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2 - Şubat\dağıtım\"/>
    </mc:Choice>
  </mc:AlternateContent>
  <xr:revisionPtr revIDLastSave="0" documentId="13_ncr:1_{7CE48078-9993-45E0-B3CB-6FE0A66D6CAC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6" i="1" l="1"/>
  <c r="M43" i="1"/>
  <c r="M41" i="1"/>
  <c r="M40" i="1"/>
  <c r="M39" i="1"/>
  <c r="M38" i="1"/>
  <c r="M37" i="1"/>
  <c r="M36" i="1"/>
  <c r="M35" i="1"/>
  <c r="M34" i="1"/>
  <c r="M33" i="1"/>
  <c r="M32" i="1"/>
  <c r="M31" i="1"/>
  <c r="M30" i="1"/>
  <c r="M28" i="1"/>
  <c r="M26" i="1"/>
  <c r="M25" i="1"/>
  <c r="M24" i="1"/>
  <c r="M21" i="1"/>
  <c r="M19" i="1"/>
  <c r="M17" i="1"/>
  <c r="M16" i="1"/>
  <c r="M15" i="1"/>
  <c r="M14" i="1"/>
  <c r="M13" i="1"/>
  <c r="M12" i="1"/>
  <c r="M11" i="1"/>
  <c r="M10" i="1"/>
  <c r="I46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6" i="1"/>
  <c r="I25" i="1"/>
  <c r="I24" i="1"/>
  <c r="I21" i="1"/>
  <c r="I19" i="1"/>
  <c r="I17" i="1"/>
  <c r="I16" i="1"/>
  <c r="I15" i="1"/>
  <c r="I14" i="1"/>
  <c r="I13" i="1"/>
  <c r="I12" i="1"/>
  <c r="I11" i="1"/>
  <c r="I10" i="1"/>
  <c r="E46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6" i="1"/>
  <c r="E25" i="1"/>
  <c r="E24" i="1"/>
  <c r="E21" i="1"/>
  <c r="E19" i="1"/>
  <c r="E17" i="1"/>
  <c r="E16" i="1"/>
  <c r="E15" i="1"/>
  <c r="E14" i="1"/>
  <c r="E13" i="1"/>
  <c r="E12" i="1"/>
  <c r="E11" i="1"/>
  <c r="E10" i="1"/>
  <c r="L46" i="1"/>
  <c r="H46" i="1"/>
  <c r="D46" i="1"/>
  <c r="O80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M42" i="1" s="1"/>
  <c r="J42" i="1"/>
  <c r="J42" i="2" s="1"/>
  <c r="G42" i="1"/>
  <c r="I42" i="1" s="1"/>
  <c r="F42" i="1"/>
  <c r="F42" i="2" s="1"/>
  <c r="C42" i="1"/>
  <c r="B42" i="1"/>
  <c r="B42" i="2" s="1"/>
  <c r="K29" i="1"/>
  <c r="M29" i="1" s="1"/>
  <c r="J29" i="1"/>
  <c r="J29" i="2" s="1"/>
  <c r="G29" i="1"/>
  <c r="I29" i="1" s="1"/>
  <c r="F29" i="1"/>
  <c r="F29" i="2" s="1"/>
  <c r="C29" i="1"/>
  <c r="B29" i="1"/>
  <c r="B29" i="2" s="1"/>
  <c r="K27" i="1"/>
  <c r="M27" i="1" s="1"/>
  <c r="J27" i="1"/>
  <c r="J27" i="2" s="1"/>
  <c r="G27" i="1"/>
  <c r="I27" i="1" s="1"/>
  <c r="F27" i="1"/>
  <c r="F27" i="2" s="1"/>
  <c r="C27" i="1"/>
  <c r="B27" i="1"/>
  <c r="B27" i="2" s="1"/>
  <c r="K23" i="1"/>
  <c r="M23" i="1" s="1"/>
  <c r="J23" i="1"/>
  <c r="J23" i="2" s="1"/>
  <c r="G23" i="1"/>
  <c r="I23" i="1" s="1"/>
  <c r="F23" i="1"/>
  <c r="F23" i="2" s="1"/>
  <c r="C23" i="1"/>
  <c r="E23" i="1" s="1"/>
  <c r="B23" i="1"/>
  <c r="B23" i="2" s="1"/>
  <c r="K20" i="1"/>
  <c r="M20" i="1" s="1"/>
  <c r="J20" i="1"/>
  <c r="J20" i="2" s="1"/>
  <c r="G20" i="1"/>
  <c r="I20" i="1" s="1"/>
  <c r="F20" i="1"/>
  <c r="F20" i="2" s="1"/>
  <c r="C20" i="1"/>
  <c r="B20" i="1"/>
  <c r="B20" i="2" s="1"/>
  <c r="K18" i="1"/>
  <c r="M18" i="1" s="1"/>
  <c r="J18" i="1"/>
  <c r="J18" i="2" s="1"/>
  <c r="G18" i="1"/>
  <c r="I18" i="1" s="1"/>
  <c r="F18" i="1"/>
  <c r="F18" i="2" s="1"/>
  <c r="C18" i="1"/>
  <c r="B18" i="1"/>
  <c r="B18" i="2" s="1"/>
  <c r="K9" i="1"/>
  <c r="M9" i="1" s="1"/>
  <c r="J9" i="1"/>
  <c r="J9" i="2" s="1"/>
  <c r="G9" i="1"/>
  <c r="I9" i="1" s="1"/>
  <c r="F9" i="1"/>
  <c r="F9" i="2" s="1"/>
  <c r="C9" i="1"/>
  <c r="B9" i="1"/>
  <c r="B9" i="2" s="1"/>
  <c r="C42" i="2" l="1"/>
  <c r="E42" i="1"/>
  <c r="C20" i="2"/>
  <c r="E20" i="1"/>
  <c r="C29" i="2"/>
  <c r="E29" i="1"/>
  <c r="C18" i="2"/>
  <c r="E18" i="1"/>
  <c r="C9" i="2"/>
  <c r="E9" i="1"/>
  <c r="C27" i="2"/>
  <c r="E27" i="1"/>
  <c r="G22" i="1"/>
  <c r="I22" i="1" s="1"/>
  <c r="K22" i="1"/>
  <c r="J22" i="1"/>
  <c r="J22" i="2" s="1"/>
  <c r="K8" i="1"/>
  <c r="M8" i="1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I8" i="1" s="1"/>
  <c r="K23" i="2"/>
  <c r="K42" i="2"/>
  <c r="G20" i="2"/>
  <c r="K20" i="2"/>
  <c r="B8" i="1"/>
  <c r="B22" i="1"/>
  <c r="B22" i="2" s="1"/>
  <c r="K29" i="2"/>
  <c r="K18" i="2"/>
  <c r="C8" i="1"/>
  <c r="E8" i="1" s="1"/>
  <c r="G23" i="2"/>
  <c r="K27" i="2"/>
  <c r="C22" i="1"/>
  <c r="G42" i="2"/>
  <c r="J46" i="2"/>
  <c r="K22" i="2" l="1"/>
  <c r="M22" i="1"/>
  <c r="K8" i="2"/>
  <c r="J44" i="1"/>
  <c r="J45" i="1" s="1"/>
  <c r="G22" i="2"/>
  <c r="C22" i="2"/>
  <c r="E22" i="1"/>
  <c r="K44" i="1"/>
  <c r="C8" i="2"/>
  <c r="C44" i="1"/>
  <c r="C45" i="1" s="1"/>
  <c r="B8" i="2"/>
  <c r="B44" i="1"/>
  <c r="B45" i="1" s="1"/>
  <c r="G8" i="2"/>
  <c r="G44" i="1"/>
  <c r="G45" i="1" s="1"/>
  <c r="F8" i="2"/>
  <c r="F44" i="1"/>
  <c r="F45" i="1" s="1"/>
  <c r="F46" i="2"/>
  <c r="C46" i="2"/>
  <c r="B46" i="2"/>
  <c r="E45" i="1" l="1"/>
  <c r="D45" i="1"/>
  <c r="I45" i="1"/>
  <c r="H45" i="1"/>
  <c r="K44" i="2"/>
  <c r="M27" i="2" s="1"/>
  <c r="K45" i="1"/>
  <c r="M44" i="1"/>
  <c r="E44" i="1"/>
  <c r="I44" i="1"/>
  <c r="J44" i="2"/>
  <c r="F44" i="2"/>
  <c r="B44" i="2"/>
  <c r="B45" i="2"/>
  <c r="M20" i="2"/>
  <c r="M15" i="2"/>
  <c r="M14" i="2"/>
  <c r="M37" i="2"/>
  <c r="M16" i="2"/>
  <c r="M24" i="2"/>
  <c r="M25" i="2"/>
  <c r="M36" i="2"/>
  <c r="M31" i="2"/>
  <c r="M19" i="2"/>
  <c r="M33" i="2"/>
  <c r="M35" i="2"/>
  <c r="M38" i="2"/>
  <c r="M32" i="2"/>
  <c r="M41" i="2"/>
  <c r="M40" i="2"/>
  <c r="M13" i="2"/>
  <c r="M18" i="2"/>
  <c r="M8" i="2"/>
  <c r="M42" i="2"/>
  <c r="M23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L45" i="1" l="1"/>
  <c r="M45" i="1"/>
  <c r="M12" i="2"/>
  <c r="M29" i="2"/>
  <c r="M11" i="2"/>
  <c r="M9" i="2"/>
  <c r="M39" i="2"/>
  <c r="M34" i="2"/>
  <c r="M21" i="2"/>
  <c r="M28" i="2"/>
  <c r="M10" i="2"/>
  <c r="M17" i="2"/>
  <c r="M22" i="2"/>
  <c r="M43" i="2"/>
  <c r="M30" i="2"/>
  <c r="M26" i="2"/>
  <c r="M44" i="2"/>
  <c r="C45" i="2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<sst xmlns="http://schemas.openxmlformats.org/spreadsheetml/2006/main" count="421" uniqueCount="230">
  <si>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</si>
  <si>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</si>
  <si>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</si>
  <si>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</si>
  <si>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</si>
  <si>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</si>
  <si>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</si>
  <si>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</si>
  <si>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</si>
  <si>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</si>
  <si>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</si>
  <si>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</si>
  <si>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</si>
  <si>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</si>
  <si>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</si>
  <si>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</si>
  <si>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</si>
  <si>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</si>
  <si>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</si>
  <si>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</si>
  <si>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</si>
  <si>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</si>
  <si>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</si>
  <si>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</si>
  <si>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</si>
  <si>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</si>
  <si>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</si>
  <si>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</si>
  <si>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</si>
  <si>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</si>
  <si>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</si>
  <si>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</si>
  <si>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</si>
  <si>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</si>
  <si>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</si>
  <si>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</si>
  <si>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</si>
  <si>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</si>
  <si>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</si>
  <si>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</si>
  <si>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</si>
  <si>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</si>
  <si>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</si>
  <si>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</si>
  <si>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</si>
  <si>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</si>
  <si>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</si>
  <si>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</si>
  <si>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</si>
  <si>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</si>
  <si>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</si>
  <si>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</si>
  <si>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</si>
  <si>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</si>
  <si>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</si>
  <si>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</si>
  <si>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</si>
  <si>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</si>
  <si>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</si>
  <si>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</si>
  <si>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</si>
  <si>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</si>
  <si>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</si>
  <si>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</si>
  <si>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</si>
  <si>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</si>
  <si>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</si>
  <si>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</si>
  <si>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</si>
  <si>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</si>
  <si>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</si>
  <si>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</si>
  <si>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</si>
  <si>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</si>
  <si>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</si>
  <si>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</si>
  <si>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</si>
  <si>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</si>
  <si>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</si>
  <si>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</si>
  <si>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</si>
  <si>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</si>
  <si>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</si>
  <si>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</si>
  <si>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</si>
  <si>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</si>
  <si>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</si>
  <si>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</si>
  <si>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</si>
  <si>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</si>
  <si>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</si>
  <si>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</si>
  <si>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</si>
  <si>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</si>
  <si>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</si>
  <si>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</si>
  <si>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</si>
  <si>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</si>
  <si>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</si>
  <si>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</si>
  <si>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</si>
  <si>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</si>
  <si>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</si>
  <si>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</si>
  <si>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</si>
  <si>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</si>
  <si>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</si>
  <si>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</si>
  <si>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</si>
  <si>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</si>
  <si>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</si>
  <si>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</si>
  <si>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</si>
  <si>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</si>
  <si>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</si>
  <si>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</si>
  <si>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</si>
  <si>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</si>
  <si>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</si>
  <si>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</si>
  <si>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</si>
  <si>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</si>
  <si>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</si>
  <si>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ŞUBAT  (2020/2019)</t>
  </si>
  <si>
    <t>OCAK - ŞUBAT  (2020/2019)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</si>
  <si>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</si>
  <si>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</si>
  <si>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1 - 29 ŞUBAT İHRACAT RAKAMLARI</t>
  </si>
  <si>
    <t xml:space="preserve">SEKTÖREL BAZDA İHRACAT RAKAMLARI -1.000 $ </t>
  </si>
  <si>
    <t>1 - 29 ŞUBAT</t>
  </si>
  <si>
    <t>1 OCAK  -  29 ŞUBAT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</si>
  <si>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</si>
  <si>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</si>
  <si>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</si>
  <si>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</si>
  <si>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</si>
  <si>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</si>
  <si>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</si>
  <si>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</si>
  <si>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</si>
  <si>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</si>
  <si>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</si>
  <si>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</si>
  <si>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</si>
  <si>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</si>
  <si>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</si>
  <si>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</si>
  <si>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</si>
  <si>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</si>
  <si>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</si>
  <si>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</si>
  <si>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</si>
  <si>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</si>
  <si>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</si>
  <si>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</si>
  <si>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</si>
  <si>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</si>
  <si>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</si>
  <si>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</si>
  <si>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</si>
  <si>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1 - 29 ŞUBAT</t>
  </si>
  <si>
    <t>2020  1 - 29 ŞUBAT</t>
  </si>
  <si>
    <t>LÜKSEMBURG</t>
  </si>
  <si>
    <t>DENİZLİ SERBEST BÖLGESİ</t>
  </si>
  <si>
    <t>VENEZUELA</t>
  </si>
  <si>
    <t>NİKARAGUA</t>
  </si>
  <si>
    <t>ZİMBABVE</t>
  </si>
  <si>
    <t>GİNE BİSSAU</t>
  </si>
  <si>
    <t>ST. VİNCENT VE GRENADİNES</t>
  </si>
  <si>
    <t>SAMSUN SERBEST BÖLGESİ</t>
  </si>
  <si>
    <t>PERU</t>
  </si>
  <si>
    <t>SEYŞELLER</t>
  </si>
  <si>
    <t>ALMANYA</t>
  </si>
  <si>
    <t>BİRLEŞİK KRALLIK</t>
  </si>
  <si>
    <t>İTALYA</t>
  </si>
  <si>
    <t>ABD</t>
  </si>
  <si>
    <t>IRAK</t>
  </si>
  <si>
    <t>İSPANYA</t>
  </si>
  <si>
    <t>FRANSA</t>
  </si>
  <si>
    <t>HOLLANDA</t>
  </si>
  <si>
    <t>İSRAİL</t>
  </si>
  <si>
    <t>RUSYA FEDERASYONU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</si>
  <si>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</si>
  <si>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</si>
  <si>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</si>
  <si>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</si>
  <si>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</si>
  <si>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</si>
  <si>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</si>
  <si>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</si>
  <si>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</si>
  <si>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HATAY</t>
  </si>
  <si>
    <t>MUŞ</t>
  </si>
  <si>
    <t>ARDAHAN</t>
  </si>
  <si>
    <t>BITLIS</t>
  </si>
  <si>
    <t>SIIRT</t>
  </si>
  <si>
    <t>TOKAT</t>
  </si>
  <si>
    <t>KASTAMONU</t>
  </si>
  <si>
    <t>BINGÖL</t>
  </si>
  <si>
    <t>YALOVA</t>
  </si>
  <si>
    <t>SINOP</t>
  </si>
  <si>
    <t>ÇORUM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</si>
  <si>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</si>
  <si>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</si>
  <si>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</si>
  <si>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</si>
  <si>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</si>
  <si>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</si>
  <si>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</si>
  <si>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</si>
  <si>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</si>
  <si>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</si>
  <si>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</si>
  <si>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</si>
  <si>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</si>
  <si>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</si>
  <si>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</si>
  <si>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MISIR</t>
  </si>
  <si>
    <t>POLONYA</t>
  </si>
  <si>
    <t>SUUDİ ARABİSTAN</t>
  </si>
  <si>
    <t>BAE</t>
  </si>
  <si>
    <t>BULGARİSTAN</t>
  </si>
  <si>
    <t>FAS</t>
  </si>
  <si>
    <t>ÇİN</t>
  </si>
  <si>
    <t>İRAN</t>
  </si>
  <si>
    <t>GENEL İHRACAT TOPLAMI</t>
  </si>
  <si>
    <t>1 Şubat - 29 Şubat</t>
  </si>
  <si>
    <t>1 Mart - 29 Şubat</t>
  </si>
  <si>
    <t>1 Ocak - 29 Şubat</t>
  </si>
  <si>
    <t>İhracatçı Birlikleri Kaydından Muaf İhracat ile Antrepo ve Serbest Bölgeler Farkı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</si>
</sst>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17" fillId="0" borderId="9" xfId="2" applyFont="1" applyFill="1" applyBorder="1" applyAlignment="1">
      <alignment vertical="center" wrapText="1"/>
    </xf>
    <xf numFmtId="0" fontId="20" fillId="0" borderId="9" xfId="2" applyFont="1" applyFill="1" applyBorder="1" applyAlignment="1">
      <alignment vertical="center" wrapText="1"/>
    </xf>
    <xf numFmtId="2" fontId="22" fillId="0" borderId="9" xfId="2" applyNumberFormat="1" applyFont="1" applyFill="1" applyBorder="1" applyAlignment="1">
      <alignment horizontal="center" vertical="center" wrapText="1"/>
    </xf>
    <xf numFmtId="0" fontId="23" fillId="0" borderId="9" xfId="2" applyFont="1" applyFill="1" applyBorder="1" applyAlignment="1">
      <alignment vertical="center"/>
    </xf>
    <xf numFmtId="3" fontId="21" fillId="0" borderId="9" xfId="2" applyNumberFormat="1" applyFont="1" applyFill="1" applyBorder="1" applyAlignment="1">
      <alignment horizontal="center" vertical="center"/>
    </xf>
    <xf numFmtId="166" fontId="21" fillId="0" borderId="9" xfId="2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vertical="center"/>
    </xf>
    <xf numFmtId="0" fontId="17" fillId="0" borderId="9" xfId="2" applyFont="1" applyFill="1" applyBorder="1" applyAlignment="1">
      <alignment vertical="center"/>
    </xf>
    <xf numFmtId="3" fontId="24" fillId="0" borderId="9" xfId="2" applyNumberFormat="1" applyFont="1" applyFill="1" applyBorder="1" applyAlignment="1">
      <alignment horizontal="center" vertical="center"/>
    </xf>
    <xf numFmtId="166" fontId="24" fillId="0" borderId="9" xfId="2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/>
    </xf>
    <xf numFmtId="3" fontId="26" fillId="0" borderId="9" xfId="2" applyNumberFormat="1" applyFont="1" applyFill="1" applyBorder="1" applyAlignment="1">
      <alignment horizontal="center" vertical="center"/>
    </xf>
    <xf numFmtId="166" fontId="26" fillId="0" borderId="9" xfId="2" applyNumberFormat="1" applyFont="1" applyFill="1" applyBorder="1" applyAlignment="1">
      <alignment horizontal="center" vertic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  <xf numFmtId="166" fontId="17" fillId="0" borderId="0" xfId="2" applyNumberFormat="1" applyFont="1" applyFill="1" applyBorder="1"/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10612092.21242</c:v>
                </c:pt>
                <c:pt idx="1">
                  <c:v>11031155.682549998</c:v>
                </c:pt>
                <c:pt idx="2">
                  <c:v>12641654.007800002</c:v>
                </c:pt>
                <c:pt idx="3">
                  <c:v>11771394.974440001</c:v>
                </c:pt>
                <c:pt idx="4">
                  <c:v>12998066.42058</c:v>
                </c:pt>
                <c:pt idx="5">
                  <c:v>8888221.8297499996</c:v>
                </c:pt>
                <c:pt idx="6">
                  <c:v>12516287.580810001</c:v>
                </c:pt>
                <c:pt idx="7">
                  <c:v>10183194.513730001</c:v>
                </c:pt>
                <c:pt idx="8">
                  <c:v>11583516.306410002</c:v>
                </c:pt>
                <c:pt idx="9">
                  <c:v>12382271.511360003</c:v>
                </c:pt>
                <c:pt idx="10">
                  <c:v>12095436.33845</c:v>
                </c:pt>
                <c:pt idx="11">
                  <c:v>11510100.617240001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9F9-98A4-5F4AEA4BE0D5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11142699.737299999</c:v>
                </c:pt>
                <c:pt idx="1">
                  <c:v>11192794.472900001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9F9-98A4-5F4AEA4B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28848"/>
        <c:axId val="783220144"/>
      </c:lineChart>
      <c:catAx>
        <c:axId val="78322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220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8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113256.95256999999</c:v>
                </c:pt>
                <c:pt idx="1">
                  <c:v>100853.18614000001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5-4B64-B4DF-1A1310DA07AC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117831.84264</c:v>
                </c:pt>
                <c:pt idx="5">
                  <c:v>63501.196909999999</c:v>
                </c:pt>
                <c:pt idx="6">
                  <c:v>83065.267340000006</c:v>
                </c:pt>
                <c:pt idx="7">
                  <c:v>71997.545849999995</c:v>
                </c:pt>
                <c:pt idx="8">
                  <c:v>154526.97266999999</c:v>
                </c:pt>
                <c:pt idx="9">
                  <c:v>189458.9675</c:v>
                </c:pt>
                <c:pt idx="10">
                  <c:v>151538.28565999999</c:v>
                </c:pt>
                <c:pt idx="11">
                  <c:v>122732.42055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5-4B64-B4DF-1A1310DA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06752"/>
        <c:axId val="830506208"/>
      </c:lineChart>
      <c:catAx>
        <c:axId val="8305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0620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6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185024.75080000001</c:v>
                </c:pt>
                <c:pt idx="1">
                  <c:v>163421.78317000001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0-4F5F-9754-4FE2538B07FB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135925.27204000001</c:v>
                </c:pt>
                <c:pt idx="4">
                  <c:v>132553.25017000001</c:v>
                </c:pt>
                <c:pt idx="5">
                  <c:v>75887.776360000003</c:v>
                </c:pt>
                <c:pt idx="6">
                  <c:v>112537.08837</c:v>
                </c:pt>
                <c:pt idx="7">
                  <c:v>66620.372820000004</c:v>
                </c:pt>
                <c:pt idx="8">
                  <c:v>275312.93202000001</c:v>
                </c:pt>
                <c:pt idx="9">
                  <c:v>346597.54441999999</c:v>
                </c:pt>
                <c:pt idx="10">
                  <c:v>265174.50029</c:v>
                </c:pt>
                <c:pt idx="11">
                  <c:v>187780.30470000001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0-4F5F-9754-4FE2538B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02944"/>
        <c:axId val="830513824"/>
      </c:lineChart>
      <c:catAx>
        <c:axId val="8305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1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13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2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24836.33653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F-446F-B6B5-61EBC691A974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26743.228330000002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F-446F-B6B5-61EBC691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15456"/>
        <c:axId val="830511104"/>
      </c:lineChart>
      <c:catAx>
        <c:axId val="8305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1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11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15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60884.307540000002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101-9827-5CF80770C1E2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101-9827-5CF80770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12736"/>
        <c:axId val="830513280"/>
      </c:lineChart>
      <c:catAx>
        <c:axId val="8305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1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1328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12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13186.713110000001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D-4D34-9BFD-B97EF22D3873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D-4D34-9BFD-B97EF22D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00768"/>
        <c:axId val="830501856"/>
      </c:lineChart>
      <c:catAx>
        <c:axId val="8305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0185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076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208756.70587000001</c:v>
                </c:pt>
                <c:pt idx="1">
                  <c:v>210154.74140999999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0-4E9B-BD3F-A3DF010E898C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230803.27312</c:v>
                </c:pt>
                <c:pt idx="5">
                  <c:v>168264.20301999999</c:v>
                </c:pt>
                <c:pt idx="6">
                  <c:v>212234.00315999999</c:v>
                </c:pt>
                <c:pt idx="7">
                  <c:v>183385.37247999999</c:v>
                </c:pt>
                <c:pt idx="8">
                  <c:v>199909.55890999999</c:v>
                </c:pt>
                <c:pt idx="9">
                  <c:v>207439.25111000001</c:v>
                </c:pt>
                <c:pt idx="10">
                  <c:v>215143.59528000001</c:v>
                </c:pt>
                <c:pt idx="11">
                  <c:v>209633.96135999999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0-4E9B-BD3F-A3DF010E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25312"/>
        <c:axId val="785235648"/>
      </c:lineChart>
      <c:catAx>
        <c:axId val="7852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356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53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453329.51864999998</c:v>
                </c:pt>
                <c:pt idx="1">
                  <c:v>445285.97123000002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8-475C-B971-634B365D39E7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411556.86878999998</c:v>
                </c:pt>
                <c:pt idx="2">
                  <c:v>471941.74290999997</c:v>
                </c:pt>
                <c:pt idx="3">
                  <c:v>476663.51679000002</c:v>
                </c:pt>
                <c:pt idx="4">
                  <c:v>526718.20672999998</c:v>
                </c:pt>
                <c:pt idx="5">
                  <c:v>347421.16450000001</c:v>
                </c:pt>
                <c:pt idx="6">
                  <c:v>496244.66499000002</c:v>
                </c:pt>
                <c:pt idx="7">
                  <c:v>413050.67105</c:v>
                </c:pt>
                <c:pt idx="8">
                  <c:v>457554.99606999999</c:v>
                </c:pt>
                <c:pt idx="9">
                  <c:v>491136.76367999997</c:v>
                </c:pt>
                <c:pt idx="10">
                  <c:v>521304.87981999997</c:v>
                </c:pt>
                <c:pt idx="11">
                  <c:v>523899.20017000003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8-475C-B971-634B365D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29664"/>
        <c:axId val="785236192"/>
      </c:lineChart>
      <c:catAx>
        <c:axId val="7852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361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9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673472.67278000002</c:v>
                </c:pt>
                <c:pt idx="1">
                  <c:v>647582.41374999995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4-4E51-B5F8-1728E7BC8A82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675583.07246000005</c:v>
                </c:pt>
                <c:pt idx="1">
                  <c:v>639691.10280999995</c:v>
                </c:pt>
                <c:pt idx="2">
                  <c:v>727675.91593999998</c:v>
                </c:pt>
                <c:pt idx="3">
                  <c:v>690699.95064000005</c:v>
                </c:pt>
                <c:pt idx="4">
                  <c:v>786328.82643999998</c:v>
                </c:pt>
                <c:pt idx="5">
                  <c:v>509860.24641000002</c:v>
                </c:pt>
                <c:pt idx="6">
                  <c:v>662317.13240999996</c:v>
                </c:pt>
                <c:pt idx="7">
                  <c:v>572538.41783000005</c:v>
                </c:pt>
                <c:pt idx="8">
                  <c:v>676865.60878000001</c:v>
                </c:pt>
                <c:pt idx="9">
                  <c:v>704333.34724000003</c:v>
                </c:pt>
                <c:pt idx="10">
                  <c:v>673582.38136</c:v>
                </c:pt>
                <c:pt idx="11">
                  <c:v>597751.11954999994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4-4E51-B5F8-1728E7BC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36736"/>
        <c:axId val="785229120"/>
      </c:lineChart>
      <c:catAx>
        <c:axId val="7852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29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67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133264.57803</c:v>
                </c:pt>
                <c:pt idx="1">
                  <c:v>152499.16271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D-4301-AF92-6C4772C09888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116826.44227</c:v>
                </c:pt>
                <c:pt idx="1">
                  <c:v>146297.12724</c:v>
                </c:pt>
                <c:pt idx="2">
                  <c:v>176073.62393</c:v>
                </c:pt>
                <c:pt idx="3">
                  <c:v>141711.73423999999</c:v>
                </c:pt>
                <c:pt idx="4">
                  <c:v>162506.84646</c:v>
                </c:pt>
                <c:pt idx="5">
                  <c:v>87701.870479999998</c:v>
                </c:pt>
                <c:pt idx="6">
                  <c:v>165876.87218000001</c:v>
                </c:pt>
                <c:pt idx="7">
                  <c:v>134385.16063</c:v>
                </c:pt>
                <c:pt idx="8">
                  <c:v>147706.09935999999</c:v>
                </c:pt>
                <c:pt idx="9">
                  <c:v>147771.45318000001</c:v>
                </c:pt>
                <c:pt idx="10">
                  <c:v>124276.89718</c:v>
                </c:pt>
                <c:pt idx="11">
                  <c:v>114458.20903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D-4301-AF92-6C4772C0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31296"/>
        <c:axId val="785227488"/>
      </c:lineChart>
      <c:catAx>
        <c:axId val="7852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274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1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221439.27226999999</c:v>
                </c:pt>
                <c:pt idx="1">
                  <c:v>217130.36699000001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90-931F-1913B2B61070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174667.00541000001</c:v>
                </c:pt>
                <c:pt idx="8">
                  <c:v>230088.31982999999</c:v>
                </c:pt>
                <c:pt idx="9">
                  <c:v>254620.7439</c:v>
                </c:pt>
                <c:pt idx="10">
                  <c:v>251683.78841000001</c:v>
                </c:pt>
                <c:pt idx="11">
                  <c:v>226291.90031999999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90-931F-1913B2B61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28032"/>
        <c:axId val="785234016"/>
      </c:lineChart>
      <c:catAx>
        <c:axId val="7852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340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8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304076.55554999999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370508.89184</c:v>
                </c:pt>
                <c:pt idx="10">
                  <c:v>370781.69192000001</c:v>
                </c:pt>
                <c:pt idx="11">
                  <c:v>368185.96901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F64-9EE3-DCC8E1306FEE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329871.89873999998</c:v>
                </c:pt>
                <c:pt idx="1">
                  <c:v>282676.49056000001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5-4F64-9EE3-DCC8E130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31568"/>
        <c:axId val="783221776"/>
      </c:lineChart>
      <c:catAx>
        <c:axId val="78323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2217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31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1697737.48554</c:v>
                </c:pt>
                <c:pt idx="1">
                  <c:v>1512715.6449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020-82E0-82DC549BA339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1536612.5535200001</c:v>
                </c:pt>
                <c:pt idx="1">
                  <c:v>1641553.79064</c:v>
                </c:pt>
                <c:pt idx="2">
                  <c:v>1838185.3626300001</c:v>
                </c:pt>
                <c:pt idx="3">
                  <c:v>1768218.7665599999</c:v>
                </c:pt>
                <c:pt idx="4">
                  <c:v>1933605.8830800001</c:v>
                </c:pt>
                <c:pt idx="5">
                  <c:v>1294087.0782600001</c:v>
                </c:pt>
                <c:pt idx="6">
                  <c:v>1730169.90026</c:v>
                </c:pt>
                <c:pt idx="7">
                  <c:v>1628484.5981300001</c:v>
                </c:pt>
                <c:pt idx="8">
                  <c:v>1653805.06923</c:v>
                </c:pt>
                <c:pt idx="9">
                  <c:v>1937418.71444</c:v>
                </c:pt>
                <c:pt idx="10">
                  <c:v>1813598.2293</c:v>
                </c:pt>
                <c:pt idx="11">
                  <c:v>1812482.1921399999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020-82E0-82DC549B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28576"/>
        <c:axId val="785234560"/>
      </c:lineChart>
      <c:catAx>
        <c:axId val="7852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345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8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625097.70556000003</c:v>
                </c:pt>
                <c:pt idx="1">
                  <c:v>635693.76046000002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B-4F59-9F4B-1EF2A0434078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585583.80766000005</c:v>
                </c:pt>
                <c:pt idx="1">
                  <c:v>600962.05715000001</c:v>
                </c:pt>
                <c:pt idx="2">
                  <c:v>699024.65630000003</c:v>
                </c:pt>
                <c:pt idx="3">
                  <c:v>659093.10705999995</c:v>
                </c:pt>
                <c:pt idx="4">
                  <c:v>780364.71972000005</c:v>
                </c:pt>
                <c:pt idx="5">
                  <c:v>472172.0085</c:v>
                </c:pt>
                <c:pt idx="6">
                  <c:v>682490.88282000006</c:v>
                </c:pt>
                <c:pt idx="7">
                  <c:v>574348.82767000003</c:v>
                </c:pt>
                <c:pt idx="8">
                  <c:v>647340.26366000006</c:v>
                </c:pt>
                <c:pt idx="9">
                  <c:v>709253.40989999997</c:v>
                </c:pt>
                <c:pt idx="10">
                  <c:v>683115.74925999995</c:v>
                </c:pt>
                <c:pt idx="11">
                  <c:v>740928.99132000003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B-4F59-9F4B-1EF2A0434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26400"/>
        <c:axId val="785230208"/>
      </c:lineChart>
      <c:catAx>
        <c:axId val="7852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3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2302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2264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2400730.6073500002</c:v>
                </c:pt>
                <c:pt idx="1">
                  <c:v>2522658.79263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9-4507-8B3D-B3192E9EFE24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2327576.84613</c:v>
                </c:pt>
                <c:pt idx="1">
                  <c:v>2544686.63167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2753078.48753</c:v>
                </c:pt>
                <c:pt idx="5">
                  <c:v>2189208.3269500001</c:v>
                </c:pt>
                <c:pt idx="6">
                  <c:v>2900282.3451100001</c:v>
                </c:pt>
                <c:pt idx="7">
                  <c:v>1740662.0665</c:v>
                </c:pt>
                <c:pt idx="8">
                  <c:v>2592008.0255399998</c:v>
                </c:pt>
                <c:pt idx="9">
                  <c:v>2812530.1222899999</c:v>
                </c:pt>
                <c:pt idx="10">
                  <c:v>2690193.16365</c:v>
                </c:pt>
                <c:pt idx="11">
                  <c:v>2538040.9036300001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9-4507-8B3D-B3192E9E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31200"/>
        <c:axId val="832142624"/>
      </c:lineChart>
      <c:catAx>
        <c:axId val="8321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4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426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120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823727.92099999997</c:v>
                </c:pt>
                <c:pt idx="1">
                  <c:v>865552.05882000003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6-4996-A52A-A4433E73B46B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797011.88977000001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936997.85230000003</c:v>
                </c:pt>
                <c:pt idx="4">
                  <c:v>1041385.05189</c:v>
                </c:pt>
                <c:pt idx="5">
                  <c:v>715480.38700999995</c:v>
                </c:pt>
                <c:pt idx="6">
                  <c:v>947296.04394999996</c:v>
                </c:pt>
                <c:pt idx="7">
                  <c:v>847900.78101000004</c:v>
                </c:pt>
                <c:pt idx="8">
                  <c:v>1011494.1309700001</c:v>
                </c:pt>
                <c:pt idx="9">
                  <c:v>1070712.0158899999</c:v>
                </c:pt>
                <c:pt idx="10">
                  <c:v>1013070.7341999999</c:v>
                </c:pt>
                <c:pt idx="11">
                  <c:v>976151.40058999998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6-4996-A52A-A4433E73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40448"/>
        <c:axId val="832130656"/>
      </c:lineChart>
      <c:catAx>
        <c:axId val="8321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3065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404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1493978.6645200001</c:v>
                </c:pt>
                <c:pt idx="1">
                  <c:v>1523424.81336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4-446D-A8CF-CA1FAAE9F90E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1414002.5451799999</c:v>
                </c:pt>
                <c:pt idx="1">
                  <c:v>1413373.6832000001</c:v>
                </c:pt>
                <c:pt idx="2">
                  <c:v>1674127.4560499999</c:v>
                </c:pt>
                <c:pt idx="3">
                  <c:v>1502319.9424300001</c:v>
                </c:pt>
                <c:pt idx="4">
                  <c:v>1621073.3615999999</c:v>
                </c:pt>
                <c:pt idx="5">
                  <c:v>1085792.2739500001</c:v>
                </c:pt>
                <c:pt idx="6">
                  <c:v>1671660.91919</c:v>
                </c:pt>
                <c:pt idx="7">
                  <c:v>1394197.2838300001</c:v>
                </c:pt>
                <c:pt idx="8">
                  <c:v>1498189.7733</c:v>
                </c:pt>
                <c:pt idx="9">
                  <c:v>1549096.6578299999</c:v>
                </c:pt>
                <c:pt idx="10">
                  <c:v>1537455.72291</c:v>
                </c:pt>
                <c:pt idx="11">
                  <c:v>1329214.11412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4-446D-A8CF-CA1FAAE9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32832"/>
        <c:axId val="832135008"/>
      </c:lineChart>
      <c:catAx>
        <c:axId val="8321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350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2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702419.85192000004</c:v>
                </c:pt>
                <c:pt idx="1">
                  <c:v>690555.84831999999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3-4239-9BC2-A49A64B1016B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650703.22959</c:v>
                </c:pt>
                <c:pt idx="1">
                  <c:v>655051.56045999995</c:v>
                </c:pt>
                <c:pt idx="2">
                  <c:v>712314.88916000002</c:v>
                </c:pt>
                <c:pt idx="3">
                  <c:v>706609.44961999997</c:v>
                </c:pt>
                <c:pt idx="4">
                  <c:v>827441.94539000001</c:v>
                </c:pt>
                <c:pt idx="5">
                  <c:v>516677.82754999999</c:v>
                </c:pt>
                <c:pt idx="6">
                  <c:v>709241.86719000002</c:v>
                </c:pt>
                <c:pt idx="7">
                  <c:v>611268.56857</c:v>
                </c:pt>
                <c:pt idx="8">
                  <c:v>651322.42027</c:v>
                </c:pt>
                <c:pt idx="9">
                  <c:v>719120.96810000006</c:v>
                </c:pt>
                <c:pt idx="10">
                  <c:v>689720.47485</c:v>
                </c:pt>
                <c:pt idx="11">
                  <c:v>671989.85077999998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3-4239-9BC2-A49A64B1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39360"/>
        <c:axId val="832136640"/>
      </c:lineChart>
      <c:catAx>
        <c:axId val="8321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36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93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288018.82821000001</c:v>
                </c:pt>
                <c:pt idx="1">
                  <c:v>309784.80508999998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6-4A16-8463-F7F0E7952148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266378.18790000002</c:v>
                </c:pt>
                <c:pt idx="2">
                  <c:v>316704.2683</c:v>
                </c:pt>
                <c:pt idx="3">
                  <c:v>311274.89951999998</c:v>
                </c:pt>
                <c:pt idx="4">
                  <c:v>354009.51500999997</c:v>
                </c:pt>
                <c:pt idx="5">
                  <c:v>235214.55937999999</c:v>
                </c:pt>
                <c:pt idx="6">
                  <c:v>315532.05929</c:v>
                </c:pt>
                <c:pt idx="7">
                  <c:v>284201.04644000001</c:v>
                </c:pt>
                <c:pt idx="8">
                  <c:v>304137.03954000003</c:v>
                </c:pt>
                <c:pt idx="9">
                  <c:v>294747.93372999999</c:v>
                </c:pt>
                <c:pt idx="10">
                  <c:v>301648.71973999997</c:v>
                </c:pt>
                <c:pt idx="11">
                  <c:v>279783.77658000001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6-4A16-8463-F7F0E795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34464"/>
        <c:axId val="832133920"/>
      </c:lineChart>
      <c:catAx>
        <c:axId val="8321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339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446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291942.08681000001</c:v>
                </c:pt>
                <c:pt idx="1">
                  <c:v>372356.15354000003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8-4EA6-825F-6B1DE673DF3F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439163.53537</c:v>
                </c:pt>
                <c:pt idx="9">
                  <c:v>265691.31634000002</c:v>
                </c:pt>
                <c:pt idx="10">
                  <c:v>376889.68067999999</c:v>
                </c:pt>
                <c:pt idx="11">
                  <c:v>297824.46542000002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8-4EA6-825F-6B1DE673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37184"/>
        <c:axId val="832138272"/>
      </c:lineChart>
      <c:catAx>
        <c:axId val="8321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38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7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1146819.6130299999</c:v>
                </c:pt>
                <c:pt idx="1">
                  <c:v>1015848.63853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4-4348-8975-37E18E4F4477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1194986.25828</c:v>
                </c:pt>
                <c:pt idx="2">
                  <c:v>1307481.74336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1239651.2550299999</c:v>
                </c:pt>
                <c:pt idx="7">
                  <c:v>1016612.26191</c:v>
                </c:pt>
                <c:pt idx="8">
                  <c:v>1134400.07342</c:v>
                </c:pt>
                <c:pt idx="9">
                  <c:v>1172207.47976</c:v>
                </c:pt>
                <c:pt idx="10">
                  <c:v>990021.94348999998</c:v>
                </c:pt>
                <c:pt idx="11">
                  <c:v>1115559.3067399999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4-4348-8975-37E18E4F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38816"/>
        <c:axId val="832145344"/>
      </c:lineChart>
      <c:catAx>
        <c:axId val="832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4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4534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21388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329871.89873999998</c:v>
                </c:pt>
                <c:pt idx="1">
                  <c:v>282676.49056000001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8-47A8-A4A5-5EB4277F121B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304076.55554999999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370508.89184</c:v>
                </c:pt>
                <c:pt idx="10">
                  <c:v>370781.69192000001</c:v>
                </c:pt>
                <c:pt idx="11">
                  <c:v>368185.96901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8-47A8-A4A5-5EB4277F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95168"/>
        <c:axId val="833498976"/>
      </c:lineChart>
      <c:catAx>
        <c:axId val="8334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349897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51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13875105.176000001</c:v>
                </c:pt>
                <c:pt idx="1">
                  <c:v>14323197.511</c:v>
                </c:pt>
                <c:pt idx="2">
                  <c:v>16336019.239</c:v>
                </c:pt>
                <c:pt idx="3">
                  <c:v>15341642.227</c:v>
                </c:pt>
                <c:pt idx="4">
                  <c:v>16855276.438999999</c:v>
                </c:pt>
                <c:pt idx="5">
                  <c:v>11635155.955</c:v>
                </c:pt>
                <c:pt idx="6">
                  <c:v>15932825.858999999</c:v>
                </c:pt>
                <c:pt idx="7">
                  <c:v>13224033.744999999</c:v>
                </c:pt>
                <c:pt idx="8">
                  <c:v>15275275.101</c:v>
                </c:pt>
                <c:pt idx="9">
                  <c:v>16414316.140000001</c:v>
                </c:pt>
                <c:pt idx="10">
                  <c:v>16249041.301999999</c:v>
                </c:pt>
                <c:pt idx="11">
                  <c:v>15408952.256999999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204-9CB3-C3A69B9FDB05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14759050.984999999</c:v>
                </c:pt>
                <c:pt idx="1">
                  <c:v>13420069.06992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204-9CB3-C3A69B9F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24496"/>
        <c:axId val="783221232"/>
      </c:lineChart>
      <c:catAx>
        <c:axId val="7832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221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4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108772.34581</c:v>
                </c:pt>
                <c:pt idx="1">
                  <c:v>147562.17843999999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8-4CD0-A7D8-D8BCA24A6961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88619.618310000005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8-4CD0-A7D8-D8BCA24A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96256"/>
        <c:axId val="833489728"/>
      </c:lineChart>
      <c:catAx>
        <c:axId val="8334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8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348972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62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166936.43234999999</c:v>
                </c:pt>
                <c:pt idx="1">
                  <c:v>181760.70074999999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2-4884-9AAB-AE0B619B614D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156462.9809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288659.04862999998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2-4884-9AAB-AE0B619B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96800"/>
        <c:axId val="833497344"/>
      </c:lineChart>
      <c:catAx>
        <c:axId val="8334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3497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6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361203.16677000001</c:v>
                </c:pt>
                <c:pt idx="1">
                  <c:v>389095.15574999998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3-4D90-B6DB-35DD795627CF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473294.50085000001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345201.18878000003</c:v>
                </c:pt>
                <c:pt idx="8">
                  <c:v>395738.12034000002</c:v>
                </c:pt>
                <c:pt idx="9">
                  <c:v>436914.82406000001</c:v>
                </c:pt>
                <c:pt idx="10">
                  <c:v>419186.89091999998</c:v>
                </c:pt>
                <c:pt idx="11">
                  <c:v>390707.16928999999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3-4D90-B6DB-35DD7956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492448"/>
        <c:axId val="833494624"/>
      </c:lineChart>
      <c:catAx>
        <c:axId val="8334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349462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34924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1881416.73281</c:v>
                </c:pt>
                <c:pt idx="1">
                  <c:v>1857168.9968899996</c:v>
                </c:pt>
                <c:pt idx="2">
                  <c:v>1950402.0589900003</c:v>
                </c:pt>
                <c:pt idx="3">
                  <c:v>1878341.5374</c:v>
                </c:pt>
                <c:pt idx="4">
                  <c:v>2011255.5325300002</c:v>
                </c:pt>
                <c:pt idx="5">
                  <c:v>1363376.9876000001</c:v>
                </c:pt>
                <c:pt idx="6">
                  <c:v>1797411.6823700001</c:v>
                </c:pt>
                <c:pt idx="7">
                  <c:v>1528149.8226399999</c:v>
                </c:pt>
                <c:pt idx="8">
                  <c:v>2074242.8399499995</c:v>
                </c:pt>
                <c:pt idx="9">
                  <c:v>2422070.9160300004</c:v>
                </c:pt>
                <c:pt idx="10">
                  <c:v>2354709.6251200004</c:v>
                </c:pt>
                <c:pt idx="11">
                  <c:v>2268205.0797099997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DE2-889D-4DE0D572A1E8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2046291.0664000001</c:v>
                </c:pt>
                <c:pt idx="1">
                  <c:v>1944598.1064599999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C-4DE2-889D-4DE0D572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34288"/>
        <c:axId val="783222320"/>
      </c:lineChart>
      <c:catAx>
        <c:axId val="78323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222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34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E-480C-B654-D4352A632DF5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E-480C-B654-D4352A632DF5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E-480C-B654-D4352A632DF5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E-480C-B654-D4352A632DF5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12263324.263</c:v>
                </c:pt>
                <c:pt idx="1">
                  <c:v>13155175.588</c:v>
                </c:pt>
                <c:pt idx="2">
                  <c:v>14066303.608999999</c:v>
                </c:pt>
                <c:pt idx="3">
                  <c:v>13450014.59</c:v>
                </c:pt>
                <c:pt idx="4">
                  <c:v>14141542.926999999</c:v>
                </c:pt>
                <c:pt idx="5">
                  <c:v>13053396.669</c:v>
                </c:pt>
                <c:pt idx="6">
                  <c:v>13804867.164000001</c:v>
                </c:pt>
                <c:pt idx="7">
                  <c:v>11859734.323000001</c:v>
                </c:pt>
                <c:pt idx="8">
                  <c:v>13824599.43</c:v>
                </c:pt>
                <c:pt idx="9">
                  <c:v>12846390.344000001</c:v>
                </c:pt>
                <c:pt idx="10">
                  <c:v>15100053.117000001</c:v>
                </c:pt>
                <c:pt idx="11">
                  <c:v>13915512.677999999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E-480C-B654-D4352A632DF5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13056096.762</c:v>
                </c:pt>
                <c:pt idx="1">
                  <c:v>13707842.596999999</c:v>
                </c:pt>
                <c:pt idx="2">
                  <c:v>15431727.477</c:v>
                </c:pt>
                <c:pt idx="3">
                  <c:v>14209640.806</c:v>
                </c:pt>
                <c:pt idx="4">
                  <c:v>14460399.062999999</c:v>
                </c:pt>
                <c:pt idx="5">
                  <c:v>13554949.302999999</c:v>
                </c:pt>
                <c:pt idx="6">
                  <c:v>14039020.307</c:v>
                </c:pt>
                <c:pt idx="7">
                  <c:v>12095069.206</c:v>
                </c:pt>
                <c:pt idx="8">
                  <c:v>14376629.005000001</c:v>
                </c:pt>
                <c:pt idx="9">
                  <c:v>13573184.591</c:v>
                </c:pt>
                <c:pt idx="10">
                  <c:v>13782563.867000001</c:v>
                </c:pt>
                <c:pt idx="11">
                  <c:v>14217738.811000001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E-480C-B654-D4352A632DF5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12910127.484999999</c:v>
                </c:pt>
                <c:pt idx="1">
                  <c:v>12846416.717</c:v>
                </c:pt>
                <c:pt idx="2">
                  <c:v>13215986.348999999</c:v>
                </c:pt>
                <c:pt idx="3">
                  <c:v>13953422.579</c:v>
                </c:pt>
                <c:pt idx="4">
                  <c:v>11607981.552999999</c:v>
                </c:pt>
                <c:pt idx="5">
                  <c:v>12606056.614</c:v>
                </c:pt>
                <c:pt idx="6">
                  <c:v>11745880.832</c:v>
                </c:pt>
                <c:pt idx="7">
                  <c:v>11522156.392999999</c:v>
                </c:pt>
                <c:pt idx="8">
                  <c:v>12065120.414000001</c:v>
                </c:pt>
                <c:pt idx="9">
                  <c:v>13838696.312000001</c:v>
                </c:pt>
                <c:pt idx="10">
                  <c:v>12311852.096999999</c:v>
                </c:pt>
                <c:pt idx="11">
                  <c:v>12358416.421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E-480C-B654-D4352A632DF5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9956568.7919999994</c:v>
                </c:pt>
                <c:pt idx="1">
                  <c:v>12939347.18</c:v>
                </c:pt>
                <c:pt idx="2">
                  <c:v>13384191.887</c:v>
                </c:pt>
                <c:pt idx="3">
                  <c:v>12533489.672</c:v>
                </c:pt>
                <c:pt idx="4">
                  <c:v>12637024.952</c:v>
                </c:pt>
                <c:pt idx="5">
                  <c:v>13465844.799000001</c:v>
                </c:pt>
                <c:pt idx="6">
                  <c:v>10286292.933</c:v>
                </c:pt>
                <c:pt idx="7">
                  <c:v>12342120.329</c:v>
                </c:pt>
                <c:pt idx="8">
                  <c:v>11376777.023</c:v>
                </c:pt>
                <c:pt idx="9">
                  <c:v>13491939.034</c:v>
                </c:pt>
                <c:pt idx="10">
                  <c:v>13378228.023</c:v>
                </c:pt>
                <c:pt idx="11">
                  <c:v>13455174.639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E-480C-B654-D4352A632DF5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11738727.563999999</c:v>
                </c:pt>
                <c:pt idx="1">
                  <c:v>12643609.013</c:v>
                </c:pt>
                <c:pt idx="2">
                  <c:v>15075608.163000001</c:v>
                </c:pt>
                <c:pt idx="3">
                  <c:v>13420425.676999999</c:v>
                </c:pt>
                <c:pt idx="4">
                  <c:v>14213768.006999999</c:v>
                </c:pt>
                <c:pt idx="5">
                  <c:v>13671983.566</c:v>
                </c:pt>
                <c:pt idx="6">
                  <c:v>13179496.037</c:v>
                </c:pt>
                <c:pt idx="7">
                  <c:v>13916052.548</c:v>
                </c:pt>
                <c:pt idx="8">
                  <c:v>12391566.74</c:v>
                </c:pt>
                <c:pt idx="9">
                  <c:v>14672918.155999999</c:v>
                </c:pt>
                <c:pt idx="10">
                  <c:v>14909379.879000001</c:v>
                </c:pt>
                <c:pt idx="11">
                  <c:v>14661083.966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8E-480C-B654-D4352A632DF5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E-480C-B654-D4352A632DF5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13875105.176000001</c:v>
                </c:pt>
                <c:pt idx="1">
                  <c:v>14323197.511</c:v>
                </c:pt>
                <c:pt idx="2">
                  <c:v>16336019.239</c:v>
                </c:pt>
                <c:pt idx="3">
                  <c:v>15341642.227</c:v>
                </c:pt>
                <c:pt idx="4">
                  <c:v>16855276.438999999</c:v>
                </c:pt>
                <c:pt idx="5">
                  <c:v>11635155.955</c:v>
                </c:pt>
                <c:pt idx="6">
                  <c:v>15932825.858999999</c:v>
                </c:pt>
                <c:pt idx="7">
                  <c:v>13224033.744999999</c:v>
                </c:pt>
                <c:pt idx="8">
                  <c:v>15275275.101</c:v>
                </c:pt>
                <c:pt idx="9">
                  <c:v>16414316.140000001</c:v>
                </c:pt>
                <c:pt idx="10">
                  <c:v>16249041.301999999</c:v>
                </c:pt>
                <c:pt idx="11">
                  <c:v>15408952.256999999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8E-480C-B654-D4352A632DF5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14759050.984999999</c:v>
                </c:pt>
                <c:pt idx="1">
                  <c:v>13420069.06992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8E-480C-B654-D4352A63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32656"/>
        <c:axId val="783230480"/>
      </c:lineChart>
      <c:catAx>
        <c:axId val="7832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3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23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326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161480914.70199999</c:v>
                </c:pt>
                <c:pt idx="12">
                  <c:v>166504861.79499999</c:v>
                </c:pt>
                <c:pt idx="13">
                  <c:v>150982113.766</c:v>
                </c:pt>
                <c:pt idx="14">
                  <c:v>149246999.26299998</c:v>
                </c:pt>
                <c:pt idx="15">
                  <c:v>164494619.31600001</c:v>
                </c:pt>
                <c:pt idx="16">
                  <c:v>177168756.28799999</c:v>
                </c:pt>
                <c:pt idx="17">
                  <c:v>180870840.95099998</c:v>
                </c:pt>
                <c:pt idx="18">
                  <c:v>28179120.054919999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CCA-9C4D-FF4B4A17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225584"/>
        <c:axId val="783226672"/>
      </c:barChart>
      <c:catAx>
        <c:axId val="78322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226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255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583681.28411000001</c:v>
                </c:pt>
                <c:pt idx="1">
                  <c:v>594397.37324999995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8-4CB2-A714-EEF9BB97D5B6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565273.13052000001</c:v>
                </c:pt>
                <c:pt idx="2">
                  <c:v>586795.93431000004</c:v>
                </c:pt>
                <c:pt idx="3">
                  <c:v>597721.19305999996</c:v>
                </c:pt>
                <c:pt idx="4">
                  <c:v>590708.79246000003</c:v>
                </c:pt>
                <c:pt idx="5">
                  <c:v>344697.70916000003</c:v>
                </c:pt>
                <c:pt idx="6">
                  <c:v>546263.07331999997</c:v>
                </c:pt>
                <c:pt idx="7">
                  <c:v>480725.60342</c:v>
                </c:pt>
                <c:pt idx="8">
                  <c:v>567983.09886999999</c:v>
                </c:pt>
                <c:pt idx="9">
                  <c:v>697817.91726000002</c:v>
                </c:pt>
                <c:pt idx="10">
                  <c:v>620268.54949</c:v>
                </c:pt>
                <c:pt idx="11">
                  <c:v>628679.66018000001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8-4CB2-A714-EEF9BB97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6672"/>
        <c:axId val="830503488"/>
      </c:lineChart>
      <c:catAx>
        <c:axId val="71695667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034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69566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255664.57467999999</c:v>
                </c:pt>
                <c:pt idx="1">
                  <c:v>204542.29222999999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F-4A9E-9B62-812095BE1144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199176.22761</c:v>
                </c:pt>
                <c:pt idx="1">
                  <c:v>165875.00847999999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140747.82935000001</c:v>
                </c:pt>
                <c:pt idx="5">
                  <c:v>202407.54157</c:v>
                </c:pt>
                <c:pt idx="6">
                  <c:v>131731.65242</c:v>
                </c:pt>
                <c:pt idx="7">
                  <c:v>109801.97443</c:v>
                </c:pt>
                <c:pt idx="8">
                  <c:v>148471.65562000001</c:v>
                </c:pt>
                <c:pt idx="9">
                  <c:v>223950.60245999999</c:v>
                </c:pt>
                <c:pt idx="10">
                  <c:v>331633.24255999998</c:v>
                </c:pt>
                <c:pt idx="11">
                  <c:v>349980.86570999998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F-4A9E-9B62-812095BE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07840"/>
        <c:axId val="830507296"/>
      </c:lineChart>
      <c:catAx>
        <c:axId val="8305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07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7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131970.25304000001</c:v>
                </c:pt>
                <c:pt idx="1">
                  <c:v>127035.40184999999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B29-A600-19824BB67591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122129.45422</c:v>
                </c:pt>
                <c:pt idx="2">
                  <c:v>128023.94576</c:v>
                </c:pt>
                <c:pt idx="3">
                  <c:v>125216.48028</c:v>
                </c:pt>
                <c:pt idx="4">
                  <c:v>138481.47172</c:v>
                </c:pt>
                <c:pt idx="5">
                  <c:v>83532.261320000005</c:v>
                </c:pt>
                <c:pt idx="6">
                  <c:v>130147.26106999999</c:v>
                </c:pt>
                <c:pt idx="7">
                  <c:v>127806.56326</c:v>
                </c:pt>
                <c:pt idx="8">
                  <c:v>152554.26199999999</c:v>
                </c:pt>
                <c:pt idx="9">
                  <c:v>148389.73855000001</c:v>
                </c:pt>
                <c:pt idx="10">
                  <c:v>139324.30285000001</c:v>
                </c:pt>
                <c:pt idx="11">
                  <c:v>127774.86601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B29-A600-19824BB6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16000"/>
        <c:axId val="830509472"/>
      </c:lineChart>
      <c:catAx>
        <c:axId val="8305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0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509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0516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O27" sqref="O27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32" t="s">
        <v>127</v>
      </c>
      <c r="C1" s="132"/>
      <c r="D1" s="132"/>
      <c r="E1" s="132"/>
      <c r="F1" s="132"/>
      <c r="G1" s="132"/>
      <c r="H1" s="132"/>
      <c r="I1" s="132"/>
      <c r="J1" s="132"/>
      <c r="K1" s="58"/>
      <c r="L1" s="58"/>
      <c r="M1" s="5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29" t="s">
        <v>128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1"/>
    </row>
    <row r="6" spans="1:13" ht="17.399999999999999" x14ac:dyDescent="0.25">
      <c r="A6" s="146"/>
      <c r="B6" s="128" t="s">
        <v>129</v>
      </c>
      <c r="C6" s="128"/>
      <c r="D6" s="128"/>
      <c r="E6" s="128"/>
      <c r="F6" s="128" t="s">
        <v>130</v>
      </c>
      <c r="G6" s="128"/>
      <c r="H6" s="128"/>
      <c r="I6" s="128"/>
      <c r="J6" s="128" t="s">
        <v>105</v>
      </c>
      <c r="K6" s="128"/>
      <c r="L6" s="128"/>
      <c r="M6" s="128"/>
    </row>
    <row r="7" spans="1:13" ht="27.6" x14ac:dyDescent="0.25">
      <c r="A7" s="147" t="s">
        <v>1</v>
      </c>
      <c r="B7" s="60">
        <v>2019</v>
      </c>
      <c r="C7" s="61">
        <v>2020</v>
      </c>
      <c r="D7" s="148" t="s">
        <v>117</v>
      </c>
      <c r="E7" s="148" t="s">
        <v>118</v>
      </c>
      <c r="F7" s="60">
        <v>2019</v>
      </c>
      <c r="G7" s="61">
        <v>2020</v>
      </c>
      <c r="H7" s="148" t="s">
        <v>117</v>
      </c>
      <c r="I7" s="148" t="s">
        <v>118</v>
      </c>
      <c r="J7" s="60" t="s">
        <v>131</v>
      </c>
      <c r="K7" s="60" t="s">
        <v>132</v>
      </c>
      <c r="L7" s="148" t="s">
        <v>117</v>
      </c>
      <c r="M7" s="148" t="s">
        <v>118</v>
      </c>
    </row>
    <row r="8" spans="1:13" ht="16.8" x14ac:dyDescent="0.25">
      <c r="A8" s="149" t="s">
        <v>2</v>
      </c>
      <c r="B8" s="150">
        <f>B9+B18+B20</f>
        <v>1857168.9968899996</v>
      </c>
      <c r="C8" s="150">
        <f>C9+C18+C20</f>
        <v>1944598.1064599999</v>
      </c>
      <c r="D8" s="151">
        <f t="shared" ref="D8:D46" si="0">(C8-B8)/B8*100</f>
        <v>4.7076550231243584</v>
      </c>
      <c r="E8" s="151">
        <f>100*(C8/C$46)</f>
        <v>13.269468327226628</v>
      </c>
      <c r="F8" s="150">
        <f>F9+F18+F20</f>
        <v>3738585.7297</v>
      </c>
      <c r="G8" s="150">
        <f>G9+G18+G20</f>
        <v>3990889.1728600003</v>
      </c>
      <c r="H8" s="151">
        <f t="shared" ref="H8:H46" si="1">(G8-F8)/F8*100</f>
        <v>6.7486333443060067</v>
      </c>
      <c r="I8" s="151">
        <f>100*(G8/G$46)</f>
        <v>13.568116162550565</v>
      </c>
      <c r="J8" s="150">
        <f>J9+J18+J20</f>
        <v>22632950.092579998</v>
      </c>
      <c r="K8" s="150">
        <f>K9+K18+K20</f>
        <v>23639055.255199999</v>
      </c>
      <c r="L8" s="151">
        <f t="shared" ref="L8:L46" si="2">(K8-J8)/J8*100</f>
        <v>4.4453116297457074</v>
      </c>
      <c r="M8" s="151">
        <f>100*(K8/K$46)</f>
        <v>12.982338188913381</v>
      </c>
    </row>
    <row r="9" spans="1:13" ht="15.6" x14ac:dyDescent="0.25">
      <c r="A9" s="152" t="s">
        <v>3</v>
      </c>
      <c r="B9" s="150">
        <f>B10+B11+B12+B13+B14+B15+B16+B17</f>
        <v>1234575.2662699996</v>
      </c>
      <c r="C9" s="150">
        <f>C10+C11+C12+C13+C14+C15+C16+C17</f>
        <v>1289157.3938199999</v>
      </c>
      <c r="D9" s="151">
        <f t="shared" si="0"/>
        <v>4.4211259565330794</v>
      </c>
      <c r="E9" s="151">
        <f>100*(C9/C$46)</f>
        <v>8.7968990349607701</v>
      </c>
      <c r="F9" s="150">
        <f>F10+F11+F12+F13+F14+F15+F16+F17</f>
        <v>2502513.0550000002</v>
      </c>
      <c r="G9" s="150">
        <f>G10+G11+G12+G13+G14+G15+G16+G17</f>
        <v>2673362.2357000001</v>
      </c>
      <c r="H9" s="151">
        <f t="shared" si="1"/>
        <v>6.8271044723880525</v>
      </c>
      <c r="I9" s="151">
        <f>100*(G9/G$46)</f>
        <v>9.0888240157667521</v>
      </c>
      <c r="J9" s="150">
        <f>J10+J11+J12+J13+J14+J15+J16+J17</f>
        <v>15036211.488329995</v>
      </c>
      <c r="K9" s="150">
        <f>K10+K11+K12+K13+K14+K15+K16+K17</f>
        <v>15513432.92667</v>
      </c>
      <c r="L9" s="151">
        <f t="shared" si="2"/>
        <v>3.1738143528400675</v>
      </c>
      <c r="M9" s="151">
        <f>100*(K9/K$46)</f>
        <v>8.5198257946772706</v>
      </c>
    </row>
    <row r="10" spans="1:13" ht="13.8" x14ac:dyDescent="0.25">
      <c r="A10" s="153" t="s">
        <v>133</v>
      </c>
      <c r="B10" s="154">
        <v>565273.13052000001</v>
      </c>
      <c r="C10" s="154">
        <v>594397.37324999995</v>
      </c>
      <c r="D10" s="155">
        <f t="shared" si="0"/>
        <v>5.1522425456890693</v>
      </c>
      <c r="E10" s="155">
        <f>100*(C10/C$46)</f>
        <v>4.0560242715066224</v>
      </c>
      <c r="F10" s="154">
        <v>1125302.5750899999</v>
      </c>
      <c r="G10" s="154">
        <v>1178078.6573600001</v>
      </c>
      <c r="H10" s="155">
        <f t="shared" si="1"/>
        <v>4.6899459255017861</v>
      </c>
      <c r="I10" s="155">
        <f>100*(G10/G$46)</f>
        <v>4.0051996884261287</v>
      </c>
      <c r="J10" s="154">
        <v>6721855.9024299998</v>
      </c>
      <c r="K10" s="154">
        <v>6839740.1888899999</v>
      </c>
      <c r="L10" s="155">
        <f t="shared" si="2"/>
        <v>1.7537461107636072</v>
      </c>
      <c r="M10" s="155">
        <f>100*(K10/K$46)</f>
        <v>3.7563184864141057</v>
      </c>
    </row>
    <row r="11" spans="1:13" ht="13.8" x14ac:dyDescent="0.25">
      <c r="A11" s="153" t="s">
        <v>134</v>
      </c>
      <c r="B11" s="154">
        <v>165875.00847999999</v>
      </c>
      <c r="C11" s="154">
        <v>204542.29222999999</v>
      </c>
      <c r="D11" s="155">
        <f t="shared" si="0"/>
        <v>23.311096773606028</v>
      </c>
      <c r="E11" s="155">
        <f>100*(C11/C$46)</f>
        <v>1.3957472545652445</v>
      </c>
      <c r="F11" s="154">
        <v>365051.23609000002</v>
      </c>
      <c r="G11" s="154">
        <v>460206.86690999998</v>
      </c>
      <c r="H11" s="155">
        <f t="shared" si="1"/>
        <v>26.066376829509004</v>
      </c>
      <c r="I11" s="155">
        <f>100*(G11/G$46)</f>
        <v>1.5645987544584141</v>
      </c>
      <c r="J11" s="154">
        <v>2253586.4407600001</v>
      </c>
      <c r="K11" s="154">
        <v>2355754.0824199999</v>
      </c>
      <c r="L11" s="155">
        <f t="shared" si="2"/>
        <v>4.5335577021640532</v>
      </c>
      <c r="M11" s="155">
        <f>100*(K11/K$46)</f>
        <v>1.2937571259816836</v>
      </c>
    </row>
    <row r="12" spans="1:13" ht="13.8" x14ac:dyDescent="0.25">
      <c r="A12" s="153" t="s">
        <v>135</v>
      </c>
      <c r="B12" s="154">
        <v>122129.45422</v>
      </c>
      <c r="C12" s="154">
        <v>127035.40184999999</v>
      </c>
      <c r="D12" s="155">
        <f t="shared" si="0"/>
        <v>4.0170061033455386</v>
      </c>
      <c r="E12" s="155">
        <f>100*(C12/C$46)</f>
        <v>0.86685893382554124</v>
      </c>
      <c r="F12" s="154">
        <v>247560.02786999999</v>
      </c>
      <c r="G12" s="154">
        <v>259005.65489000001</v>
      </c>
      <c r="H12" s="155">
        <f t="shared" si="1"/>
        <v>4.6233744269936832</v>
      </c>
      <c r="I12" s="155">
        <f>100*(G12/G$46)</f>
        <v>0.88056036138598137</v>
      </c>
      <c r="J12" s="154">
        <v>1574502.46487</v>
      </c>
      <c r="K12" s="154">
        <v>1560256.8077100001</v>
      </c>
      <c r="L12" s="155">
        <f t="shared" si="2"/>
        <v>-0.90477198212428001</v>
      </c>
      <c r="M12" s="155">
        <f>100*(K12/K$46)</f>
        <v>0.85687779484291593</v>
      </c>
    </row>
    <row r="13" spans="1:13" ht="13.8" x14ac:dyDescent="0.25">
      <c r="A13" s="153" t="s">
        <v>136</v>
      </c>
      <c r="B13" s="154">
        <v>114842.19143000001</v>
      </c>
      <c r="C13" s="154">
        <v>100853.18614000001</v>
      </c>
      <c r="D13" s="155">
        <f t="shared" si="0"/>
        <v>-12.181067877415721</v>
      </c>
      <c r="E13" s="155">
        <f>100*(C13/C$46)</f>
        <v>0.68819781050843554</v>
      </c>
      <c r="F13" s="154">
        <v>226958.47185</v>
      </c>
      <c r="G13" s="154">
        <v>214110.13871</v>
      </c>
      <c r="H13" s="155">
        <f t="shared" si="1"/>
        <v>-5.6610943117786077</v>
      </c>
      <c r="I13" s="155">
        <f>100*(G13/G$46)</f>
        <v>0.72792580995558598</v>
      </c>
      <c r="J13" s="154">
        <v>1397836.5323399999</v>
      </c>
      <c r="K13" s="154">
        <v>1404610.0907099999</v>
      </c>
      <c r="L13" s="155">
        <f t="shared" si="2"/>
        <v>0.48457442721581639</v>
      </c>
      <c r="M13" s="155">
        <f>100*(K13/K$46)</f>
        <v>0.77139813855912243</v>
      </c>
    </row>
    <row r="14" spans="1:13" ht="13.8" x14ac:dyDescent="0.25">
      <c r="A14" s="153" t="s">
        <v>137</v>
      </c>
      <c r="B14" s="154">
        <v>144402.65093</v>
      </c>
      <c r="C14" s="154">
        <v>163421.78317000001</v>
      </c>
      <c r="D14" s="155">
        <f t="shared" si="0"/>
        <v>13.170902415925617</v>
      </c>
      <c r="E14" s="155">
        <f>100*(C14/C$46)</f>
        <v>1.1151508214213202</v>
      </c>
      <c r="F14" s="154">
        <v>296597.39447</v>
      </c>
      <c r="G14" s="154">
        <v>348446.53396999999</v>
      </c>
      <c r="H14" s="155">
        <f t="shared" si="1"/>
        <v>17.481319953147594</v>
      </c>
      <c r="I14" s="155">
        <f>100*(G14/G$46)</f>
        <v>1.1846390226754937</v>
      </c>
      <c r="J14" s="154">
        <v>1643222.8883199999</v>
      </c>
      <c r="K14" s="154">
        <v>2083039.0287800001</v>
      </c>
      <c r="L14" s="155">
        <f t="shared" si="2"/>
        <v>26.765458513644479</v>
      </c>
      <c r="M14" s="155">
        <f>100*(K14/K$46)</f>
        <v>1.1439846829910394</v>
      </c>
    </row>
    <row r="15" spans="1:13" ht="13.8" x14ac:dyDescent="0.25">
      <c r="A15" s="153" t="s">
        <v>138</v>
      </c>
      <c r="B15" s="154">
        <v>26744.397369999999</v>
      </c>
      <c r="C15" s="154">
        <v>24836.33653</v>
      </c>
      <c r="D15" s="155">
        <f t="shared" si="0"/>
        <v>-7.1344319843988258</v>
      </c>
      <c r="E15" s="155">
        <f>100*(C15/C$46)</f>
        <v>0.16947716849787842</v>
      </c>
      <c r="F15" s="154">
        <v>54743.341869999997</v>
      </c>
      <c r="G15" s="154">
        <v>49287.905910000001</v>
      </c>
      <c r="H15" s="155">
        <f t="shared" si="1"/>
        <v>-9.965478492261429</v>
      </c>
      <c r="I15" s="155">
        <f>100*(G15/G$46)</f>
        <v>0.16756767823660179</v>
      </c>
      <c r="J15" s="154">
        <v>332749.73557999998</v>
      </c>
      <c r="K15" s="154">
        <v>277209.47590999998</v>
      </c>
      <c r="L15" s="155">
        <f t="shared" si="2"/>
        <v>-16.691300918148126</v>
      </c>
      <c r="M15" s="155">
        <f>100*(K15/K$46)</f>
        <v>0.15224073579012451</v>
      </c>
    </row>
    <row r="16" spans="1:13" ht="13.8" x14ac:dyDescent="0.25">
      <c r="A16" s="153" t="s">
        <v>139</v>
      </c>
      <c r="B16" s="154">
        <v>82148.817379999993</v>
      </c>
      <c r="C16" s="154">
        <v>60884.307540000002</v>
      </c>
      <c r="D16" s="155">
        <f t="shared" si="0"/>
        <v>-25.88535114466184</v>
      </c>
      <c r="E16" s="155">
        <f>100*(C16/C$46)</f>
        <v>0.41545982578265656</v>
      </c>
      <c r="F16" s="154">
        <v>164692.24616000001</v>
      </c>
      <c r="G16" s="154">
        <v>140015.75386</v>
      </c>
      <c r="H16" s="155">
        <f t="shared" si="1"/>
        <v>-14.983396532236604</v>
      </c>
      <c r="I16" s="155">
        <f>100*(G16/G$46)</f>
        <v>0.47602174118960688</v>
      </c>
      <c r="J16" s="154">
        <v>1015152.43566</v>
      </c>
      <c r="K16" s="154">
        <v>883740.67900999996</v>
      </c>
      <c r="L16" s="155">
        <f t="shared" si="2"/>
        <v>-12.945026976619802</v>
      </c>
      <c r="M16" s="155">
        <f>100*(K16/K$46)</f>
        <v>0.48534174662855817</v>
      </c>
    </row>
    <row r="17" spans="1:13" ht="13.8" x14ac:dyDescent="0.25">
      <c r="A17" s="153" t="s">
        <v>140</v>
      </c>
      <c r="B17" s="154">
        <v>13159.61594</v>
      </c>
      <c r="C17" s="154">
        <v>13186.713110000001</v>
      </c>
      <c r="D17" s="155">
        <f t="shared" si="0"/>
        <v>0.20591155641279998</v>
      </c>
      <c r="E17" s="155">
        <f>100*(C17/C$46)</f>
        <v>8.9982948853071149E-2</v>
      </c>
      <c r="F17" s="154">
        <v>21607.761600000002</v>
      </c>
      <c r="G17" s="154">
        <v>24210.72409</v>
      </c>
      <c r="H17" s="155">
        <f t="shared" si="1"/>
        <v>12.046423586976255</v>
      </c>
      <c r="I17" s="155">
        <f>100*(G17/G$46)</f>
        <v>8.2310959438939249E-2</v>
      </c>
      <c r="J17" s="154">
        <v>97305.088369999998</v>
      </c>
      <c r="K17" s="154">
        <v>109082.57324</v>
      </c>
      <c r="L17" s="155">
        <f t="shared" si="2"/>
        <v>12.103668027324971</v>
      </c>
      <c r="M17" s="155">
        <f>100*(K17/K$46)</f>
        <v>5.9907083469720138E-2</v>
      </c>
    </row>
    <row r="18" spans="1:13" ht="15.6" x14ac:dyDescent="0.25">
      <c r="A18" s="152" t="s">
        <v>12</v>
      </c>
      <c r="B18" s="150">
        <f>B19</f>
        <v>211036.86183000001</v>
      </c>
      <c r="C18" s="150">
        <f>C19</f>
        <v>210154.74140999999</v>
      </c>
      <c r="D18" s="151">
        <f t="shared" si="0"/>
        <v>-0.41799352603651307</v>
      </c>
      <c r="E18" s="151">
        <f>100*(C18/C$46)</f>
        <v>1.434045253717241</v>
      </c>
      <c r="F18" s="150">
        <f>F19</f>
        <v>431629.54186</v>
      </c>
      <c r="G18" s="150">
        <f>G19</f>
        <v>418911.44728000002</v>
      </c>
      <c r="H18" s="151">
        <f t="shared" si="1"/>
        <v>-2.9465301483291699</v>
      </c>
      <c r="I18" s="151">
        <f>100*(G18/G$46)</f>
        <v>1.4242037130898311</v>
      </c>
      <c r="J18" s="150">
        <f>J19</f>
        <v>2546744.7468300001</v>
      </c>
      <c r="K18" s="150">
        <f>K19</f>
        <v>2501071.0319400001</v>
      </c>
      <c r="L18" s="151">
        <f t="shared" si="2"/>
        <v>-1.7934154943031182</v>
      </c>
      <c r="M18" s="151">
        <f>100*(K18/K$46)</f>
        <v>1.3735637748888943</v>
      </c>
    </row>
    <row r="19" spans="1:13" ht="13.8" x14ac:dyDescent="0.25">
      <c r="A19" s="153" t="s">
        <v>141</v>
      </c>
      <c r="B19" s="154">
        <v>211036.86183000001</v>
      </c>
      <c r="C19" s="154">
        <v>210154.74140999999</v>
      </c>
      <c r="D19" s="155">
        <f t="shared" si="0"/>
        <v>-0.41799352603651307</v>
      </c>
      <c r="E19" s="155">
        <f>100*(C19/C$46)</f>
        <v>1.434045253717241</v>
      </c>
      <c r="F19" s="154">
        <v>431629.54186</v>
      </c>
      <c r="G19" s="154">
        <v>418911.44728000002</v>
      </c>
      <c r="H19" s="155">
        <f t="shared" si="1"/>
        <v>-2.9465301483291699</v>
      </c>
      <c r="I19" s="155">
        <f>100*(G19/G$46)</f>
        <v>1.4242037130898311</v>
      </c>
      <c r="J19" s="154">
        <v>2546744.7468300001</v>
      </c>
      <c r="K19" s="154">
        <v>2501071.0319400001</v>
      </c>
      <c r="L19" s="155">
        <f t="shared" si="2"/>
        <v>-1.7934154943031182</v>
      </c>
      <c r="M19" s="155">
        <f>100*(K19/K$46)</f>
        <v>1.3735637748888943</v>
      </c>
    </row>
    <row r="20" spans="1:13" ht="15.6" x14ac:dyDescent="0.25">
      <c r="A20" s="152" t="s">
        <v>111</v>
      </c>
      <c r="B20" s="150">
        <f>B21</f>
        <v>411556.86878999998</v>
      </c>
      <c r="C20" s="150">
        <f>C21</f>
        <v>445285.97123000002</v>
      </c>
      <c r="D20" s="151">
        <f t="shared" si="0"/>
        <v>8.1954901005942329</v>
      </c>
      <c r="E20" s="151">
        <f>100*(C20/C$46)</f>
        <v>3.038524038548617</v>
      </c>
      <c r="F20" s="150">
        <f>F21</f>
        <v>804443.13283999998</v>
      </c>
      <c r="G20" s="150">
        <f>G21</f>
        <v>898615.48988000001</v>
      </c>
      <c r="H20" s="151">
        <f t="shared" si="1"/>
        <v>11.706527558701962</v>
      </c>
      <c r="I20" s="151">
        <f>100*(G20/G$46)</f>
        <v>3.0550884336939794</v>
      </c>
      <c r="J20" s="150">
        <f>J21</f>
        <v>5049993.8574200002</v>
      </c>
      <c r="K20" s="150">
        <f>K21</f>
        <v>5624551.2965900004</v>
      </c>
      <c r="L20" s="151">
        <f t="shared" si="2"/>
        <v>11.377388871984426</v>
      </c>
      <c r="M20" s="151">
        <f>100*(K20/K$46)</f>
        <v>3.0889486193472182</v>
      </c>
    </row>
    <row r="21" spans="1:13" ht="13.8" x14ac:dyDescent="0.25">
      <c r="A21" s="153" t="s">
        <v>142</v>
      </c>
      <c r="B21" s="154">
        <v>411556.86878999998</v>
      </c>
      <c r="C21" s="154">
        <v>445285.97123000002</v>
      </c>
      <c r="D21" s="155">
        <f t="shared" si="0"/>
        <v>8.1954901005942329</v>
      </c>
      <c r="E21" s="155">
        <f>100*(C21/C$46)</f>
        <v>3.038524038548617</v>
      </c>
      <c r="F21" s="154">
        <v>804443.13283999998</v>
      </c>
      <c r="G21" s="154">
        <v>898615.48988000001</v>
      </c>
      <c r="H21" s="155">
        <f t="shared" si="1"/>
        <v>11.706527558701962</v>
      </c>
      <c r="I21" s="155">
        <f>100*(G21/G$46)</f>
        <v>3.0550884336939794</v>
      </c>
      <c r="J21" s="154">
        <v>5049993.8574200002</v>
      </c>
      <c r="K21" s="154">
        <v>5624551.2965900004</v>
      </c>
      <c r="L21" s="155">
        <f t="shared" si="2"/>
        <v>11.377388871984426</v>
      </c>
      <c r="M21" s="155">
        <f>100*(K21/K$46)</f>
        <v>3.0889486193472182</v>
      </c>
    </row>
    <row r="22" spans="1:13" ht="16.8" x14ac:dyDescent="0.25">
      <c r="A22" s="149" t="s">
        <v>14</v>
      </c>
      <c r="B22" s="150">
        <f>B23+B27+B29</f>
        <v>11031155.68255</v>
      </c>
      <c r="C22" s="150">
        <f>C23+C27+C29</f>
        <v>11192794.472899999</v>
      </c>
      <c r="D22" s="151">
        <f t="shared" si="0"/>
        <v>1.46529334732981</v>
      </c>
      <c r="E22" s="151">
        <f>100*(C22/C$46)</f>
        <v>76.376929123765393</v>
      </c>
      <c r="F22" s="150">
        <f>F23+F27+F29</f>
        <v>21643247.89497</v>
      </c>
      <c r="G22" s="150">
        <f>G23+G27+G29</f>
        <v>22335494.210200001</v>
      </c>
      <c r="H22" s="151">
        <f t="shared" si="1"/>
        <v>3.1984400797390595</v>
      </c>
      <c r="I22" s="151">
        <f>100*(G22/G$46)</f>
        <v>75.935604038533924</v>
      </c>
      <c r="J22" s="150">
        <f>J23+J27+J29</f>
        <v>137275209.88641</v>
      </c>
      <c r="K22" s="150">
        <f>K23+K27+K29</f>
        <v>138905638.31077003</v>
      </c>
      <c r="L22" s="151">
        <f t="shared" si="2"/>
        <v>1.187707835747732</v>
      </c>
      <c r="M22" s="151">
        <f>100*(K22/K$46)</f>
        <v>76.285619430607937</v>
      </c>
    </row>
    <row r="23" spans="1:13" ht="15.6" x14ac:dyDescent="0.25">
      <c r="A23" s="152" t="s">
        <v>15</v>
      </c>
      <c r="B23" s="150">
        <f>B24+B25+B26</f>
        <v>971819.91098999989</v>
      </c>
      <c r="C23" s="150">
        <f>C24+C25+C26</f>
        <v>1017211.9434499999</v>
      </c>
      <c r="D23" s="151">
        <f>(C23-B23)/B23*100</f>
        <v>4.6708275830404453</v>
      </c>
      <c r="E23" s="151">
        <f>100*(C23/C$46)</f>
        <v>6.9412088908480412</v>
      </c>
      <c r="F23" s="150">
        <f>F24+F25+F26</f>
        <v>1946943.5064400001</v>
      </c>
      <c r="G23" s="150">
        <f>G24+G25+G26</f>
        <v>2045388.4665300001</v>
      </c>
      <c r="H23" s="151">
        <f t="shared" si="1"/>
        <v>5.056385034510182</v>
      </c>
      <c r="I23" s="151">
        <f>100*(G23/G$46)</f>
        <v>6.9538559226720338</v>
      </c>
      <c r="J23" s="150">
        <f>J24+J25+J26</f>
        <v>12342856.485440001</v>
      </c>
      <c r="K23" s="150">
        <f>K24+K25+K26</f>
        <v>12216130.03425</v>
      </c>
      <c r="L23" s="151">
        <f t="shared" si="2"/>
        <v>-1.0267189879384135</v>
      </c>
      <c r="M23" s="151">
        <f>100*(K23/K$46)</f>
        <v>6.7089792613217414</v>
      </c>
    </row>
    <row r="24" spans="1:13" ht="13.8" x14ac:dyDescent="0.25">
      <c r="A24" s="153" t="s">
        <v>143</v>
      </c>
      <c r="B24" s="154">
        <v>639691.10280999995</v>
      </c>
      <c r="C24" s="154">
        <v>647582.41374999995</v>
      </c>
      <c r="D24" s="155">
        <f t="shared" si="0"/>
        <v>1.2336127398576404</v>
      </c>
      <c r="E24" s="155">
        <f>100*(C24/C$46)</f>
        <v>4.4189461565236554</v>
      </c>
      <c r="F24" s="154">
        <v>1315274.17527</v>
      </c>
      <c r="G24" s="154">
        <v>1321055.08653</v>
      </c>
      <c r="H24" s="155">
        <f t="shared" si="1"/>
        <v>0.43952138411090275</v>
      </c>
      <c r="I24" s="155">
        <f>100*(G24/G$46)</f>
        <v>4.491287052785343</v>
      </c>
      <c r="J24" s="154">
        <v>8378262.1821400002</v>
      </c>
      <c r="K24" s="154">
        <v>7923008.0331300003</v>
      </c>
      <c r="L24" s="155">
        <f t="shared" si="2"/>
        <v>-5.4337539111686946</v>
      </c>
      <c r="M24" s="155">
        <f>100*(K24/K$46)</f>
        <v>4.3512386027755774</v>
      </c>
    </row>
    <row r="25" spans="1:13" ht="13.8" x14ac:dyDescent="0.25">
      <c r="A25" s="153" t="s">
        <v>144</v>
      </c>
      <c r="B25" s="154">
        <v>146297.12724</v>
      </c>
      <c r="C25" s="154">
        <v>152499.16271</v>
      </c>
      <c r="D25" s="155">
        <f t="shared" si="0"/>
        <v>4.2393419385642357</v>
      </c>
      <c r="E25" s="155">
        <f>100*(C25/C$46)</f>
        <v>1.0406174945797468</v>
      </c>
      <c r="F25" s="154">
        <v>263123.56951</v>
      </c>
      <c r="G25" s="154">
        <v>285763.74073999998</v>
      </c>
      <c r="H25" s="155">
        <f t="shared" si="1"/>
        <v>8.6043873880859394</v>
      </c>
      <c r="I25" s="155">
        <f>100*(G25/G$46)</f>
        <v>0.97153177185993411</v>
      </c>
      <c r="J25" s="154">
        <v>1673159.05171</v>
      </c>
      <c r="K25" s="154">
        <v>1688232.5074100001</v>
      </c>
      <c r="L25" s="155">
        <f t="shared" si="2"/>
        <v>0.90089795615035484</v>
      </c>
      <c r="M25" s="155">
        <f>100*(K25/K$46)</f>
        <v>0.92716079877568724</v>
      </c>
    </row>
    <row r="26" spans="1:13" ht="13.8" x14ac:dyDescent="0.25">
      <c r="A26" s="153" t="s">
        <v>145</v>
      </c>
      <c r="B26" s="154">
        <v>185831.68093999999</v>
      </c>
      <c r="C26" s="154">
        <v>217130.36699000001</v>
      </c>
      <c r="D26" s="155">
        <f t="shared" si="0"/>
        <v>16.842492029174245</v>
      </c>
      <c r="E26" s="155">
        <f>100*(C26/C$46)</f>
        <v>1.48164523974464</v>
      </c>
      <c r="F26" s="154">
        <v>368545.76166000002</v>
      </c>
      <c r="G26" s="154">
        <v>438569.63926000003</v>
      </c>
      <c r="H26" s="155">
        <f t="shared" si="1"/>
        <v>19.000049623308428</v>
      </c>
      <c r="I26" s="155">
        <f>100*(G26/G$46)</f>
        <v>1.4910370980267562</v>
      </c>
      <c r="J26" s="154">
        <v>2291435.25159</v>
      </c>
      <c r="K26" s="154">
        <v>2604889.4937100001</v>
      </c>
      <c r="L26" s="155">
        <f t="shared" si="2"/>
        <v>13.679384652151871</v>
      </c>
      <c r="M26" s="155">
        <f>100*(K26/K$46)</f>
        <v>1.4305798597704773</v>
      </c>
    </row>
    <row r="27" spans="1:13" ht="15.6" x14ac:dyDescent="0.25">
      <c r="A27" s="152" t="s">
        <v>19</v>
      </c>
      <c r="B27" s="150">
        <f>B28</f>
        <v>1641553.79064</v>
      </c>
      <c r="C27" s="150">
        <f>C28</f>
        <v>1512715.6449</v>
      </c>
      <c r="D27" s="151">
        <f t="shared" si="0"/>
        <v>-7.8485485199829705</v>
      </c>
      <c r="E27" s="151">
        <f>100*(C27/C$46)</f>
        <v>10.322406604952461</v>
      </c>
      <c r="F27" s="150">
        <f>F28</f>
        <v>3178166.3441599999</v>
      </c>
      <c r="G27" s="150">
        <f>G28</f>
        <v>3210453.13044</v>
      </c>
      <c r="H27" s="151">
        <f t="shared" si="1"/>
        <v>1.0158935305361942</v>
      </c>
      <c r="I27" s="151">
        <f>100*(G27/G$46)</f>
        <v>10.914810991109947</v>
      </c>
      <c r="J27" s="150">
        <f>J28</f>
        <v>17916775.75931</v>
      </c>
      <c r="K27" s="150">
        <f>K28</f>
        <v>20620508.92447</v>
      </c>
      <c r="L27" s="151">
        <f t="shared" si="2"/>
        <v>15.090511828028397</v>
      </c>
      <c r="M27" s="151">
        <f>100*(K27/K$46)</f>
        <v>11.324582035743086</v>
      </c>
    </row>
    <row r="28" spans="1:13" ht="13.8" x14ac:dyDescent="0.25">
      <c r="A28" s="153" t="s">
        <v>146</v>
      </c>
      <c r="B28" s="154">
        <v>1641553.79064</v>
      </c>
      <c r="C28" s="154">
        <v>1512715.6449</v>
      </c>
      <c r="D28" s="155">
        <f t="shared" si="0"/>
        <v>-7.8485485199829705</v>
      </c>
      <c r="E28" s="155">
        <f>100*(C28/C$46)</f>
        <v>10.322406604952461</v>
      </c>
      <c r="F28" s="154">
        <v>3178166.3441599999</v>
      </c>
      <c r="G28" s="154">
        <v>3210453.13044</v>
      </c>
      <c r="H28" s="155">
        <f t="shared" si="1"/>
        <v>1.0158935305361942</v>
      </c>
      <c r="I28" s="155">
        <f>100*(G28/G$46)</f>
        <v>10.914810991109947</v>
      </c>
      <c r="J28" s="154">
        <v>17916775.75931</v>
      </c>
      <c r="K28" s="154">
        <v>20620508.92447</v>
      </c>
      <c r="L28" s="155">
        <f t="shared" si="2"/>
        <v>15.090511828028397</v>
      </c>
      <c r="M28" s="155">
        <f>100*(K28/K$46)</f>
        <v>11.324582035743086</v>
      </c>
    </row>
    <row r="29" spans="1:13" ht="15.6" x14ac:dyDescent="0.25">
      <c r="A29" s="152" t="s">
        <v>21</v>
      </c>
      <c r="B29" s="150">
        <f>B30+B31+B32+B33+B34+B35+B36+B37+B38+B39+B40+B41</f>
        <v>8417781.98092</v>
      </c>
      <c r="C29" s="150">
        <f>C30+C31+C32+C33+C34+C35+C36+C37+C38+C39+C40+C41</f>
        <v>8662866.8845499996</v>
      </c>
      <c r="D29" s="151">
        <f t="shared" si="0"/>
        <v>2.9115140328594453</v>
      </c>
      <c r="E29" s="151">
        <f>100*(C29/C$46)</f>
        <v>59.113313627964892</v>
      </c>
      <c r="F29" s="150">
        <f>F30+F31+F32+F33+F34+F35+F36+F37+F38+F39+F40+F41</f>
        <v>16518138.044370001</v>
      </c>
      <c r="G29" s="150">
        <f>G30+G31+G32+G33+G34+G35+G36+G37+G38+G39+G40+G41</f>
        <v>17079652.613230001</v>
      </c>
      <c r="H29" s="151">
        <f t="shared" si="1"/>
        <v>3.3993817423712906</v>
      </c>
      <c r="I29" s="151">
        <f>100*(G29/G$46)</f>
        <v>58.066937124751952</v>
      </c>
      <c r="J29" s="150">
        <f>J30+J31+J32+J33+J34+J35+J36+J37+J38+J39+J40+J41</f>
        <v>107015577.64166</v>
      </c>
      <c r="K29" s="150">
        <f>K30+K31+K32+K33+K34+K35+K36+K37+K38+K39+K40+K41</f>
        <v>106068999.35205002</v>
      </c>
      <c r="L29" s="151">
        <f t="shared" si="2"/>
        <v>-0.8845238333241412</v>
      </c>
      <c r="M29" s="151">
        <f>100*(K29/K$46)</f>
        <v>58.252058133543095</v>
      </c>
    </row>
    <row r="30" spans="1:13" ht="13.8" x14ac:dyDescent="0.25">
      <c r="A30" s="153" t="s">
        <v>147</v>
      </c>
      <c r="B30" s="154">
        <v>1413373.6832000001</v>
      </c>
      <c r="C30" s="154">
        <v>1523424.81336</v>
      </c>
      <c r="D30" s="155">
        <f t="shared" si="0"/>
        <v>7.7864142702045145</v>
      </c>
      <c r="E30" s="155">
        <f>100*(C30/C$46)</f>
        <v>10.395483386843193</v>
      </c>
      <c r="F30" s="154">
        <v>2827376.2283800002</v>
      </c>
      <c r="G30" s="154">
        <v>3017403.4778800001</v>
      </c>
      <c r="H30" s="155">
        <f t="shared" si="1"/>
        <v>6.7209750012250655</v>
      </c>
      <c r="I30" s="155">
        <f>100*(G30/G$46)</f>
        <v>10.258486047564343</v>
      </c>
      <c r="J30" s="154">
        <v>17622911.546119999</v>
      </c>
      <c r="K30" s="154">
        <v>17880530.983089998</v>
      </c>
      <c r="L30" s="155">
        <f t="shared" si="2"/>
        <v>1.4618437838480711</v>
      </c>
      <c r="M30" s="155">
        <f>100*(K30/K$46)</f>
        <v>9.8198129203473652</v>
      </c>
    </row>
    <row r="31" spans="1:13" ht="13.8" x14ac:dyDescent="0.25">
      <c r="A31" s="153" t="s">
        <v>148</v>
      </c>
      <c r="B31" s="154">
        <v>2544686.63167</v>
      </c>
      <c r="C31" s="154">
        <v>2522658.79263</v>
      </c>
      <c r="D31" s="155">
        <f t="shared" si="0"/>
        <v>-0.8656405376540921</v>
      </c>
      <c r="E31" s="155">
        <f>100*(C31/C$46)</f>
        <v>17.2140149874676</v>
      </c>
      <c r="F31" s="154">
        <v>4872263.4778000005</v>
      </c>
      <c r="G31" s="154">
        <v>4923389.3999800002</v>
      </c>
      <c r="H31" s="155">
        <f t="shared" si="1"/>
        <v>1.049325891609723</v>
      </c>
      <c r="I31" s="155">
        <f>100*(G31/G$46)</f>
        <v>16.738405001742233</v>
      </c>
      <c r="J31" s="154">
        <v>31354876.94988</v>
      </c>
      <c r="K31" s="154">
        <v>30638878.164560001</v>
      </c>
      <c r="L31" s="155">
        <f t="shared" si="2"/>
        <v>-2.2835324356861784</v>
      </c>
      <c r="M31" s="155">
        <f>100*(K31/K$46)</f>
        <v>16.826572541376564</v>
      </c>
    </row>
    <row r="32" spans="1:13" ht="13.8" x14ac:dyDescent="0.25">
      <c r="A32" s="153" t="s">
        <v>149</v>
      </c>
      <c r="B32" s="154">
        <v>75710.983500000002</v>
      </c>
      <c r="C32" s="154">
        <v>147562.17843999999</v>
      </c>
      <c r="D32" s="155">
        <f t="shared" si="0"/>
        <v>94.901943705433425</v>
      </c>
      <c r="E32" s="155">
        <f>100*(C32/C$46)</f>
        <v>1.0069287050117885</v>
      </c>
      <c r="F32" s="154">
        <v>167617.74570999999</v>
      </c>
      <c r="G32" s="154">
        <v>256334.52424999999</v>
      </c>
      <c r="H32" s="155">
        <f t="shared" si="1"/>
        <v>52.928034656599735</v>
      </c>
      <c r="I32" s="155">
        <f>100*(G32/G$46)</f>
        <v>0.87147912428841101</v>
      </c>
      <c r="J32" s="154">
        <v>1059371.8806499999</v>
      </c>
      <c r="K32" s="154">
        <v>1131034.5096499999</v>
      </c>
      <c r="L32" s="155">
        <f t="shared" si="2"/>
        <v>6.7646338654967737</v>
      </c>
      <c r="M32" s="155">
        <f>100*(K32/K$46)</f>
        <v>0.6211531023169008</v>
      </c>
    </row>
    <row r="33" spans="1:13" ht="13.8" x14ac:dyDescent="0.25">
      <c r="A33" s="153" t="s">
        <v>150</v>
      </c>
      <c r="B33" s="154">
        <v>888924.51682999998</v>
      </c>
      <c r="C33" s="154">
        <v>865552.05882000003</v>
      </c>
      <c r="D33" s="155">
        <f t="shared" si="0"/>
        <v>-2.6292961401659425</v>
      </c>
      <c r="E33" s="155">
        <f>100*(C33/C$46)</f>
        <v>5.9063184274030576</v>
      </c>
      <c r="F33" s="154">
        <v>1685936.4066000001</v>
      </c>
      <c r="G33" s="154">
        <v>1689279.97982</v>
      </c>
      <c r="H33" s="155">
        <f t="shared" si="1"/>
        <v>0.19832143175215206</v>
      </c>
      <c r="I33" s="155">
        <f>100*(G33/G$46)</f>
        <v>5.7431680020428555</v>
      </c>
      <c r="J33" s="154">
        <v>11342745.123880001</v>
      </c>
      <c r="K33" s="154">
        <v>11242367.163070001</v>
      </c>
      <c r="L33" s="155">
        <f t="shared" si="2"/>
        <v>-0.88495297843441179</v>
      </c>
      <c r="M33" s="155">
        <f>100*(K33/K$46)</f>
        <v>6.1741982062842231</v>
      </c>
    </row>
    <row r="34" spans="1:13" ht="13.8" x14ac:dyDescent="0.25">
      <c r="A34" s="153" t="s">
        <v>151</v>
      </c>
      <c r="B34" s="154">
        <v>600962.05715000001</v>
      </c>
      <c r="C34" s="154">
        <v>635693.76046000002</v>
      </c>
      <c r="D34" s="155">
        <f t="shared" si="0"/>
        <v>5.7793504426405056</v>
      </c>
      <c r="E34" s="155">
        <f>100*(C34/C$46)</f>
        <v>4.3378208547140096</v>
      </c>
      <c r="F34" s="154">
        <v>1186545.8648099999</v>
      </c>
      <c r="G34" s="154">
        <v>1260791.4660199999</v>
      </c>
      <c r="H34" s="155">
        <f t="shared" si="1"/>
        <v>6.2572887750857271</v>
      </c>
      <c r="I34" s="155">
        <f>100*(G34/G$46)</f>
        <v>4.2864044394028262</v>
      </c>
      <c r="J34" s="154">
        <v>7439308.6238700002</v>
      </c>
      <c r="K34" s="154">
        <v>7908924.0822299998</v>
      </c>
      <c r="L34" s="155">
        <f t="shared" si="2"/>
        <v>6.3126223430652759</v>
      </c>
      <c r="M34" s="155">
        <f>100*(K34/K$46)</f>
        <v>4.3435038345436858</v>
      </c>
    </row>
    <row r="35" spans="1:13" ht="13.8" x14ac:dyDescent="0.25">
      <c r="A35" s="153" t="s">
        <v>152</v>
      </c>
      <c r="B35" s="154">
        <v>655051.56045999995</v>
      </c>
      <c r="C35" s="154">
        <v>690555.84831999999</v>
      </c>
      <c r="D35" s="155">
        <f t="shared" si="0"/>
        <v>5.4200753044642314</v>
      </c>
      <c r="E35" s="155">
        <f>100*(C35/C$46)</f>
        <v>4.712186506313377</v>
      </c>
      <c r="F35" s="154">
        <v>1305754.79005</v>
      </c>
      <c r="G35" s="154">
        <v>1392975.7002399999</v>
      </c>
      <c r="H35" s="155">
        <f t="shared" si="1"/>
        <v>6.6797312063974976</v>
      </c>
      <c r="I35" s="155">
        <f>100*(G35/G$46)</f>
        <v>4.7358007937168898</v>
      </c>
      <c r="J35" s="154">
        <v>8155365.03553</v>
      </c>
      <c r="K35" s="154">
        <v>8208683.96172</v>
      </c>
      <c r="L35" s="155">
        <f t="shared" si="2"/>
        <v>0.65378957235768831</v>
      </c>
      <c r="M35" s="155">
        <f>100*(K35/K$46)</f>
        <v>4.5081290316589993</v>
      </c>
    </row>
    <row r="36" spans="1:13" ht="13.8" x14ac:dyDescent="0.25">
      <c r="A36" s="153" t="s">
        <v>153</v>
      </c>
      <c r="B36" s="154">
        <v>1194986.25828</v>
      </c>
      <c r="C36" s="154">
        <v>1015848.63853</v>
      </c>
      <c r="D36" s="155">
        <f t="shared" si="0"/>
        <v>-14.990768179028366</v>
      </c>
      <c r="E36" s="155">
        <f>100*(C36/C$46)</f>
        <v>6.9319060269831656</v>
      </c>
      <c r="F36" s="154">
        <v>2390646.8662100001</v>
      </c>
      <c r="G36" s="154">
        <v>2162668.2515599998</v>
      </c>
      <c r="H36" s="155">
        <f t="shared" si="1"/>
        <v>-9.5362731264205944</v>
      </c>
      <c r="I36" s="155">
        <f>100*(G36/G$46)</f>
        <v>7.3525805371332371</v>
      </c>
      <c r="J36" s="154">
        <v>15624422.58244</v>
      </c>
      <c r="K36" s="154">
        <v>13607743.84883</v>
      </c>
      <c r="L36" s="155">
        <f t="shared" si="2"/>
        <v>-12.907220877887088</v>
      </c>
      <c r="M36" s="155">
        <f>100*(K36/K$46)</f>
        <v>7.4732399720059046</v>
      </c>
    </row>
    <row r="37" spans="1:13" ht="13.8" x14ac:dyDescent="0.25">
      <c r="A37" s="156" t="s">
        <v>154</v>
      </c>
      <c r="B37" s="154">
        <v>266378.18790000002</v>
      </c>
      <c r="C37" s="154">
        <v>309784.80508999998</v>
      </c>
      <c r="D37" s="155">
        <f t="shared" si="0"/>
        <v>16.295109420255933</v>
      </c>
      <c r="E37" s="155">
        <f>100*(C37/C$46)</f>
        <v>2.1138967716475996</v>
      </c>
      <c r="F37" s="154">
        <v>518281.01691000001</v>
      </c>
      <c r="G37" s="154">
        <v>597803.63329999999</v>
      </c>
      <c r="H37" s="155">
        <f t="shared" si="1"/>
        <v>15.343532522976655</v>
      </c>
      <c r="I37" s="155">
        <f>100*(G37/G$46)</f>
        <v>2.0323964880228749</v>
      </c>
      <c r="J37" s="154">
        <v>3056916.1545199999</v>
      </c>
      <c r="K37" s="154">
        <v>3595057.45083</v>
      </c>
      <c r="L37" s="155">
        <f t="shared" si="2"/>
        <v>17.604058113085529</v>
      </c>
      <c r="M37" s="155">
        <f>100*(K37/K$46)</f>
        <v>1.9743704277260057</v>
      </c>
    </row>
    <row r="38" spans="1:13" ht="13.8" x14ac:dyDescent="0.25">
      <c r="A38" s="153" t="s">
        <v>155</v>
      </c>
      <c r="B38" s="154">
        <v>248780.49184999999</v>
      </c>
      <c r="C38" s="154">
        <v>372356.15354000003</v>
      </c>
      <c r="D38" s="155">
        <f t="shared" si="0"/>
        <v>49.672569087333784</v>
      </c>
      <c r="E38" s="155">
        <f>100*(C38/C$46)</f>
        <v>2.5408685575867604</v>
      </c>
      <c r="F38" s="154">
        <v>519012.81767999998</v>
      </c>
      <c r="G38" s="154">
        <v>664298.24034999998</v>
      </c>
      <c r="H38" s="155">
        <f t="shared" si="1"/>
        <v>27.992646370359292</v>
      </c>
      <c r="I38" s="155">
        <f>100*(G38/G$46)</f>
        <v>2.258463039500425</v>
      </c>
      <c r="J38" s="154">
        <v>4579515.6875999998</v>
      </c>
      <c r="K38" s="154">
        <v>4248838.6845699996</v>
      </c>
      <c r="L38" s="155">
        <f t="shared" si="2"/>
        <v>-7.2207854626500714</v>
      </c>
      <c r="M38" s="155">
        <f>100*(K38/K$46)</f>
        <v>2.333420693751787</v>
      </c>
    </row>
    <row r="39" spans="1:13" ht="13.8" x14ac:dyDescent="0.25">
      <c r="A39" s="153" t="s">
        <v>156</v>
      </c>
      <c r="B39" s="154">
        <v>157657.03713000001</v>
      </c>
      <c r="C39" s="154">
        <v>181760.70074999999</v>
      </c>
      <c r="D39" s="155">
        <f>(C39-B39)/B39*100</f>
        <v>15.288669671068794</v>
      </c>
      <c r="E39" s="155">
        <f>100*(C39/C$46)</f>
        <v>1.2402911705633988</v>
      </c>
      <c r="F39" s="154">
        <v>332155.10149999999</v>
      </c>
      <c r="G39" s="154">
        <v>348697.13309999998</v>
      </c>
      <c r="H39" s="155">
        <f t="shared" si="1"/>
        <v>4.9802130165385972</v>
      </c>
      <c r="I39" s="155">
        <f>100*(G39/G$46)</f>
        <v>1.185491002762838</v>
      </c>
      <c r="J39" s="154">
        <v>2111938.43842</v>
      </c>
      <c r="K39" s="154">
        <v>2757341.7101400001</v>
      </c>
      <c r="L39" s="155">
        <f t="shared" si="2"/>
        <v>30.559757802544862</v>
      </c>
      <c r="M39" s="155">
        <f>100*(K39/K$46)</f>
        <v>1.5143051275519934</v>
      </c>
    </row>
    <row r="40" spans="1:13" ht="13.8" x14ac:dyDescent="0.25">
      <c r="A40" s="153" t="s">
        <v>157</v>
      </c>
      <c r="B40" s="154">
        <v>362265.61009999999</v>
      </c>
      <c r="C40" s="154">
        <v>389095.15574999998</v>
      </c>
      <c r="D40" s="155">
        <f>(C40-B40)/B40*100</f>
        <v>7.4060426664827341</v>
      </c>
      <c r="E40" s="155">
        <f>100*(C40/C$46)</f>
        <v>2.6550914702374984</v>
      </c>
      <c r="F40" s="154">
        <v>696224.13691999996</v>
      </c>
      <c r="G40" s="154">
        <v>750298.32252000005</v>
      </c>
      <c r="H40" s="155">
        <f t="shared" si="1"/>
        <v>7.7667783595117594</v>
      </c>
      <c r="I40" s="155">
        <f>100*(G40/G$46)</f>
        <v>2.5508437732994658</v>
      </c>
      <c r="J40" s="154">
        <v>4546160.3406699998</v>
      </c>
      <c r="K40" s="154">
        <v>4731025.9176000003</v>
      </c>
      <c r="L40" s="155">
        <f t="shared" si="2"/>
        <v>4.0664112806622983</v>
      </c>
      <c r="M40" s="155">
        <f>100*(K40/K$46)</f>
        <v>2.5982332110876829</v>
      </c>
    </row>
    <row r="41" spans="1:13" ht="13.8" x14ac:dyDescent="0.25">
      <c r="A41" s="153" t="s">
        <v>158</v>
      </c>
      <c r="B41" s="154">
        <v>9004.9628499999999</v>
      </c>
      <c r="C41" s="154">
        <v>8573.9788599999993</v>
      </c>
      <c r="D41" s="155">
        <f t="shared" si="0"/>
        <v>-4.7860718270481328</v>
      </c>
      <c r="E41" s="155">
        <f>100*(C41/C$46)</f>
        <v>5.8506763193447005E-2</v>
      </c>
      <c r="F41" s="154">
        <v>16323.5918</v>
      </c>
      <c r="G41" s="154">
        <v>15712.484210000001</v>
      </c>
      <c r="H41" s="155">
        <f t="shared" si="1"/>
        <v>-3.7437078645889668</v>
      </c>
      <c r="I41" s="155">
        <f>100*(G41/G$46)</f>
        <v>5.3418875275542552E-2</v>
      </c>
      <c r="J41" s="154">
        <v>122045.27808</v>
      </c>
      <c r="K41" s="154">
        <v>118572.87576</v>
      </c>
      <c r="L41" s="155">
        <f t="shared" si="2"/>
        <v>-2.8451754747314912</v>
      </c>
      <c r="M41" s="155">
        <f>100*(K41/K$46)</f>
        <v>6.5119064891974096E-2</v>
      </c>
    </row>
    <row r="42" spans="1:13" ht="15.6" x14ac:dyDescent="0.25">
      <c r="A42" s="152" t="s">
        <v>31</v>
      </c>
      <c r="B42" s="150">
        <f>B43</f>
        <v>294499.67238</v>
      </c>
      <c r="C42" s="150">
        <f>C43</f>
        <v>282676.49056000001</v>
      </c>
      <c r="D42" s="151">
        <f t="shared" si="0"/>
        <v>-4.0146672233795435</v>
      </c>
      <c r="E42" s="151">
        <f>100*(C42/C$46)</f>
        <v>1.9289161734122329</v>
      </c>
      <c r="F42" s="150">
        <f>F43</f>
        <v>598576.22793000005</v>
      </c>
      <c r="G42" s="150">
        <f>G43</f>
        <v>612548.38930000004</v>
      </c>
      <c r="H42" s="151">
        <f t="shared" si="1"/>
        <v>2.3342325869369387</v>
      </c>
      <c r="I42" s="151">
        <f>100*(G42/G$46)</f>
        <v>2.082525307323837</v>
      </c>
      <c r="J42" s="150">
        <f>J43</f>
        <v>4434348.0062199999</v>
      </c>
      <c r="K42" s="150">
        <f>K43</f>
        <v>4324500.3885899996</v>
      </c>
      <c r="L42" s="151">
        <f t="shared" si="2"/>
        <v>-2.4771988458262286</v>
      </c>
      <c r="M42" s="151">
        <f>100*(K42/K$46)</f>
        <v>2.3749733623729679</v>
      </c>
    </row>
    <row r="43" spans="1:13" ht="13.8" x14ac:dyDescent="0.25">
      <c r="A43" s="153" t="s">
        <v>159</v>
      </c>
      <c r="B43" s="154">
        <v>294499.67238</v>
      </c>
      <c r="C43" s="154">
        <v>282676.49056000001</v>
      </c>
      <c r="D43" s="155">
        <f t="shared" si="0"/>
        <v>-4.0146672233795435</v>
      </c>
      <c r="E43" s="155">
        <f>100*(C43/C$46)</f>
        <v>1.9289161734122329</v>
      </c>
      <c r="F43" s="154">
        <v>598576.22793000005</v>
      </c>
      <c r="G43" s="154">
        <v>612548.38930000004</v>
      </c>
      <c r="H43" s="155">
        <f t="shared" si="1"/>
        <v>2.3342325869369387</v>
      </c>
      <c r="I43" s="155">
        <f>100*(G43/G$46)</f>
        <v>2.082525307323837</v>
      </c>
      <c r="J43" s="154">
        <v>4434348.0062199999</v>
      </c>
      <c r="K43" s="154">
        <v>4324500.3885899996</v>
      </c>
      <c r="L43" s="155">
        <f t="shared" si="2"/>
        <v>-2.4771988458262286</v>
      </c>
      <c r="M43" s="155">
        <f>100*(K43/K$46)</f>
        <v>2.3749733623729679</v>
      </c>
    </row>
    <row r="44" spans="1:13" ht="15.6" x14ac:dyDescent="0.25">
      <c r="A44" s="152" t="s">
        <v>33</v>
      </c>
      <c r="B44" s="150">
        <f>B8+B22+B42</f>
        <v>13182824.35182</v>
      </c>
      <c r="C44" s="150">
        <f>C8+C22+C42</f>
        <v>13420069.06992</v>
      </c>
      <c r="D44" s="151">
        <f t="shared" si="0"/>
        <v>1.7996501490763361</v>
      </c>
      <c r="E44" s="151">
        <f>100*(C44/C$46)</f>
        <v>91.575313624404259</v>
      </c>
      <c r="F44" s="157">
        <f>F8+F22+F42</f>
        <v>25980409.852600001</v>
      </c>
      <c r="G44" s="157">
        <f>G8+G22+G42</f>
        <v>26938931.772360001</v>
      </c>
      <c r="H44" s="158">
        <f t="shared" si="1"/>
        <v>3.6894026121919534</v>
      </c>
      <c r="I44" s="158">
        <f>100*(G44/G$46)</f>
        <v>91.586245508408325</v>
      </c>
      <c r="J44" s="157">
        <f>J8+J22+J42</f>
        <v>164342507.98521</v>
      </c>
      <c r="K44" s="157">
        <f>K8+K22+K42</f>
        <v>166869193.95456004</v>
      </c>
      <c r="L44" s="158">
        <f t="shared" si="2"/>
        <v>1.5374512658510899</v>
      </c>
      <c r="M44" s="158">
        <f>100*(K44/K$46)</f>
        <v>91.642930981894295</v>
      </c>
    </row>
    <row r="45" spans="1:13" ht="30" x14ac:dyDescent="0.25">
      <c r="A45" s="159" t="s">
        <v>229</v>
      </c>
      <c r="B45" s="160">
        <f>B46-B44</f>
        <v>1140373.1591800004</v>
      </c>
      <c r="C45" s="160">
        <f>C46-C44</f>
        <v>1234610.820079999</v>
      </c>
      <c r="D45" s="161">
        <f t="shared" si="0"/>
        <v>8.2637564854438867</v>
      </c>
      <c r="E45" s="161">
        <f>100*(C45/C$46)</f>
        <v>8.4246863755957424</v>
      </c>
      <c r="F45" s="160">
        <f>F46-F44</f>
        <v>2217892.8343999982</v>
      </c>
      <c r="G45" s="160">
        <f>G46-G44</f>
        <v>2474799.1026399992</v>
      </c>
      <c r="H45" s="162">
        <f t="shared" si="1"/>
        <v>11.583349035414569</v>
      </c>
      <c r="I45" s="161">
        <f>100*(G45/G$46)</f>
        <v>8.4137544915916731</v>
      </c>
      <c r="J45" s="160">
        <f>J46-J44</f>
        <v>14117321.572789997</v>
      </c>
      <c r="K45" s="160">
        <f>K46-K44</f>
        <v>15217075.184439957</v>
      </c>
      <c r="L45" s="162">
        <f t="shared" si="2"/>
        <v>7.7901010186638171</v>
      </c>
      <c r="M45" s="161">
        <f t="shared" ref="M45" si="3">100*(K45/K$46)</f>
        <v>8.3570690181057152</v>
      </c>
    </row>
    <row r="46" spans="1:13" ht="21" x14ac:dyDescent="0.25">
      <c r="A46" s="163" t="s">
        <v>225</v>
      </c>
      <c r="B46" s="164">
        <v>14323197.511</v>
      </c>
      <c r="C46" s="164">
        <v>14654679.889999999</v>
      </c>
      <c r="D46" s="165">
        <f t="shared" si="0"/>
        <v>2.3143043216811421</v>
      </c>
      <c r="E46" s="166">
        <f>100*(C46/C$46)</f>
        <v>100</v>
      </c>
      <c r="F46" s="164">
        <v>28198302.686999999</v>
      </c>
      <c r="G46" s="164">
        <v>29413730.875</v>
      </c>
      <c r="H46" s="165">
        <f t="shared" si="1"/>
        <v>4.3102884648455753</v>
      </c>
      <c r="I46" s="166">
        <f>100*(G46/G$46)</f>
        <v>100</v>
      </c>
      <c r="J46" s="167">
        <v>178459829.558</v>
      </c>
      <c r="K46" s="167">
        <v>182086269.139</v>
      </c>
      <c r="L46" s="165">
        <f t="shared" si="2"/>
        <v>2.032076120425407</v>
      </c>
      <c r="M46" s="166">
        <f>100*(K46/K$46)</f>
        <v>100</v>
      </c>
    </row>
    <row r="49" spans="2:11" x14ac:dyDescent="0.25">
      <c r="B49" s="168"/>
      <c r="C49" s="168"/>
      <c r="F49" s="168"/>
      <c r="G49" s="168"/>
      <c r="J49" s="168"/>
      <c r="K49" s="168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19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20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20" t="s">
        <v>56</v>
      </c>
    </row>
    <row r="34" ht="12.75" customHeight="1" x14ac:dyDescent="0.25"/>
    <row r="50" spans="2:2" ht="12.75" customHeight="1" x14ac:dyDescent="0.25"/>
    <row r="51" spans="2:2" x14ac:dyDescent="0.25">
      <c r="B51" s="19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B1" sqref="B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20" t="s">
        <v>14</v>
      </c>
    </row>
    <row r="2" spans="2:2" ht="13.8" x14ac:dyDescent="0.25">
      <c r="B2" s="20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19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B1" sqref="B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20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20" t="s">
        <v>59</v>
      </c>
    </row>
    <row r="19" spans="2:2" ht="13.8" x14ac:dyDescent="0.25">
      <c r="B19" s="20"/>
    </row>
    <row r="20" spans="2:2" ht="13.8" x14ac:dyDescent="0.25">
      <c r="B20" s="20"/>
    </row>
    <row r="21" spans="2:2" ht="13.8" x14ac:dyDescent="0.25">
      <c r="B21" s="20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19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22" bestFit="1" customWidth="1"/>
    <col min="5" max="5" width="12.33203125" style="23" bestFit="1" customWidth="1"/>
    <col min="6" max="6" width="11" style="23" bestFit="1" customWidth="1"/>
    <col min="7" max="7" width="12.33203125" style="23" bestFit="1" customWidth="1"/>
    <col min="8" max="8" width="11.44140625" style="23" bestFit="1" customWidth="1"/>
    <col min="9" max="9" width="12.33203125" style="23" bestFit="1" customWidth="1"/>
    <col min="10" max="10" width="12.6640625" style="23" bestFit="1" customWidth="1"/>
    <col min="11" max="11" width="12.33203125" style="23" bestFit="1" customWidth="1"/>
    <col min="12" max="12" width="11" style="23" customWidth="1"/>
    <col min="13" max="13" width="12.33203125" style="23" bestFit="1" customWidth="1"/>
    <col min="14" max="14" width="11" style="23" bestFit="1" customWidth="1"/>
    <col min="15" max="15" width="13.5546875" style="22" bestFit="1" customWidth="1"/>
  </cols>
  <sheetData>
    <row r="1" spans="1:15" ht="16.2" thickBot="1" x14ac:dyDescent="0.35">
      <c r="A1" s="74"/>
      <c r="B1" s="98" t="s">
        <v>60</v>
      </c>
      <c r="C1" s="99" t="s">
        <v>44</v>
      </c>
      <c r="D1" s="99" t="s">
        <v>45</v>
      </c>
      <c r="E1" s="99" t="s">
        <v>46</v>
      </c>
      <c r="F1" s="99" t="s">
        <v>47</v>
      </c>
      <c r="G1" s="99" t="s">
        <v>48</v>
      </c>
      <c r="H1" s="99" t="s">
        <v>49</v>
      </c>
      <c r="I1" s="99" t="s">
        <v>0</v>
      </c>
      <c r="J1" s="99" t="s">
        <v>61</v>
      </c>
      <c r="K1" s="99" t="s">
        <v>50</v>
      </c>
      <c r="L1" s="99" t="s">
        <v>51</v>
      </c>
      <c r="M1" s="99" t="s">
        <v>52</v>
      </c>
      <c r="N1" s="99" t="s">
        <v>53</v>
      </c>
      <c r="O1" s="100" t="s">
        <v>42</v>
      </c>
    </row>
    <row r="2" spans="1:15" s="26" customFormat="1" ht="15" thickTop="1" thickBot="1" x14ac:dyDescent="0.3">
      <c r="A2" s="75">
        <v>2020</v>
      </c>
      <c r="B2" s="101" t="s">
        <v>2</v>
      </c>
      <c r="C2" s="102">
        <f>C4+C6+C8+C10+C12+C14+C16+C18+C20+C22</f>
        <v>2046291.0664000001</v>
      </c>
      <c r="D2" s="102">
        <f t="shared" ref="D2:O2" si="0">D4+D6+D8+D10+D12+D14+D16+D18+D20+D22</f>
        <v>1944598.1064599999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>
        <f t="shared" si="0"/>
        <v>3990889.1728600003</v>
      </c>
    </row>
    <row r="3" spans="1:15" ht="14.4" thickTop="1" x14ac:dyDescent="0.25">
      <c r="A3" s="74">
        <v>2019</v>
      </c>
      <c r="B3" s="101" t="s">
        <v>2</v>
      </c>
      <c r="C3" s="102">
        <f>C5+C7+C9+C11+C13+C15+C17+C19+C21+C23</f>
        <v>1881416.73281</v>
      </c>
      <c r="D3" s="102">
        <f t="shared" ref="D3:O3" si="1">D5+D7+D9+D11+D13+D15+D17+D19+D21+D23</f>
        <v>1857168.9968899996</v>
      </c>
      <c r="E3" s="102">
        <f t="shared" si="1"/>
        <v>1950402.0589900003</v>
      </c>
      <c r="F3" s="102">
        <f t="shared" si="1"/>
        <v>1878341.5374</v>
      </c>
      <c r="G3" s="102">
        <f t="shared" si="1"/>
        <v>2011255.5325300002</v>
      </c>
      <c r="H3" s="102">
        <f t="shared" si="1"/>
        <v>1363376.9876000001</v>
      </c>
      <c r="I3" s="102">
        <f t="shared" si="1"/>
        <v>1797411.6823700001</v>
      </c>
      <c r="J3" s="102">
        <f t="shared" si="1"/>
        <v>1528149.8226399999</v>
      </c>
      <c r="K3" s="102">
        <f t="shared" si="1"/>
        <v>2074242.8399499995</v>
      </c>
      <c r="L3" s="102">
        <f t="shared" si="1"/>
        <v>2422070.9160300004</v>
      </c>
      <c r="M3" s="102">
        <f t="shared" si="1"/>
        <v>2354709.6251200004</v>
      </c>
      <c r="N3" s="102">
        <f t="shared" si="1"/>
        <v>2268205.0797099997</v>
      </c>
      <c r="O3" s="102">
        <f t="shared" si="1"/>
        <v>23386751.812040001</v>
      </c>
    </row>
    <row r="4" spans="1:15" s="26" customFormat="1" ht="13.8" x14ac:dyDescent="0.25">
      <c r="A4" s="75">
        <v>2020</v>
      </c>
      <c r="B4" s="103" t="s">
        <v>133</v>
      </c>
      <c r="C4" s="104">
        <v>583681.28411000001</v>
      </c>
      <c r="D4" s="104">
        <v>594397.37324999995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5">
        <v>1178078.6573600001</v>
      </c>
    </row>
    <row r="5" spans="1:15" ht="13.8" x14ac:dyDescent="0.25">
      <c r="A5" s="74">
        <v>2019</v>
      </c>
      <c r="B5" s="103" t="s">
        <v>133</v>
      </c>
      <c r="C5" s="104">
        <v>560029.44457000005</v>
      </c>
      <c r="D5" s="104">
        <v>565273.13052000001</v>
      </c>
      <c r="E5" s="104">
        <v>586795.93431000004</v>
      </c>
      <c r="F5" s="104">
        <v>597721.19305999996</v>
      </c>
      <c r="G5" s="104">
        <v>590708.79246000003</v>
      </c>
      <c r="H5" s="104">
        <v>344697.70916000003</v>
      </c>
      <c r="I5" s="104">
        <v>546263.07331999997</v>
      </c>
      <c r="J5" s="104">
        <v>480725.60342</v>
      </c>
      <c r="K5" s="104">
        <v>567983.09886999999</v>
      </c>
      <c r="L5" s="104">
        <v>697817.91726000002</v>
      </c>
      <c r="M5" s="104">
        <v>620268.54949</v>
      </c>
      <c r="N5" s="104">
        <v>628679.66018000001</v>
      </c>
      <c r="O5" s="105">
        <v>6786964.1066199997</v>
      </c>
    </row>
    <row r="6" spans="1:15" s="26" customFormat="1" ht="13.8" x14ac:dyDescent="0.25">
      <c r="A6" s="75">
        <v>2020</v>
      </c>
      <c r="B6" s="103" t="s">
        <v>134</v>
      </c>
      <c r="C6" s="104">
        <v>255664.57467999999</v>
      </c>
      <c r="D6" s="104">
        <v>204542.29222999999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>
        <v>460206.86690999998</v>
      </c>
    </row>
    <row r="7" spans="1:15" ht="13.8" x14ac:dyDescent="0.25">
      <c r="A7" s="74">
        <v>2019</v>
      </c>
      <c r="B7" s="103" t="s">
        <v>134</v>
      </c>
      <c r="C7" s="104">
        <v>199176.22761</v>
      </c>
      <c r="D7" s="104">
        <v>165875.00847999999</v>
      </c>
      <c r="E7" s="104">
        <v>143609.00703000001</v>
      </c>
      <c r="F7" s="104">
        <v>113212.84436</v>
      </c>
      <c r="G7" s="104">
        <v>140747.82935000001</v>
      </c>
      <c r="H7" s="104">
        <v>202407.54157</v>
      </c>
      <c r="I7" s="104">
        <v>131731.65242</v>
      </c>
      <c r="J7" s="104">
        <v>109801.97443</v>
      </c>
      <c r="K7" s="104">
        <v>148471.65562000001</v>
      </c>
      <c r="L7" s="104">
        <v>223950.60245999999</v>
      </c>
      <c r="M7" s="104">
        <v>331633.24255999998</v>
      </c>
      <c r="N7" s="104">
        <v>349980.86570999998</v>
      </c>
      <c r="O7" s="105">
        <v>2260598.4515999998</v>
      </c>
    </row>
    <row r="8" spans="1:15" s="26" customFormat="1" ht="13.8" x14ac:dyDescent="0.25">
      <c r="A8" s="75">
        <v>2020</v>
      </c>
      <c r="B8" s="103" t="s">
        <v>135</v>
      </c>
      <c r="C8" s="104">
        <v>131970.25304000001</v>
      </c>
      <c r="D8" s="104">
        <v>127035.40184999999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>
        <v>259005.65489000001</v>
      </c>
    </row>
    <row r="9" spans="1:15" ht="13.8" x14ac:dyDescent="0.25">
      <c r="A9" s="74">
        <v>2019</v>
      </c>
      <c r="B9" s="103" t="s">
        <v>135</v>
      </c>
      <c r="C9" s="104">
        <v>125430.57365000001</v>
      </c>
      <c r="D9" s="104">
        <v>122129.45422</v>
      </c>
      <c r="E9" s="104">
        <v>128023.94576</v>
      </c>
      <c r="F9" s="104">
        <v>125216.48028</v>
      </c>
      <c r="G9" s="104">
        <v>138481.47172</v>
      </c>
      <c r="H9" s="104">
        <v>83532.261320000005</v>
      </c>
      <c r="I9" s="104">
        <v>130147.26106999999</v>
      </c>
      <c r="J9" s="104">
        <v>127806.56326</v>
      </c>
      <c r="K9" s="104">
        <v>152554.26199999999</v>
      </c>
      <c r="L9" s="104">
        <v>148389.73855000001</v>
      </c>
      <c r="M9" s="104">
        <v>139324.30285000001</v>
      </c>
      <c r="N9" s="104">
        <v>127774.86601</v>
      </c>
      <c r="O9" s="105">
        <v>1548811.1806900001</v>
      </c>
    </row>
    <row r="10" spans="1:15" s="26" customFormat="1" ht="13.8" x14ac:dyDescent="0.25">
      <c r="A10" s="75">
        <v>2020</v>
      </c>
      <c r="B10" s="103" t="s">
        <v>136</v>
      </c>
      <c r="C10" s="104">
        <v>113256.95256999999</v>
      </c>
      <c r="D10" s="104">
        <v>100853.18614000001</v>
      </c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>
        <v>214110.13871</v>
      </c>
    </row>
    <row r="11" spans="1:15" ht="13.8" x14ac:dyDescent="0.25">
      <c r="A11" s="74">
        <v>2019</v>
      </c>
      <c r="B11" s="103" t="s">
        <v>136</v>
      </c>
      <c r="C11" s="104">
        <v>112116.28042</v>
      </c>
      <c r="D11" s="104">
        <v>114842.19143000001</v>
      </c>
      <c r="E11" s="104">
        <v>118196.58269</v>
      </c>
      <c r="F11" s="104">
        <v>117650.87019</v>
      </c>
      <c r="G11" s="104">
        <v>117831.84264</v>
      </c>
      <c r="H11" s="104">
        <v>63501.196909999999</v>
      </c>
      <c r="I11" s="104">
        <v>83065.267340000006</v>
      </c>
      <c r="J11" s="104">
        <v>71997.545849999995</v>
      </c>
      <c r="K11" s="104">
        <v>154526.97266999999</v>
      </c>
      <c r="L11" s="104">
        <v>189458.9675</v>
      </c>
      <c r="M11" s="104">
        <v>151538.28565999999</v>
      </c>
      <c r="N11" s="104">
        <v>122732.42055</v>
      </c>
      <c r="O11" s="105">
        <v>1417458.4238499999</v>
      </c>
    </row>
    <row r="12" spans="1:15" s="26" customFormat="1" ht="13.8" x14ac:dyDescent="0.25">
      <c r="A12" s="75">
        <v>2020</v>
      </c>
      <c r="B12" s="103" t="s">
        <v>137</v>
      </c>
      <c r="C12" s="104">
        <v>185024.75080000001</v>
      </c>
      <c r="D12" s="104">
        <v>163421.78317000001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5">
        <v>348446.53396999999</v>
      </c>
    </row>
    <row r="13" spans="1:15" ht="13.8" x14ac:dyDescent="0.25">
      <c r="A13" s="74">
        <v>2019</v>
      </c>
      <c r="B13" s="103" t="s">
        <v>137</v>
      </c>
      <c r="C13" s="104">
        <v>152194.74354</v>
      </c>
      <c r="D13" s="104">
        <v>144402.65093</v>
      </c>
      <c r="E13" s="104">
        <v>136203.45361999999</v>
      </c>
      <c r="F13" s="104">
        <v>135925.27204000001</v>
      </c>
      <c r="G13" s="104">
        <v>132553.25017000001</v>
      </c>
      <c r="H13" s="104">
        <v>75887.776360000003</v>
      </c>
      <c r="I13" s="104">
        <v>112537.08837</v>
      </c>
      <c r="J13" s="104">
        <v>66620.372820000004</v>
      </c>
      <c r="K13" s="104">
        <v>275312.93202000001</v>
      </c>
      <c r="L13" s="104">
        <v>346597.54441999999</v>
      </c>
      <c r="M13" s="104">
        <v>265174.50029</v>
      </c>
      <c r="N13" s="104">
        <v>187780.30470000001</v>
      </c>
      <c r="O13" s="105">
        <v>2031189.88928</v>
      </c>
    </row>
    <row r="14" spans="1:15" s="26" customFormat="1" ht="13.8" x14ac:dyDescent="0.25">
      <c r="A14" s="75">
        <v>2020</v>
      </c>
      <c r="B14" s="103" t="s">
        <v>138</v>
      </c>
      <c r="C14" s="104">
        <v>24451.569380000001</v>
      </c>
      <c r="D14" s="104">
        <v>24836.33653</v>
      </c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5">
        <v>49287.905910000001</v>
      </c>
    </row>
    <row r="15" spans="1:15" ht="13.8" x14ac:dyDescent="0.25">
      <c r="A15" s="74">
        <v>2019</v>
      </c>
      <c r="B15" s="103" t="s">
        <v>138</v>
      </c>
      <c r="C15" s="104">
        <v>27998.944500000001</v>
      </c>
      <c r="D15" s="104">
        <v>26744.397369999999</v>
      </c>
      <c r="E15" s="104">
        <v>34862.710709999999</v>
      </c>
      <c r="F15" s="104">
        <v>24122.202799999999</v>
      </c>
      <c r="G15" s="104">
        <v>27919.586240000001</v>
      </c>
      <c r="H15" s="104">
        <v>15775.459930000001</v>
      </c>
      <c r="I15" s="104">
        <v>17132.11995</v>
      </c>
      <c r="J15" s="104">
        <v>16541.390520000001</v>
      </c>
      <c r="K15" s="104">
        <v>17947.373670000001</v>
      </c>
      <c r="L15" s="104">
        <v>21619.279920000001</v>
      </c>
      <c r="M15" s="104">
        <v>25258.217929999999</v>
      </c>
      <c r="N15" s="104">
        <v>26743.228330000002</v>
      </c>
      <c r="O15" s="105">
        <v>282664.91187000001</v>
      </c>
    </row>
    <row r="16" spans="1:15" ht="13.8" x14ac:dyDescent="0.25">
      <c r="A16" s="75">
        <v>2020</v>
      </c>
      <c r="B16" s="103" t="s">
        <v>139</v>
      </c>
      <c r="C16" s="104">
        <v>79131.446320000003</v>
      </c>
      <c r="D16" s="104">
        <v>60884.307540000002</v>
      </c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5">
        <v>140015.75386</v>
      </c>
    </row>
    <row r="17" spans="1:15" ht="13.8" x14ac:dyDescent="0.25">
      <c r="A17" s="74">
        <v>2019</v>
      </c>
      <c r="B17" s="103" t="s">
        <v>139</v>
      </c>
      <c r="C17" s="104">
        <v>82543.428780000002</v>
      </c>
      <c r="D17" s="104">
        <v>82148.817379999993</v>
      </c>
      <c r="E17" s="104">
        <v>73557.318710000007</v>
      </c>
      <c r="F17" s="104">
        <v>60277.450449999997</v>
      </c>
      <c r="G17" s="104">
        <v>96526.272779999999</v>
      </c>
      <c r="H17" s="104">
        <v>57984.925450000002</v>
      </c>
      <c r="I17" s="104">
        <v>63096.187539999999</v>
      </c>
      <c r="J17" s="104">
        <v>52338.667009999997</v>
      </c>
      <c r="K17" s="104">
        <v>93408.117929999993</v>
      </c>
      <c r="L17" s="104">
        <v>89707.536540000001</v>
      </c>
      <c r="M17" s="104">
        <v>75957.00864</v>
      </c>
      <c r="N17" s="104">
        <v>80871.440100000007</v>
      </c>
      <c r="O17" s="105">
        <v>908417.17131000001</v>
      </c>
    </row>
    <row r="18" spans="1:15" ht="13.8" x14ac:dyDescent="0.25">
      <c r="A18" s="75">
        <v>2020</v>
      </c>
      <c r="B18" s="103" t="s">
        <v>140</v>
      </c>
      <c r="C18" s="104">
        <v>11024.010979999999</v>
      </c>
      <c r="D18" s="104">
        <v>13186.713110000001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>
        <v>24210.72409</v>
      </c>
    </row>
    <row r="19" spans="1:15" ht="13.8" x14ac:dyDescent="0.25">
      <c r="A19" s="74">
        <v>2019</v>
      </c>
      <c r="B19" s="103" t="s">
        <v>140</v>
      </c>
      <c r="C19" s="104">
        <v>8448.1456600000001</v>
      </c>
      <c r="D19" s="104">
        <v>13159.61594</v>
      </c>
      <c r="E19" s="104">
        <v>19671.060799999999</v>
      </c>
      <c r="F19" s="104">
        <v>9745.6436599999997</v>
      </c>
      <c r="G19" s="104">
        <v>8965.0073200000006</v>
      </c>
      <c r="H19" s="104">
        <v>3904.7493800000002</v>
      </c>
      <c r="I19" s="104">
        <v>4960.3642099999997</v>
      </c>
      <c r="J19" s="104">
        <v>5881.6617999999999</v>
      </c>
      <c r="K19" s="104">
        <v>6573.87219</v>
      </c>
      <c r="L19" s="104">
        <v>5953.31459</v>
      </c>
      <c r="M19" s="104">
        <v>9107.0426000000007</v>
      </c>
      <c r="N19" s="104">
        <v>10109.132600000001</v>
      </c>
      <c r="O19" s="105">
        <v>106479.61075000001</v>
      </c>
    </row>
    <row r="20" spans="1:15" ht="13.8" x14ac:dyDescent="0.25">
      <c r="A20" s="75">
        <v>2020</v>
      </c>
      <c r="B20" s="103" t="s">
        <v>141</v>
      </c>
      <c r="C20" s="106">
        <v>208756.70587000001</v>
      </c>
      <c r="D20" s="106">
        <v>210154.74140999999</v>
      </c>
      <c r="E20" s="106"/>
      <c r="F20" s="106"/>
      <c r="G20" s="106"/>
      <c r="H20" s="104"/>
      <c r="I20" s="104"/>
      <c r="J20" s="104"/>
      <c r="K20" s="104"/>
      <c r="L20" s="104"/>
      <c r="M20" s="104"/>
      <c r="N20" s="104"/>
      <c r="O20" s="105">
        <v>418911.44728000002</v>
      </c>
    </row>
    <row r="21" spans="1:15" ht="13.8" x14ac:dyDescent="0.25">
      <c r="A21" s="74">
        <v>2019</v>
      </c>
      <c r="B21" s="103" t="s">
        <v>141</v>
      </c>
      <c r="C21" s="104">
        <v>220592.68002999999</v>
      </c>
      <c r="D21" s="104">
        <v>211036.86183000001</v>
      </c>
      <c r="E21" s="104">
        <v>237540.30244999999</v>
      </c>
      <c r="F21" s="104">
        <v>217806.06377000001</v>
      </c>
      <c r="G21" s="104">
        <v>230803.27312</v>
      </c>
      <c r="H21" s="104">
        <v>168264.20301999999</v>
      </c>
      <c r="I21" s="104">
        <v>212234.00315999999</v>
      </c>
      <c r="J21" s="104">
        <v>183385.37247999999</v>
      </c>
      <c r="K21" s="104">
        <v>199909.55890999999</v>
      </c>
      <c r="L21" s="104">
        <v>207439.25111000001</v>
      </c>
      <c r="M21" s="104">
        <v>215143.59528000001</v>
      </c>
      <c r="N21" s="104">
        <v>209633.96135999999</v>
      </c>
      <c r="O21" s="105">
        <v>2513789.1265199999</v>
      </c>
    </row>
    <row r="22" spans="1:15" ht="13.8" x14ac:dyDescent="0.25">
      <c r="A22" s="75">
        <v>2020</v>
      </c>
      <c r="B22" s="103" t="s">
        <v>142</v>
      </c>
      <c r="C22" s="106">
        <v>453329.51864999998</v>
      </c>
      <c r="D22" s="106">
        <v>445285.97123000002</v>
      </c>
      <c r="E22" s="106"/>
      <c r="F22" s="106"/>
      <c r="G22" s="106"/>
      <c r="H22" s="104"/>
      <c r="I22" s="104"/>
      <c r="J22" s="104"/>
      <c r="K22" s="104"/>
      <c r="L22" s="104"/>
      <c r="M22" s="104"/>
      <c r="N22" s="104"/>
      <c r="O22" s="105">
        <v>898615.48988000001</v>
      </c>
    </row>
    <row r="23" spans="1:15" ht="13.8" x14ac:dyDescent="0.25">
      <c r="A23" s="74">
        <v>2019</v>
      </c>
      <c r="B23" s="103" t="s">
        <v>142</v>
      </c>
      <c r="C23" s="104">
        <v>392886.26405</v>
      </c>
      <c r="D23" s="106">
        <v>411556.86878999998</v>
      </c>
      <c r="E23" s="104">
        <v>471941.74290999997</v>
      </c>
      <c r="F23" s="104">
        <v>476663.51679000002</v>
      </c>
      <c r="G23" s="104">
        <v>526718.20672999998</v>
      </c>
      <c r="H23" s="104">
        <v>347421.16450000001</v>
      </c>
      <c r="I23" s="104">
        <v>496244.66499000002</v>
      </c>
      <c r="J23" s="104">
        <v>413050.67105</v>
      </c>
      <c r="K23" s="104">
        <v>457554.99606999999</v>
      </c>
      <c r="L23" s="104">
        <v>491136.76367999997</v>
      </c>
      <c r="M23" s="104">
        <v>521304.87981999997</v>
      </c>
      <c r="N23" s="104">
        <v>523899.20017000003</v>
      </c>
      <c r="O23" s="105">
        <v>5530378.9395500002</v>
      </c>
    </row>
    <row r="24" spans="1:15" ht="13.8" x14ac:dyDescent="0.25">
      <c r="A24" s="75">
        <v>2020</v>
      </c>
      <c r="B24" s="101" t="s">
        <v>14</v>
      </c>
      <c r="C24" s="107">
        <f>C26+C28+C30+C32+C34+C36+C38+C40+C42+C44+C46+C48+C50+C52+C54+C56</f>
        <v>11142699.737299999</v>
      </c>
      <c r="D24" s="107">
        <f t="shared" ref="D24:O24" si="2">D26+D28+D30+D32+D34+D36+D38+D40+D42+D44+D46+D48+D50+D52+D54+D56</f>
        <v>11192794.472900001</v>
      </c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>
        <f t="shared" si="2"/>
        <v>22335494.210199997</v>
      </c>
    </row>
    <row r="25" spans="1:15" ht="13.8" x14ac:dyDescent="0.25">
      <c r="A25" s="74">
        <v>2019</v>
      </c>
      <c r="B25" s="101" t="s">
        <v>14</v>
      </c>
      <c r="C25" s="107">
        <f>C27+C29+C31+C33+C35+C37+C39+C41+C43+C45+C47+C49+C51+C53+C55+C57</f>
        <v>10612092.21242</v>
      </c>
      <c r="D25" s="107">
        <f t="shared" ref="D25:O25" si="3">D27+D29+D31+D33+D35+D37+D39+D41+D43+D45+D47+D49+D51+D53+D55+D57</f>
        <v>11031155.682549998</v>
      </c>
      <c r="E25" s="107">
        <f t="shared" si="3"/>
        <v>12641654.007800002</v>
      </c>
      <c r="F25" s="107">
        <f t="shared" si="3"/>
        <v>11771394.974440001</v>
      </c>
      <c r="G25" s="107">
        <f t="shared" si="3"/>
        <v>12998066.42058</v>
      </c>
      <c r="H25" s="107">
        <f t="shared" si="3"/>
        <v>8888221.8297499996</v>
      </c>
      <c r="I25" s="107">
        <f t="shared" si="3"/>
        <v>12516287.580810001</v>
      </c>
      <c r="J25" s="107">
        <f t="shared" si="3"/>
        <v>10183194.513730001</v>
      </c>
      <c r="K25" s="107">
        <f t="shared" si="3"/>
        <v>11583516.306410002</v>
      </c>
      <c r="L25" s="107">
        <f t="shared" si="3"/>
        <v>12382271.511360003</v>
      </c>
      <c r="M25" s="107">
        <f t="shared" si="3"/>
        <v>12095436.33845</v>
      </c>
      <c r="N25" s="107">
        <f t="shared" si="3"/>
        <v>11510100.617240001</v>
      </c>
      <c r="O25" s="107">
        <f t="shared" si="3"/>
        <v>138213391.99554002</v>
      </c>
    </row>
    <row r="26" spans="1:15" ht="13.8" x14ac:dyDescent="0.25">
      <c r="A26" s="75">
        <v>2020</v>
      </c>
      <c r="B26" s="103" t="s">
        <v>143</v>
      </c>
      <c r="C26" s="104">
        <v>673472.67278000002</v>
      </c>
      <c r="D26" s="104">
        <v>647582.41374999995</v>
      </c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5">
        <v>1321055.08653</v>
      </c>
    </row>
    <row r="27" spans="1:15" ht="13.8" x14ac:dyDescent="0.25">
      <c r="A27" s="74">
        <v>2019</v>
      </c>
      <c r="B27" s="103" t="s">
        <v>143</v>
      </c>
      <c r="C27" s="104">
        <v>675583.07246000005</v>
      </c>
      <c r="D27" s="104">
        <v>639691.10280999995</v>
      </c>
      <c r="E27" s="104">
        <v>727675.91593999998</v>
      </c>
      <c r="F27" s="104">
        <v>690699.95064000005</v>
      </c>
      <c r="G27" s="104">
        <v>786328.82643999998</v>
      </c>
      <c r="H27" s="104">
        <v>509860.24641000002</v>
      </c>
      <c r="I27" s="104">
        <v>662317.13240999996</v>
      </c>
      <c r="J27" s="104">
        <v>572538.41783000005</v>
      </c>
      <c r="K27" s="104">
        <v>676865.60878000001</v>
      </c>
      <c r="L27" s="104">
        <v>704333.34724000003</v>
      </c>
      <c r="M27" s="104">
        <v>673582.38136</v>
      </c>
      <c r="N27" s="104">
        <v>597751.11954999994</v>
      </c>
      <c r="O27" s="105">
        <v>7917227.1218699999</v>
      </c>
    </row>
    <row r="28" spans="1:15" ht="13.8" x14ac:dyDescent="0.25">
      <c r="A28" s="75">
        <v>2020</v>
      </c>
      <c r="B28" s="103" t="s">
        <v>144</v>
      </c>
      <c r="C28" s="104">
        <v>133264.57803</v>
      </c>
      <c r="D28" s="104">
        <v>152499.16271</v>
      </c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5">
        <v>285763.74073999998</v>
      </c>
    </row>
    <row r="29" spans="1:15" ht="13.8" x14ac:dyDescent="0.25">
      <c r="A29" s="74">
        <v>2019</v>
      </c>
      <c r="B29" s="103" t="s">
        <v>144</v>
      </c>
      <c r="C29" s="104">
        <v>116826.44227</v>
      </c>
      <c r="D29" s="104">
        <v>146297.12724</v>
      </c>
      <c r="E29" s="104">
        <v>176073.62393</v>
      </c>
      <c r="F29" s="104">
        <v>141711.73423999999</v>
      </c>
      <c r="G29" s="104">
        <v>162506.84646</v>
      </c>
      <c r="H29" s="104">
        <v>87701.870479999998</v>
      </c>
      <c r="I29" s="104">
        <v>165876.87218000001</v>
      </c>
      <c r="J29" s="104">
        <v>134385.16063</v>
      </c>
      <c r="K29" s="104">
        <v>147706.09935999999</v>
      </c>
      <c r="L29" s="104">
        <v>147771.45318000001</v>
      </c>
      <c r="M29" s="104">
        <v>124276.89718</v>
      </c>
      <c r="N29" s="104">
        <v>114458.20903</v>
      </c>
      <c r="O29" s="105">
        <v>1665592.3361800001</v>
      </c>
    </row>
    <row r="30" spans="1:15" s="26" customFormat="1" ht="13.8" x14ac:dyDescent="0.25">
      <c r="A30" s="75">
        <v>2020</v>
      </c>
      <c r="B30" s="103" t="s">
        <v>145</v>
      </c>
      <c r="C30" s="104">
        <v>221439.27226999999</v>
      </c>
      <c r="D30" s="104">
        <v>217130.36699000001</v>
      </c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>
        <v>438569.63926000003</v>
      </c>
    </row>
    <row r="31" spans="1:15" ht="13.8" x14ac:dyDescent="0.25">
      <c r="A31" s="74">
        <v>2019</v>
      </c>
      <c r="B31" s="103" t="s">
        <v>145</v>
      </c>
      <c r="C31" s="104">
        <v>182714.08072</v>
      </c>
      <c r="D31" s="104">
        <v>185831.68093999999</v>
      </c>
      <c r="E31" s="104">
        <v>208839.27116</v>
      </c>
      <c r="F31" s="104">
        <v>229623.95965999999</v>
      </c>
      <c r="G31" s="104">
        <v>235716.12834</v>
      </c>
      <c r="H31" s="104">
        <v>132471.62478000001</v>
      </c>
      <c r="I31" s="104">
        <v>222317.11264000001</v>
      </c>
      <c r="J31" s="104">
        <v>174667.00541000001</v>
      </c>
      <c r="K31" s="104">
        <v>230088.31982999999</v>
      </c>
      <c r="L31" s="104">
        <v>254620.7439</v>
      </c>
      <c r="M31" s="104">
        <v>251683.78841000001</v>
      </c>
      <c r="N31" s="104">
        <v>226291.90031999999</v>
      </c>
      <c r="O31" s="105">
        <v>2534865.6161099998</v>
      </c>
    </row>
    <row r="32" spans="1:15" ht="13.8" x14ac:dyDescent="0.25">
      <c r="A32" s="75">
        <v>2020</v>
      </c>
      <c r="B32" s="103" t="s">
        <v>146</v>
      </c>
      <c r="C32" s="106">
        <v>1697737.48554</v>
      </c>
      <c r="D32" s="106">
        <v>1512715.6449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5">
        <v>3210453.13044</v>
      </c>
    </row>
    <row r="33" spans="1:15" ht="13.8" x14ac:dyDescent="0.25">
      <c r="A33" s="74">
        <v>2019</v>
      </c>
      <c r="B33" s="103" t="s">
        <v>146</v>
      </c>
      <c r="C33" s="104">
        <v>1536612.5535200001</v>
      </c>
      <c r="D33" s="104">
        <v>1641553.79064</v>
      </c>
      <c r="E33" s="104">
        <v>1838185.3626300001</v>
      </c>
      <c r="F33" s="106">
        <v>1768218.7665599999</v>
      </c>
      <c r="G33" s="106">
        <v>1933605.8830800001</v>
      </c>
      <c r="H33" s="106">
        <v>1294087.0782600001</v>
      </c>
      <c r="I33" s="106">
        <v>1730169.90026</v>
      </c>
      <c r="J33" s="106">
        <v>1628484.5981300001</v>
      </c>
      <c r="K33" s="106">
        <v>1653805.06923</v>
      </c>
      <c r="L33" s="106">
        <v>1937418.71444</v>
      </c>
      <c r="M33" s="106">
        <v>1813598.2293</v>
      </c>
      <c r="N33" s="106">
        <v>1812482.1921399999</v>
      </c>
      <c r="O33" s="105">
        <v>20588222.138190001</v>
      </c>
    </row>
    <row r="34" spans="1:15" ht="13.8" x14ac:dyDescent="0.25">
      <c r="A34" s="75">
        <v>2020</v>
      </c>
      <c r="B34" s="103" t="s">
        <v>147</v>
      </c>
      <c r="C34" s="104">
        <v>1493978.6645200001</v>
      </c>
      <c r="D34" s="104">
        <v>1523424.81336</v>
      </c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5">
        <v>3017403.4778800001</v>
      </c>
    </row>
    <row r="35" spans="1:15" ht="13.8" x14ac:dyDescent="0.25">
      <c r="A35" s="74">
        <v>2019</v>
      </c>
      <c r="B35" s="103" t="s">
        <v>147</v>
      </c>
      <c r="C35" s="104">
        <v>1414002.5451799999</v>
      </c>
      <c r="D35" s="104">
        <v>1413373.6832000001</v>
      </c>
      <c r="E35" s="104">
        <v>1674127.4560499999</v>
      </c>
      <c r="F35" s="104">
        <v>1502319.9424300001</v>
      </c>
      <c r="G35" s="104">
        <v>1621073.3615999999</v>
      </c>
      <c r="H35" s="104">
        <v>1085792.2739500001</v>
      </c>
      <c r="I35" s="104">
        <v>1671660.91919</v>
      </c>
      <c r="J35" s="104">
        <v>1394197.2838300001</v>
      </c>
      <c r="K35" s="104">
        <v>1498189.7733</v>
      </c>
      <c r="L35" s="104">
        <v>1549096.6578299999</v>
      </c>
      <c r="M35" s="104">
        <v>1537455.72291</v>
      </c>
      <c r="N35" s="104">
        <v>1329214.11412</v>
      </c>
      <c r="O35" s="105">
        <v>17690503.733589999</v>
      </c>
    </row>
    <row r="36" spans="1:15" ht="13.8" x14ac:dyDescent="0.25">
      <c r="A36" s="75">
        <v>2020</v>
      </c>
      <c r="B36" s="103" t="s">
        <v>148</v>
      </c>
      <c r="C36" s="104">
        <v>2400730.6073500002</v>
      </c>
      <c r="D36" s="104">
        <v>2522658.79263</v>
      </c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5">
        <v>4923389.3999800002</v>
      </c>
    </row>
    <row r="37" spans="1:15" ht="13.8" x14ac:dyDescent="0.25">
      <c r="A37" s="74">
        <v>2019</v>
      </c>
      <c r="B37" s="103" t="s">
        <v>148</v>
      </c>
      <c r="C37" s="104">
        <v>2327576.84613</v>
      </c>
      <c r="D37" s="104">
        <v>2544686.63167</v>
      </c>
      <c r="E37" s="104">
        <v>2883070.9618500001</v>
      </c>
      <c r="F37" s="104">
        <v>2616414.3615299999</v>
      </c>
      <c r="G37" s="104">
        <v>2753078.48753</v>
      </c>
      <c r="H37" s="104">
        <v>2189208.3269500001</v>
      </c>
      <c r="I37" s="104">
        <v>2900282.3451100001</v>
      </c>
      <c r="J37" s="104">
        <v>1740662.0665</v>
      </c>
      <c r="K37" s="104">
        <v>2592008.0255399998</v>
      </c>
      <c r="L37" s="104">
        <v>2812530.1222899999</v>
      </c>
      <c r="M37" s="104">
        <v>2690193.16365</v>
      </c>
      <c r="N37" s="104">
        <v>2538040.9036300001</v>
      </c>
      <c r="O37" s="105">
        <v>30587752.242380001</v>
      </c>
    </row>
    <row r="38" spans="1:15" ht="13.8" x14ac:dyDescent="0.25">
      <c r="A38" s="75">
        <v>2020</v>
      </c>
      <c r="B38" s="103" t="s">
        <v>149</v>
      </c>
      <c r="C38" s="104">
        <v>108772.34581</v>
      </c>
      <c r="D38" s="104">
        <v>147562.17843999999</v>
      </c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>
        <v>256334.52424999999</v>
      </c>
    </row>
    <row r="39" spans="1:15" ht="13.8" x14ac:dyDescent="0.25">
      <c r="A39" s="74">
        <v>2019</v>
      </c>
      <c r="B39" s="103" t="s">
        <v>149</v>
      </c>
      <c r="C39" s="104">
        <v>91906.762210000001</v>
      </c>
      <c r="D39" s="104">
        <v>75710.983500000002</v>
      </c>
      <c r="E39" s="104">
        <v>99641.453349999996</v>
      </c>
      <c r="F39" s="104">
        <v>114410.34540999999</v>
      </c>
      <c r="G39" s="104">
        <v>53978.7428</v>
      </c>
      <c r="H39" s="104">
        <v>55620.228669999997</v>
      </c>
      <c r="I39" s="104">
        <v>88619.618310000005</v>
      </c>
      <c r="J39" s="104">
        <v>109692.7362</v>
      </c>
      <c r="K39" s="104">
        <v>37060.896339999999</v>
      </c>
      <c r="L39" s="104">
        <v>42330.465889999999</v>
      </c>
      <c r="M39" s="104">
        <v>162195.85331000001</v>
      </c>
      <c r="N39" s="104">
        <v>111149.64512</v>
      </c>
      <c r="O39" s="105">
        <v>1042317.7311100001</v>
      </c>
    </row>
    <row r="40" spans="1:15" ht="13.8" x14ac:dyDescent="0.25">
      <c r="A40" s="75">
        <v>2020</v>
      </c>
      <c r="B40" s="103" t="s">
        <v>150</v>
      </c>
      <c r="C40" s="104">
        <v>823727.92099999997</v>
      </c>
      <c r="D40" s="104">
        <v>865552.05882000003</v>
      </c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5">
        <v>1689279.97982</v>
      </c>
    </row>
    <row r="41" spans="1:15" ht="13.8" x14ac:dyDescent="0.25">
      <c r="A41" s="74">
        <v>2019</v>
      </c>
      <c r="B41" s="103" t="s">
        <v>150</v>
      </c>
      <c r="C41" s="104">
        <v>797011.88977000001</v>
      </c>
      <c r="D41" s="104">
        <v>888924.51682999998</v>
      </c>
      <c r="E41" s="104">
        <v>992598.78544000001</v>
      </c>
      <c r="F41" s="104">
        <v>936997.85230000003</v>
      </c>
      <c r="G41" s="104">
        <v>1041385.05189</v>
      </c>
      <c r="H41" s="104">
        <v>715480.38700999995</v>
      </c>
      <c r="I41" s="104">
        <v>947296.04394999996</v>
      </c>
      <c r="J41" s="104">
        <v>847900.78101000004</v>
      </c>
      <c r="K41" s="104">
        <v>1011494.1309700001</v>
      </c>
      <c r="L41" s="104">
        <v>1070712.0158899999</v>
      </c>
      <c r="M41" s="104">
        <v>1013070.7341999999</v>
      </c>
      <c r="N41" s="104">
        <v>976151.40058999998</v>
      </c>
      <c r="O41" s="105">
        <v>11239023.589849999</v>
      </c>
    </row>
    <row r="42" spans="1:15" ht="13.8" x14ac:dyDescent="0.25">
      <c r="A42" s="75">
        <v>2020</v>
      </c>
      <c r="B42" s="103" t="s">
        <v>151</v>
      </c>
      <c r="C42" s="104">
        <v>625097.70556000003</v>
      </c>
      <c r="D42" s="104">
        <v>635693.76046000002</v>
      </c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>
        <v>1260791.4660199999</v>
      </c>
    </row>
    <row r="43" spans="1:15" ht="13.8" x14ac:dyDescent="0.25">
      <c r="A43" s="74">
        <v>2019</v>
      </c>
      <c r="B43" s="103" t="s">
        <v>151</v>
      </c>
      <c r="C43" s="104">
        <v>585583.80766000005</v>
      </c>
      <c r="D43" s="104">
        <v>600962.05715000001</v>
      </c>
      <c r="E43" s="104">
        <v>699024.65630000003</v>
      </c>
      <c r="F43" s="104">
        <v>659093.10705999995</v>
      </c>
      <c r="G43" s="104">
        <v>780364.71972000005</v>
      </c>
      <c r="H43" s="104">
        <v>472172.0085</v>
      </c>
      <c r="I43" s="104">
        <v>682490.88282000006</v>
      </c>
      <c r="J43" s="104">
        <v>574348.82767000003</v>
      </c>
      <c r="K43" s="104">
        <v>647340.26366000006</v>
      </c>
      <c r="L43" s="104">
        <v>709253.40989999997</v>
      </c>
      <c r="M43" s="104">
        <v>683115.74925999995</v>
      </c>
      <c r="N43" s="104">
        <v>740928.99132000003</v>
      </c>
      <c r="O43" s="105">
        <v>7834678.4810199998</v>
      </c>
    </row>
    <row r="44" spans="1:15" ht="13.8" x14ac:dyDescent="0.25">
      <c r="A44" s="75">
        <v>2020</v>
      </c>
      <c r="B44" s="103" t="s">
        <v>152</v>
      </c>
      <c r="C44" s="104">
        <v>702419.85192000004</v>
      </c>
      <c r="D44" s="104">
        <v>690555.84831999999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5">
        <v>1392975.7002399999</v>
      </c>
    </row>
    <row r="45" spans="1:15" ht="13.8" x14ac:dyDescent="0.25">
      <c r="A45" s="74">
        <v>2019</v>
      </c>
      <c r="B45" s="103" t="s">
        <v>152</v>
      </c>
      <c r="C45" s="104">
        <v>650703.22959</v>
      </c>
      <c r="D45" s="104">
        <v>655051.56045999995</v>
      </c>
      <c r="E45" s="104">
        <v>712314.88916000002</v>
      </c>
      <c r="F45" s="104">
        <v>706609.44961999997</v>
      </c>
      <c r="G45" s="104">
        <v>827441.94539000001</v>
      </c>
      <c r="H45" s="104">
        <v>516677.82754999999</v>
      </c>
      <c r="I45" s="104">
        <v>709241.86719000002</v>
      </c>
      <c r="J45" s="104">
        <v>611268.56857</v>
      </c>
      <c r="K45" s="104">
        <v>651322.42027</v>
      </c>
      <c r="L45" s="104">
        <v>719120.96810000006</v>
      </c>
      <c r="M45" s="104">
        <v>689720.47485</v>
      </c>
      <c r="N45" s="104">
        <v>671989.85077999998</v>
      </c>
      <c r="O45" s="105">
        <v>8121463.0515299998</v>
      </c>
    </row>
    <row r="46" spans="1:15" ht="13.8" x14ac:dyDescent="0.25">
      <c r="A46" s="75">
        <v>2020</v>
      </c>
      <c r="B46" s="103" t="s">
        <v>153</v>
      </c>
      <c r="C46" s="104">
        <v>1146819.6130299999</v>
      </c>
      <c r="D46" s="104">
        <v>1015848.63853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5">
        <v>2162668.2515599998</v>
      </c>
    </row>
    <row r="47" spans="1:15" ht="13.8" x14ac:dyDescent="0.25">
      <c r="A47" s="74">
        <v>2019</v>
      </c>
      <c r="B47" s="103" t="s">
        <v>153</v>
      </c>
      <c r="C47" s="104">
        <v>1195660.6079299999</v>
      </c>
      <c r="D47" s="104">
        <v>1194986.25828</v>
      </c>
      <c r="E47" s="104">
        <v>1307481.74336</v>
      </c>
      <c r="F47" s="104">
        <v>1235495.1953</v>
      </c>
      <c r="G47" s="104">
        <v>1355662.68478</v>
      </c>
      <c r="H47" s="104">
        <v>877983.65347999998</v>
      </c>
      <c r="I47" s="104">
        <v>1239651.2550299999</v>
      </c>
      <c r="J47" s="104">
        <v>1016612.26191</v>
      </c>
      <c r="K47" s="104">
        <v>1134400.07342</v>
      </c>
      <c r="L47" s="104">
        <v>1172207.47976</v>
      </c>
      <c r="M47" s="104">
        <v>990021.94348999998</v>
      </c>
      <c r="N47" s="104">
        <v>1115559.3067399999</v>
      </c>
      <c r="O47" s="105">
        <v>13835722.463479999</v>
      </c>
    </row>
    <row r="48" spans="1:15" ht="13.8" x14ac:dyDescent="0.25">
      <c r="A48" s="75">
        <v>2020</v>
      </c>
      <c r="B48" s="103" t="s">
        <v>154</v>
      </c>
      <c r="C48" s="104">
        <v>288018.82821000001</v>
      </c>
      <c r="D48" s="104">
        <v>309784.80508999998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5">
        <v>597803.63329999999</v>
      </c>
    </row>
    <row r="49" spans="1:15" ht="13.8" x14ac:dyDescent="0.25">
      <c r="A49" s="74">
        <v>2019</v>
      </c>
      <c r="B49" s="103" t="s">
        <v>154</v>
      </c>
      <c r="C49" s="104">
        <v>251902.82900999999</v>
      </c>
      <c r="D49" s="104">
        <v>266378.18790000002</v>
      </c>
      <c r="E49" s="104">
        <v>316704.2683</v>
      </c>
      <c r="F49" s="104">
        <v>311274.89951999998</v>
      </c>
      <c r="G49" s="104">
        <v>354009.51500999997</v>
      </c>
      <c r="H49" s="104">
        <v>235214.55937999999</v>
      </c>
      <c r="I49" s="104">
        <v>315532.05929</v>
      </c>
      <c r="J49" s="104">
        <v>284201.04644000001</v>
      </c>
      <c r="K49" s="104">
        <v>304137.03954000003</v>
      </c>
      <c r="L49" s="104">
        <v>294747.93372999999</v>
      </c>
      <c r="M49" s="104">
        <v>301648.71973999997</v>
      </c>
      <c r="N49" s="104">
        <v>279783.77658000001</v>
      </c>
      <c r="O49" s="105">
        <v>3515534.8344399999</v>
      </c>
    </row>
    <row r="50" spans="1:15" ht="13.8" x14ac:dyDescent="0.25">
      <c r="A50" s="75">
        <v>2020</v>
      </c>
      <c r="B50" s="103" t="s">
        <v>155</v>
      </c>
      <c r="C50" s="104">
        <v>291942.08681000001</v>
      </c>
      <c r="D50" s="104">
        <v>372356.15354000003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5">
        <v>664298.24034999998</v>
      </c>
    </row>
    <row r="51" spans="1:15" ht="13.8" x14ac:dyDescent="0.25">
      <c r="A51" s="74">
        <v>2019</v>
      </c>
      <c r="B51" s="103" t="s">
        <v>155</v>
      </c>
      <c r="C51" s="104">
        <v>270232.32582999999</v>
      </c>
      <c r="D51" s="104">
        <v>248780.49184999999</v>
      </c>
      <c r="E51" s="104">
        <v>297349.99144000001</v>
      </c>
      <c r="F51" s="104">
        <v>257747.11799999999</v>
      </c>
      <c r="G51" s="104">
        <v>360377.45559000003</v>
      </c>
      <c r="H51" s="104">
        <v>215409.86180000001</v>
      </c>
      <c r="I51" s="104">
        <v>507955.38105999999</v>
      </c>
      <c r="J51" s="104">
        <v>566131.63852000004</v>
      </c>
      <c r="K51" s="104">
        <v>439163.53537</v>
      </c>
      <c r="L51" s="104">
        <v>265691.31634000002</v>
      </c>
      <c r="M51" s="104">
        <v>376889.68067999999</v>
      </c>
      <c r="N51" s="104">
        <v>297824.46542000002</v>
      </c>
      <c r="O51" s="105">
        <v>4103553.2618999998</v>
      </c>
    </row>
    <row r="52" spans="1:15" ht="13.8" x14ac:dyDescent="0.25">
      <c r="A52" s="75">
        <v>2020</v>
      </c>
      <c r="B52" s="103" t="s">
        <v>156</v>
      </c>
      <c r="C52" s="104">
        <v>166936.43234999999</v>
      </c>
      <c r="D52" s="104">
        <v>181760.70074999999</v>
      </c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5">
        <v>348697.13309999998</v>
      </c>
    </row>
    <row r="53" spans="1:15" ht="13.8" x14ac:dyDescent="0.25">
      <c r="A53" s="74">
        <v>2019</v>
      </c>
      <c r="B53" s="103" t="s">
        <v>156</v>
      </c>
      <c r="C53" s="104">
        <v>174498.06437000001</v>
      </c>
      <c r="D53" s="104">
        <v>157657.03713000001</v>
      </c>
      <c r="E53" s="104">
        <v>282563.32374999998</v>
      </c>
      <c r="F53" s="104">
        <v>197031.90615</v>
      </c>
      <c r="G53" s="104">
        <v>248697.31630000001</v>
      </c>
      <c r="H53" s="104">
        <v>207582.27974</v>
      </c>
      <c r="I53" s="104">
        <v>233957.42892000001</v>
      </c>
      <c r="J53" s="104">
        <v>175314.58811000001</v>
      </c>
      <c r="K53" s="104">
        <v>156462.9809</v>
      </c>
      <c r="L53" s="104">
        <v>258091.33392999999</v>
      </c>
      <c r="M53" s="104">
        <v>360284.37060999998</v>
      </c>
      <c r="N53" s="104">
        <v>288659.04862999998</v>
      </c>
      <c r="O53" s="105">
        <v>2740799.6785400002</v>
      </c>
    </row>
    <row r="54" spans="1:15" ht="13.8" x14ac:dyDescent="0.25">
      <c r="A54" s="75">
        <v>2020</v>
      </c>
      <c r="B54" s="103" t="s">
        <v>157</v>
      </c>
      <c r="C54" s="104">
        <v>361203.16677000001</v>
      </c>
      <c r="D54" s="104">
        <v>389095.15574999998</v>
      </c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>
        <v>750298.32252000005</v>
      </c>
    </row>
    <row r="55" spans="1:15" ht="13.8" x14ac:dyDescent="0.25">
      <c r="A55" s="74">
        <v>2019</v>
      </c>
      <c r="B55" s="103" t="s">
        <v>157</v>
      </c>
      <c r="C55" s="104">
        <v>333958.52682000003</v>
      </c>
      <c r="D55" s="104">
        <v>362265.61009999999</v>
      </c>
      <c r="E55" s="104">
        <v>414615.02019000001</v>
      </c>
      <c r="F55" s="104">
        <v>392857.37504000001</v>
      </c>
      <c r="G55" s="104">
        <v>473294.50085000001</v>
      </c>
      <c r="H55" s="104">
        <v>285958.15311999997</v>
      </c>
      <c r="I55" s="104">
        <v>426254.35249000002</v>
      </c>
      <c r="J55" s="104">
        <v>345201.18878000003</v>
      </c>
      <c r="K55" s="104">
        <v>395738.12034000002</v>
      </c>
      <c r="L55" s="104">
        <v>436914.82406000001</v>
      </c>
      <c r="M55" s="104">
        <v>419186.89091999998</v>
      </c>
      <c r="N55" s="104">
        <v>390707.16928999999</v>
      </c>
      <c r="O55" s="105">
        <v>4676951.7319999998</v>
      </c>
    </row>
    <row r="56" spans="1:15" ht="13.8" x14ac:dyDescent="0.25">
      <c r="A56" s="75">
        <v>2020</v>
      </c>
      <c r="B56" s="103" t="s">
        <v>158</v>
      </c>
      <c r="C56" s="104">
        <v>7138.5053500000004</v>
      </c>
      <c r="D56" s="104">
        <v>8573.9788599999993</v>
      </c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5">
        <v>15712.484210000001</v>
      </c>
    </row>
    <row r="57" spans="1:15" ht="13.8" x14ac:dyDescent="0.25">
      <c r="A57" s="74">
        <v>2019</v>
      </c>
      <c r="B57" s="103" t="s">
        <v>158</v>
      </c>
      <c r="C57" s="104">
        <v>7318.6289500000003</v>
      </c>
      <c r="D57" s="104">
        <v>9004.9628499999999</v>
      </c>
      <c r="E57" s="104">
        <v>11387.284949999999</v>
      </c>
      <c r="F57" s="104">
        <v>10889.010979999999</v>
      </c>
      <c r="G57" s="104">
        <v>10544.9548</v>
      </c>
      <c r="H57" s="104">
        <v>7001.44967</v>
      </c>
      <c r="I57" s="104">
        <v>12664.409960000001</v>
      </c>
      <c r="J57" s="104">
        <v>7588.3441899999998</v>
      </c>
      <c r="K57" s="104">
        <v>7733.94956</v>
      </c>
      <c r="L57" s="104">
        <v>7430.7248799999998</v>
      </c>
      <c r="M57" s="104">
        <v>8511.7385799999993</v>
      </c>
      <c r="N57" s="104">
        <v>19108.523980000002</v>
      </c>
      <c r="O57" s="105">
        <v>119183.98334999999</v>
      </c>
    </row>
    <row r="58" spans="1:15" ht="13.8" x14ac:dyDescent="0.25">
      <c r="A58" s="75">
        <v>2020</v>
      </c>
      <c r="B58" s="101" t="s">
        <v>31</v>
      </c>
      <c r="C58" s="107">
        <f>C60</f>
        <v>329871.89873999998</v>
      </c>
      <c r="D58" s="107">
        <f t="shared" ref="D58:O58" si="4">D60</f>
        <v>282676.49056000001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>
        <f t="shared" si="4"/>
        <v>612548.38930000004</v>
      </c>
    </row>
    <row r="59" spans="1:15" ht="13.8" x14ac:dyDescent="0.25">
      <c r="A59" s="74">
        <v>2019</v>
      </c>
      <c r="B59" s="101" t="s">
        <v>31</v>
      </c>
      <c r="C59" s="107">
        <f>C61</f>
        <v>304076.55554999999</v>
      </c>
      <c r="D59" s="107">
        <f t="shared" ref="D59:O59" si="5">D61</f>
        <v>294499.67238</v>
      </c>
      <c r="E59" s="107">
        <f t="shared" si="5"/>
        <v>368202.37163000001</v>
      </c>
      <c r="F59" s="107">
        <f t="shared" si="5"/>
        <v>385406.79995000002</v>
      </c>
      <c r="G59" s="107">
        <f t="shared" si="5"/>
        <v>458634.29810000001</v>
      </c>
      <c r="H59" s="107">
        <f t="shared" si="5"/>
        <v>317511.66485</v>
      </c>
      <c r="I59" s="107">
        <f t="shared" si="5"/>
        <v>379058.61536</v>
      </c>
      <c r="J59" s="107">
        <f t="shared" si="5"/>
        <v>340264.70227000001</v>
      </c>
      <c r="K59" s="107">
        <f t="shared" si="5"/>
        <v>353396.99436000001</v>
      </c>
      <c r="L59" s="107">
        <f t="shared" si="5"/>
        <v>370508.89184</v>
      </c>
      <c r="M59" s="107">
        <f t="shared" si="5"/>
        <v>370781.69192000001</v>
      </c>
      <c r="N59" s="107">
        <f t="shared" si="5"/>
        <v>368185.96901</v>
      </c>
      <c r="O59" s="107">
        <f t="shared" si="5"/>
        <v>4310528.2272199998</v>
      </c>
    </row>
    <row r="60" spans="1:15" ht="13.8" x14ac:dyDescent="0.25">
      <c r="A60" s="75">
        <v>2020</v>
      </c>
      <c r="B60" s="103" t="s">
        <v>159</v>
      </c>
      <c r="C60" s="104">
        <v>329871.89873999998</v>
      </c>
      <c r="D60" s="104">
        <v>282676.49056000001</v>
      </c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5">
        <v>612548.38930000004</v>
      </c>
    </row>
    <row r="61" spans="1:15" ht="14.4" thickBot="1" x14ac:dyDescent="0.3">
      <c r="A61" s="74">
        <v>2019</v>
      </c>
      <c r="B61" s="103" t="s">
        <v>159</v>
      </c>
      <c r="C61" s="104">
        <v>304076.55554999999</v>
      </c>
      <c r="D61" s="104">
        <v>294499.67238</v>
      </c>
      <c r="E61" s="104">
        <v>368202.37163000001</v>
      </c>
      <c r="F61" s="104">
        <v>385406.79995000002</v>
      </c>
      <c r="G61" s="104">
        <v>458634.29810000001</v>
      </c>
      <c r="H61" s="104">
        <v>317511.66485</v>
      </c>
      <c r="I61" s="104">
        <v>379058.61536</v>
      </c>
      <c r="J61" s="104">
        <v>340264.70227000001</v>
      </c>
      <c r="K61" s="104">
        <v>353396.99436000001</v>
      </c>
      <c r="L61" s="104">
        <v>370508.89184</v>
      </c>
      <c r="M61" s="104">
        <v>370781.69192000001</v>
      </c>
      <c r="N61" s="104">
        <v>368185.96901</v>
      </c>
      <c r="O61" s="105">
        <v>4310528.2272199998</v>
      </c>
    </row>
    <row r="62" spans="1:15" s="21" customFormat="1" ht="15" customHeight="1" thickBot="1" x14ac:dyDescent="0.25">
      <c r="A62" s="108">
        <v>2002</v>
      </c>
      <c r="B62" s="109" t="s">
        <v>40</v>
      </c>
      <c r="C62" s="110">
        <v>2607319.6609999998</v>
      </c>
      <c r="D62" s="110">
        <v>2383772.9539999999</v>
      </c>
      <c r="E62" s="110">
        <v>2918943.5210000002</v>
      </c>
      <c r="F62" s="110">
        <v>2742857.9219999998</v>
      </c>
      <c r="G62" s="110">
        <v>3000325.2429999998</v>
      </c>
      <c r="H62" s="110">
        <v>2770693.8810000001</v>
      </c>
      <c r="I62" s="110">
        <v>3103851.8620000002</v>
      </c>
      <c r="J62" s="110">
        <v>2975888.9739999999</v>
      </c>
      <c r="K62" s="110">
        <v>3218206.861</v>
      </c>
      <c r="L62" s="110">
        <v>3501128.02</v>
      </c>
      <c r="M62" s="110">
        <v>3593604.8960000002</v>
      </c>
      <c r="N62" s="110">
        <v>3242495.2340000002</v>
      </c>
      <c r="O62" s="111">
        <f>SUM(C62:N62)</f>
        <v>36059089.028999999</v>
      </c>
    </row>
    <row r="63" spans="1:15" s="21" customFormat="1" ht="15" customHeight="1" thickBot="1" x14ac:dyDescent="0.25">
      <c r="A63" s="108">
        <v>2003</v>
      </c>
      <c r="B63" s="109" t="s">
        <v>40</v>
      </c>
      <c r="C63" s="110">
        <v>3533705.5819999999</v>
      </c>
      <c r="D63" s="110">
        <v>2923460.39</v>
      </c>
      <c r="E63" s="110">
        <v>3908255.9909999999</v>
      </c>
      <c r="F63" s="110">
        <v>3662183.449</v>
      </c>
      <c r="G63" s="110">
        <v>3860471.3</v>
      </c>
      <c r="H63" s="110">
        <v>3796113.5219999999</v>
      </c>
      <c r="I63" s="110">
        <v>4236114.2640000004</v>
      </c>
      <c r="J63" s="110">
        <v>3828726.17</v>
      </c>
      <c r="K63" s="110">
        <v>4114677.523</v>
      </c>
      <c r="L63" s="110">
        <v>4824388.2589999996</v>
      </c>
      <c r="M63" s="110">
        <v>3969697.4580000001</v>
      </c>
      <c r="N63" s="110">
        <v>4595042.3940000003</v>
      </c>
      <c r="O63" s="111">
        <f t="shared" ref="O63:O80" si="6">SUM(C63:N63)</f>
        <v>47252836.302000001</v>
      </c>
    </row>
    <row r="64" spans="1:15" s="21" customFormat="1" ht="15" customHeight="1" thickBot="1" x14ac:dyDescent="0.25">
      <c r="A64" s="108">
        <v>2004</v>
      </c>
      <c r="B64" s="109" t="s">
        <v>40</v>
      </c>
      <c r="C64" s="110">
        <v>4619660.84</v>
      </c>
      <c r="D64" s="110">
        <v>3664503.0430000001</v>
      </c>
      <c r="E64" s="110">
        <v>5218042.1770000001</v>
      </c>
      <c r="F64" s="110">
        <v>5072462.9939999999</v>
      </c>
      <c r="G64" s="110">
        <v>5170061.6050000004</v>
      </c>
      <c r="H64" s="110">
        <v>5284383.2860000003</v>
      </c>
      <c r="I64" s="110">
        <v>5632138.7980000004</v>
      </c>
      <c r="J64" s="110">
        <v>4707491.284</v>
      </c>
      <c r="K64" s="110">
        <v>5656283.5209999997</v>
      </c>
      <c r="L64" s="110">
        <v>5867342.1210000003</v>
      </c>
      <c r="M64" s="110">
        <v>5733908.9759999998</v>
      </c>
      <c r="N64" s="110">
        <v>6540874.1749999998</v>
      </c>
      <c r="O64" s="111">
        <f t="shared" si="6"/>
        <v>63167152.819999993</v>
      </c>
    </row>
    <row r="65" spans="1:15" s="21" customFormat="1" ht="15" customHeight="1" thickBot="1" x14ac:dyDescent="0.25">
      <c r="A65" s="108">
        <v>2005</v>
      </c>
      <c r="B65" s="109" t="s">
        <v>40</v>
      </c>
      <c r="C65" s="110">
        <v>4997279.7240000004</v>
      </c>
      <c r="D65" s="110">
        <v>5651741.2520000003</v>
      </c>
      <c r="E65" s="110">
        <v>6591859.2180000003</v>
      </c>
      <c r="F65" s="110">
        <v>6128131.8779999996</v>
      </c>
      <c r="G65" s="110">
        <v>5977226.2170000002</v>
      </c>
      <c r="H65" s="110">
        <v>6038534.3669999996</v>
      </c>
      <c r="I65" s="110">
        <v>5763466.3530000001</v>
      </c>
      <c r="J65" s="110">
        <v>5552867.2120000003</v>
      </c>
      <c r="K65" s="110">
        <v>6814268.9409999996</v>
      </c>
      <c r="L65" s="110">
        <v>6772178.5690000001</v>
      </c>
      <c r="M65" s="110">
        <v>5942575.7819999997</v>
      </c>
      <c r="N65" s="110">
        <v>7246278.6299999999</v>
      </c>
      <c r="O65" s="111">
        <f t="shared" si="6"/>
        <v>73476408.142999992</v>
      </c>
    </row>
    <row r="66" spans="1:15" s="21" customFormat="1" ht="15" customHeight="1" thickBot="1" x14ac:dyDescent="0.25">
      <c r="A66" s="108">
        <v>2006</v>
      </c>
      <c r="B66" s="109" t="s">
        <v>40</v>
      </c>
      <c r="C66" s="110">
        <v>5133048.8810000001</v>
      </c>
      <c r="D66" s="110">
        <v>6058251.2790000001</v>
      </c>
      <c r="E66" s="110">
        <v>7411101.659</v>
      </c>
      <c r="F66" s="110">
        <v>6456090.2609999999</v>
      </c>
      <c r="G66" s="110">
        <v>7041543.2470000004</v>
      </c>
      <c r="H66" s="110">
        <v>7815434.6220000004</v>
      </c>
      <c r="I66" s="110">
        <v>7067411.4790000003</v>
      </c>
      <c r="J66" s="110">
        <v>6811202.4100000001</v>
      </c>
      <c r="K66" s="110">
        <v>7606551.0949999997</v>
      </c>
      <c r="L66" s="110">
        <v>6888812.5489999996</v>
      </c>
      <c r="M66" s="110">
        <v>8641474.5559999999</v>
      </c>
      <c r="N66" s="110">
        <v>8603753.4800000004</v>
      </c>
      <c r="O66" s="111">
        <f t="shared" si="6"/>
        <v>85534675.517999992</v>
      </c>
    </row>
    <row r="67" spans="1:15" s="21" customFormat="1" ht="15" customHeight="1" thickBot="1" x14ac:dyDescent="0.25">
      <c r="A67" s="108">
        <v>2007</v>
      </c>
      <c r="B67" s="109" t="s">
        <v>40</v>
      </c>
      <c r="C67" s="110">
        <v>6564559.7929999996</v>
      </c>
      <c r="D67" s="110">
        <v>7656951.608</v>
      </c>
      <c r="E67" s="110">
        <v>8957851.6209999993</v>
      </c>
      <c r="F67" s="110">
        <v>8313312.0049999999</v>
      </c>
      <c r="G67" s="110">
        <v>9147620.0419999994</v>
      </c>
      <c r="H67" s="110">
        <v>8980247.4370000008</v>
      </c>
      <c r="I67" s="110">
        <v>8937741.591</v>
      </c>
      <c r="J67" s="110">
        <v>8736689.0920000002</v>
      </c>
      <c r="K67" s="110">
        <v>9038743.8959999997</v>
      </c>
      <c r="L67" s="110">
        <v>9895216.6219999995</v>
      </c>
      <c r="M67" s="110">
        <v>11318798.220000001</v>
      </c>
      <c r="N67" s="110">
        <v>9724017.977</v>
      </c>
      <c r="O67" s="111">
        <f t="shared" si="6"/>
        <v>107271749.90399998</v>
      </c>
    </row>
    <row r="68" spans="1:15" s="21" customFormat="1" ht="15" customHeight="1" thickBot="1" x14ac:dyDescent="0.25">
      <c r="A68" s="108">
        <v>2008</v>
      </c>
      <c r="B68" s="109" t="s">
        <v>40</v>
      </c>
      <c r="C68" s="110">
        <v>10632207.040999999</v>
      </c>
      <c r="D68" s="110">
        <v>11077899.119999999</v>
      </c>
      <c r="E68" s="110">
        <v>11428587.233999999</v>
      </c>
      <c r="F68" s="110">
        <v>11363963.503</v>
      </c>
      <c r="G68" s="110">
        <v>12477968.699999999</v>
      </c>
      <c r="H68" s="110">
        <v>11770634.384</v>
      </c>
      <c r="I68" s="110">
        <v>12595426.863</v>
      </c>
      <c r="J68" s="110">
        <v>11046830.085999999</v>
      </c>
      <c r="K68" s="110">
        <v>12793148.034</v>
      </c>
      <c r="L68" s="110">
        <v>9722708.7899999991</v>
      </c>
      <c r="M68" s="110">
        <v>9395872.8969999999</v>
      </c>
      <c r="N68" s="110">
        <v>7721948.9740000004</v>
      </c>
      <c r="O68" s="111">
        <f t="shared" si="6"/>
        <v>132027195.626</v>
      </c>
    </row>
    <row r="69" spans="1:15" s="21" customFormat="1" ht="15" customHeight="1" thickBot="1" x14ac:dyDescent="0.25">
      <c r="A69" s="108">
        <v>2009</v>
      </c>
      <c r="B69" s="109" t="s">
        <v>40</v>
      </c>
      <c r="C69" s="110">
        <v>7884493.5240000002</v>
      </c>
      <c r="D69" s="110">
        <v>8435115.8340000007</v>
      </c>
      <c r="E69" s="110">
        <v>8155485.0810000002</v>
      </c>
      <c r="F69" s="110">
        <v>7561696.2829999998</v>
      </c>
      <c r="G69" s="110">
        <v>7346407.5279999999</v>
      </c>
      <c r="H69" s="110">
        <v>8329692.7829999998</v>
      </c>
      <c r="I69" s="110">
        <v>9055733.6710000001</v>
      </c>
      <c r="J69" s="110">
        <v>7839908.8420000002</v>
      </c>
      <c r="K69" s="110">
        <v>8480708.3870000001</v>
      </c>
      <c r="L69" s="110">
        <v>10095768.029999999</v>
      </c>
      <c r="M69" s="110">
        <v>8903010.773</v>
      </c>
      <c r="N69" s="110">
        <v>10054591.867000001</v>
      </c>
      <c r="O69" s="111">
        <f t="shared" si="6"/>
        <v>102142612.603</v>
      </c>
    </row>
    <row r="70" spans="1:15" s="21" customFormat="1" ht="15" customHeight="1" thickBot="1" x14ac:dyDescent="0.25">
      <c r="A70" s="108">
        <v>2010</v>
      </c>
      <c r="B70" s="109" t="s">
        <v>40</v>
      </c>
      <c r="C70" s="110">
        <v>7828748.0580000002</v>
      </c>
      <c r="D70" s="110">
        <v>8263237.8140000002</v>
      </c>
      <c r="E70" s="110">
        <v>9886488.1710000001</v>
      </c>
      <c r="F70" s="110">
        <v>9396006.6539999992</v>
      </c>
      <c r="G70" s="110">
        <v>9799958.1170000006</v>
      </c>
      <c r="H70" s="110">
        <v>9542907.6439999994</v>
      </c>
      <c r="I70" s="110">
        <v>9564682.5449999999</v>
      </c>
      <c r="J70" s="110">
        <v>8523451.9729999993</v>
      </c>
      <c r="K70" s="110">
        <v>8909230.5209999997</v>
      </c>
      <c r="L70" s="110">
        <v>10963586.27</v>
      </c>
      <c r="M70" s="110">
        <v>9382369.7180000003</v>
      </c>
      <c r="N70" s="110">
        <v>11822551.698999999</v>
      </c>
      <c r="O70" s="111">
        <f t="shared" si="6"/>
        <v>113883219.18399999</v>
      </c>
    </row>
    <row r="71" spans="1:15" s="21" customFormat="1" ht="15" customHeight="1" thickBot="1" x14ac:dyDescent="0.25">
      <c r="A71" s="108">
        <v>2011</v>
      </c>
      <c r="B71" s="109" t="s">
        <v>40</v>
      </c>
      <c r="C71" s="110">
        <v>9551084.6390000004</v>
      </c>
      <c r="D71" s="110">
        <v>10059126.307</v>
      </c>
      <c r="E71" s="110">
        <v>11811085.16</v>
      </c>
      <c r="F71" s="110">
        <v>11873269.447000001</v>
      </c>
      <c r="G71" s="110">
        <v>10943364.372</v>
      </c>
      <c r="H71" s="110">
        <v>11349953.558</v>
      </c>
      <c r="I71" s="110">
        <v>11860004.271</v>
      </c>
      <c r="J71" s="110">
        <v>11245124.657</v>
      </c>
      <c r="K71" s="110">
        <v>10750626.098999999</v>
      </c>
      <c r="L71" s="110">
        <v>11907219.297</v>
      </c>
      <c r="M71" s="110">
        <v>11078524.743000001</v>
      </c>
      <c r="N71" s="110">
        <v>12477486.279999999</v>
      </c>
      <c r="O71" s="111">
        <f t="shared" si="6"/>
        <v>134906868.83000001</v>
      </c>
    </row>
    <row r="72" spans="1:15" ht="13.8" thickBot="1" x14ac:dyDescent="0.3">
      <c r="A72" s="108">
        <v>2012</v>
      </c>
      <c r="B72" s="109" t="s">
        <v>40</v>
      </c>
      <c r="C72" s="110">
        <v>10348187.165999999</v>
      </c>
      <c r="D72" s="110">
        <v>11748000.124</v>
      </c>
      <c r="E72" s="110">
        <v>13208572.977</v>
      </c>
      <c r="F72" s="110">
        <v>12630226.718</v>
      </c>
      <c r="G72" s="110">
        <v>13131530.960999999</v>
      </c>
      <c r="H72" s="110">
        <v>13231198.687999999</v>
      </c>
      <c r="I72" s="110">
        <v>12830675.307</v>
      </c>
      <c r="J72" s="110">
        <v>12831394.572000001</v>
      </c>
      <c r="K72" s="110">
        <v>12952651.721999999</v>
      </c>
      <c r="L72" s="110">
        <v>13190769.654999999</v>
      </c>
      <c r="M72" s="110">
        <v>13753052.493000001</v>
      </c>
      <c r="N72" s="110">
        <v>12605476.173</v>
      </c>
      <c r="O72" s="111">
        <f t="shared" si="6"/>
        <v>152461736.55599999</v>
      </c>
    </row>
    <row r="73" spans="1:15" ht="13.8" thickBot="1" x14ac:dyDescent="0.3">
      <c r="A73" s="108">
        <v>2013</v>
      </c>
      <c r="B73" s="109" t="s">
        <v>40</v>
      </c>
      <c r="C73" s="110">
        <v>12263324.263</v>
      </c>
      <c r="D73" s="110">
        <v>13155175.588</v>
      </c>
      <c r="E73" s="110">
        <v>14066303.608999999</v>
      </c>
      <c r="F73" s="110">
        <v>13450014.59</v>
      </c>
      <c r="G73" s="110">
        <v>14141542.926999999</v>
      </c>
      <c r="H73" s="110">
        <v>13053396.669</v>
      </c>
      <c r="I73" s="110">
        <v>13804867.164000001</v>
      </c>
      <c r="J73" s="110">
        <v>11859734.323000001</v>
      </c>
      <c r="K73" s="110">
        <v>13824599.43</v>
      </c>
      <c r="L73" s="110">
        <v>12846390.344000001</v>
      </c>
      <c r="M73" s="110">
        <v>15100053.117000001</v>
      </c>
      <c r="N73" s="110">
        <v>13915512.677999999</v>
      </c>
      <c r="O73" s="111">
        <f t="shared" si="6"/>
        <v>161480914.70199999</v>
      </c>
    </row>
    <row r="74" spans="1:15" ht="13.8" thickBot="1" x14ac:dyDescent="0.3">
      <c r="A74" s="108">
        <v>2014</v>
      </c>
      <c r="B74" s="109" t="s">
        <v>40</v>
      </c>
      <c r="C74" s="110">
        <v>13056096.762</v>
      </c>
      <c r="D74" s="110">
        <v>13707842.596999999</v>
      </c>
      <c r="E74" s="110">
        <v>15431727.477</v>
      </c>
      <c r="F74" s="110">
        <v>14209640.806</v>
      </c>
      <c r="G74" s="110">
        <v>14460399.062999999</v>
      </c>
      <c r="H74" s="110">
        <v>13554949.302999999</v>
      </c>
      <c r="I74" s="110">
        <v>14039020.307</v>
      </c>
      <c r="J74" s="110">
        <v>12095069.206</v>
      </c>
      <c r="K74" s="110">
        <v>14376629.005000001</v>
      </c>
      <c r="L74" s="110">
        <v>13573184.591</v>
      </c>
      <c r="M74" s="110">
        <v>13782563.867000001</v>
      </c>
      <c r="N74" s="110">
        <v>14217738.811000001</v>
      </c>
      <c r="O74" s="111">
        <f t="shared" si="6"/>
        <v>166504861.79499999</v>
      </c>
    </row>
    <row r="75" spans="1:15" ht="13.8" thickBot="1" x14ac:dyDescent="0.3">
      <c r="A75" s="108">
        <v>2015</v>
      </c>
      <c r="B75" s="109" t="s">
        <v>40</v>
      </c>
      <c r="C75" s="110">
        <v>12910127.484999999</v>
      </c>
      <c r="D75" s="110">
        <v>12846416.717</v>
      </c>
      <c r="E75" s="110">
        <v>13215986.348999999</v>
      </c>
      <c r="F75" s="110">
        <v>13953422.579</v>
      </c>
      <c r="G75" s="110">
        <v>11607981.552999999</v>
      </c>
      <c r="H75" s="110">
        <v>12606056.614</v>
      </c>
      <c r="I75" s="110">
        <v>11745880.832</v>
      </c>
      <c r="J75" s="110">
        <v>11522156.392999999</v>
      </c>
      <c r="K75" s="110">
        <v>12065120.414000001</v>
      </c>
      <c r="L75" s="110">
        <v>13838696.312000001</v>
      </c>
      <c r="M75" s="110">
        <v>12311852.096999999</v>
      </c>
      <c r="N75" s="110">
        <v>12358416.421</v>
      </c>
      <c r="O75" s="111">
        <f t="shared" si="6"/>
        <v>150982113.766</v>
      </c>
    </row>
    <row r="76" spans="1:15" ht="13.8" thickBot="1" x14ac:dyDescent="0.3">
      <c r="A76" s="108">
        <v>2016</v>
      </c>
      <c r="B76" s="109" t="s">
        <v>40</v>
      </c>
      <c r="C76" s="110">
        <v>9956568.7919999994</v>
      </c>
      <c r="D76" s="110">
        <v>12939347.18</v>
      </c>
      <c r="E76" s="110">
        <v>13384191.887</v>
      </c>
      <c r="F76" s="110">
        <v>12533489.672</v>
      </c>
      <c r="G76" s="110">
        <v>12637024.952</v>
      </c>
      <c r="H76" s="110">
        <v>13465844.799000001</v>
      </c>
      <c r="I76" s="110">
        <v>10286292.933</v>
      </c>
      <c r="J76" s="110">
        <v>12342120.329</v>
      </c>
      <c r="K76" s="110">
        <v>11376777.023</v>
      </c>
      <c r="L76" s="110">
        <v>13491939.034</v>
      </c>
      <c r="M76" s="110">
        <v>13378228.023</v>
      </c>
      <c r="N76" s="110">
        <v>13455174.639</v>
      </c>
      <c r="O76" s="111">
        <f t="shared" si="6"/>
        <v>149246999.26299998</v>
      </c>
    </row>
    <row r="77" spans="1:15" ht="13.8" thickBot="1" x14ac:dyDescent="0.3">
      <c r="A77" s="108">
        <v>2017</v>
      </c>
      <c r="B77" s="109" t="s">
        <v>40</v>
      </c>
      <c r="C77" s="110">
        <v>11738727.563999999</v>
      </c>
      <c r="D77" s="110">
        <v>12643609.013</v>
      </c>
      <c r="E77" s="110">
        <v>15075608.163000001</v>
      </c>
      <c r="F77" s="110">
        <v>13420425.676999999</v>
      </c>
      <c r="G77" s="110">
        <v>14213768.006999999</v>
      </c>
      <c r="H77" s="110">
        <v>13671983.566</v>
      </c>
      <c r="I77" s="110">
        <v>13179496.037</v>
      </c>
      <c r="J77" s="110">
        <v>13916052.548</v>
      </c>
      <c r="K77" s="110">
        <v>12391566.74</v>
      </c>
      <c r="L77" s="110">
        <v>14672918.155999999</v>
      </c>
      <c r="M77" s="110">
        <v>14909379.879000001</v>
      </c>
      <c r="N77" s="110">
        <v>14661083.966</v>
      </c>
      <c r="O77" s="111">
        <f t="shared" si="6"/>
        <v>164494619.31600001</v>
      </c>
    </row>
    <row r="78" spans="1:15" ht="13.8" thickBot="1" x14ac:dyDescent="0.3">
      <c r="A78" s="108">
        <v>2018</v>
      </c>
      <c r="B78" s="109" t="s">
        <v>40</v>
      </c>
      <c r="C78" s="110">
        <v>13080096.762</v>
      </c>
      <c r="D78" s="110">
        <v>13827132.654999999</v>
      </c>
      <c r="E78" s="110">
        <v>16338253.918</v>
      </c>
      <c r="F78" s="110">
        <v>14530822.873</v>
      </c>
      <c r="G78" s="110">
        <v>15166648.044</v>
      </c>
      <c r="H78" s="110">
        <v>13657091.159</v>
      </c>
      <c r="I78" s="110">
        <v>14771360.698000001</v>
      </c>
      <c r="J78" s="110">
        <v>12926754.198999999</v>
      </c>
      <c r="K78" s="110">
        <v>15247368.846000001</v>
      </c>
      <c r="L78" s="110">
        <v>16590652.49</v>
      </c>
      <c r="M78" s="110">
        <v>16386878.392999999</v>
      </c>
      <c r="N78" s="110">
        <v>14645696.251</v>
      </c>
      <c r="O78" s="111">
        <f t="shared" si="6"/>
        <v>177168756.28799999</v>
      </c>
    </row>
    <row r="79" spans="1:15" ht="13.8" thickBot="1" x14ac:dyDescent="0.3">
      <c r="A79" s="108">
        <v>2019</v>
      </c>
      <c r="B79" s="109" t="s">
        <v>40</v>
      </c>
      <c r="C79" s="110">
        <v>13875105.176000001</v>
      </c>
      <c r="D79" s="110">
        <v>14323197.511</v>
      </c>
      <c r="E79" s="110">
        <v>16336019.239</v>
      </c>
      <c r="F79" s="110">
        <v>15341642.227</v>
      </c>
      <c r="G79" s="110">
        <v>16855276.438999999</v>
      </c>
      <c r="H79" s="110">
        <v>11635155.955</v>
      </c>
      <c r="I79" s="110">
        <v>15932825.858999999</v>
      </c>
      <c r="J79" s="110">
        <v>13224033.744999999</v>
      </c>
      <c r="K79" s="110">
        <v>15275275.101</v>
      </c>
      <c r="L79" s="110">
        <v>16414316.140000001</v>
      </c>
      <c r="M79" s="110">
        <v>16249041.301999999</v>
      </c>
      <c r="N79" s="110">
        <v>15408952.256999999</v>
      </c>
      <c r="O79" s="110">
        <f t="shared" si="6"/>
        <v>180870840.95099998</v>
      </c>
    </row>
    <row r="80" spans="1:15" ht="13.8" thickBot="1" x14ac:dyDescent="0.3">
      <c r="A80" s="108">
        <v>2020</v>
      </c>
      <c r="B80" s="109" t="s">
        <v>40</v>
      </c>
      <c r="C80" s="110">
        <v>14759050.984999999</v>
      </c>
      <c r="D80" s="110">
        <v>13420069.06992</v>
      </c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>
        <f t="shared" si="6"/>
        <v>28179120.054919999</v>
      </c>
    </row>
    <row r="81" spans="1:15" x14ac:dyDescent="0.25">
      <c r="A81" s="74"/>
      <c r="B81" s="112" t="s">
        <v>62</v>
      </c>
      <c r="C81" s="113"/>
      <c r="D81" s="113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3"/>
    </row>
    <row r="83" spans="1:15" x14ac:dyDescent="0.25">
      <c r="C83" s="24"/>
    </row>
  </sheetData>
  <autoFilter ref="A1:O81" xr:uid="{6496249B-44B0-407E-A907-0C82E9716871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25" customWidth="1"/>
    <col min="3" max="3" width="17.5546875" style="25" customWidth="1"/>
    <col min="4" max="4" width="9.33203125" bestFit="1" customWidth="1"/>
  </cols>
  <sheetData>
    <row r="2" spans="1:4" ht="24.6" customHeight="1" x14ac:dyDescent="0.35">
      <c r="A2" s="134" t="s">
        <v>63</v>
      </c>
      <c r="B2" s="134"/>
      <c r="C2" s="134"/>
      <c r="D2" s="134"/>
    </row>
    <row r="3" spans="1:4" ht="15.6" x14ac:dyDescent="0.3">
      <c r="A3" s="133" t="s">
        <v>64</v>
      </c>
      <c r="B3" s="133"/>
      <c r="C3" s="133"/>
      <c r="D3" s="133"/>
    </row>
    <row r="4" spans="1:4" x14ac:dyDescent="0.25">
      <c r="A4" s="115"/>
      <c r="B4" s="116"/>
      <c r="C4" s="116"/>
      <c r="D4" s="115"/>
    </row>
    <row r="5" spans="1:4" x14ac:dyDescent="0.25">
      <c r="A5" s="117" t="s">
        <v>65</v>
      </c>
      <c r="B5" s="118" t="s">
        <v>160</v>
      </c>
      <c r="C5" s="118" t="s">
        <v>161</v>
      </c>
      <c r="D5" s="119" t="s">
        <v>66</v>
      </c>
    </row>
    <row r="6" spans="1:4" x14ac:dyDescent="0.25">
      <c r="A6" s="120" t="s">
        <v>162</v>
      </c>
      <c r="B6" s="121">
        <v>3258.7417</v>
      </c>
      <c r="C6" s="121">
        <v>55098.02046</v>
      </c>
      <c r="D6" s="127">
        <f t="shared" ref="D6:D15" si="0">(C6-B6)/B6</f>
        <v>15.907759353863486</v>
      </c>
    </row>
    <row r="7" spans="1:4" x14ac:dyDescent="0.25">
      <c r="A7" s="120" t="s">
        <v>163</v>
      </c>
      <c r="B7" s="121">
        <v>141.33189999999999</v>
      </c>
      <c r="C7" s="121">
        <v>1394.53746</v>
      </c>
      <c r="D7" s="127">
        <f t="shared" si="0"/>
        <v>8.8671103975818628</v>
      </c>
    </row>
    <row r="8" spans="1:4" x14ac:dyDescent="0.25">
      <c r="A8" s="120" t="s">
        <v>164</v>
      </c>
      <c r="B8" s="121">
        <v>4188.5184499999996</v>
      </c>
      <c r="C8" s="121">
        <v>26910.32617</v>
      </c>
      <c r="D8" s="127">
        <f t="shared" si="0"/>
        <v>5.4247839638858464</v>
      </c>
    </row>
    <row r="9" spans="1:4" x14ac:dyDescent="0.25">
      <c r="A9" s="120" t="s">
        <v>165</v>
      </c>
      <c r="B9" s="121">
        <v>127.38979999999999</v>
      </c>
      <c r="C9" s="121">
        <v>788.26034000000004</v>
      </c>
      <c r="D9" s="127">
        <f t="shared" si="0"/>
        <v>5.1877822243225129</v>
      </c>
    </row>
    <row r="10" spans="1:4" x14ac:dyDescent="0.25">
      <c r="A10" s="120" t="s">
        <v>166</v>
      </c>
      <c r="B10" s="121">
        <v>385.28</v>
      </c>
      <c r="C10" s="121">
        <v>1988.94551</v>
      </c>
      <c r="D10" s="127">
        <f t="shared" si="0"/>
        <v>4.1623378062707648</v>
      </c>
    </row>
    <row r="11" spans="1:4" x14ac:dyDescent="0.25">
      <c r="A11" s="120" t="s">
        <v>167</v>
      </c>
      <c r="B11" s="121">
        <v>187.37151</v>
      </c>
      <c r="C11" s="121">
        <v>784.42903000000001</v>
      </c>
      <c r="D11" s="127">
        <f t="shared" si="0"/>
        <v>3.1864904114825143</v>
      </c>
    </row>
    <row r="12" spans="1:4" x14ac:dyDescent="0.25">
      <c r="A12" s="120" t="s">
        <v>168</v>
      </c>
      <c r="B12" s="121">
        <v>51.89123</v>
      </c>
      <c r="C12" s="121">
        <v>213.29304999999999</v>
      </c>
      <c r="D12" s="127">
        <f t="shared" si="0"/>
        <v>3.1103872465539935</v>
      </c>
    </row>
    <row r="13" spans="1:4" x14ac:dyDescent="0.25">
      <c r="A13" s="120" t="s">
        <v>169</v>
      </c>
      <c r="B13" s="121">
        <v>64.671760000000006</v>
      </c>
      <c r="C13" s="121">
        <v>259.69141999999999</v>
      </c>
      <c r="D13" s="127">
        <f t="shared" si="0"/>
        <v>3.0155304262633331</v>
      </c>
    </row>
    <row r="14" spans="1:4" x14ac:dyDescent="0.25">
      <c r="A14" s="120" t="s">
        <v>170</v>
      </c>
      <c r="B14" s="121">
        <v>9081.4428200000002</v>
      </c>
      <c r="C14" s="121">
        <v>33073.087780000002</v>
      </c>
      <c r="D14" s="127">
        <f t="shared" si="0"/>
        <v>2.6418318581672247</v>
      </c>
    </row>
    <row r="15" spans="1:4" x14ac:dyDescent="0.25">
      <c r="A15" s="120" t="s">
        <v>171</v>
      </c>
      <c r="B15" s="121">
        <v>1004.5624</v>
      </c>
      <c r="C15" s="121">
        <v>3428.1898900000001</v>
      </c>
      <c r="D15" s="127">
        <f t="shared" si="0"/>
        <v>2.4126201518193393</v>
      </c>
    </row>
    <row r="16" spans="1:4" x14ac:dyDescent="0.25">
      <c r="A16" s="122"/>
      <c r="B16" s="116"/>
      <c r="C16" s="116"/>
      <c r="D16" s="123"/>
    </row>
    <row r="17" spans="1:4" x14ac:dyDescent="0.25">
      <c r="A17" s="124"/>
      <c r="B17" s="116"/>
      <c r="C17" s="116"/>
      <c r="D17" s="115"/>
    </row>
    <row r="18" spans="1:4" ht="19.2" x14ac:dyDescent="0.35">
      <c r="A18" s="134" t="s">
        <v>67</v>
      </c>
      <c r="B18" s="134"/>
      <c r="C18" s="134"/>
      <c r="D18" s="134"/>
    </row>
    <row r="19" spans="1:4" ht="15.6" x14ac:dyDescent="0.3">
      <c r="A19" s="133" t="s">
        <v>68</v>
      </c>
      <c r="B19" s="133"/>
      <c r="C19" s="133"/>
      <c r="D19" s="133"/>
    </row>
    <row r="20" spans="1:4" x14ac:dyDescent="0.25">
      <c r="A20" s="125"/>
      <c r="B20" s="116"/>
      <c r="C20" s="116"/>
      <c r="D20" s="115"/>
    </row>
    <row r="21" spans="1:4" x14ac:dyDescent="0.25">
      <c r="A21" s="117" t="s">
        <v>65</v>
      </c>
      <c r="B21" s="118" t="s">
        <v>160</v>
      </c>
      <c r="C21" s="118" t="s">
        <v>161</v>
      </c>
      <c r="D21" s="119" t="s">
        <v>66</v>
      </c>
    </row>
    <row r="22" spans="1:4" x14ac:dyDescent="0.25">
      <c r="A22" s="120" t="s">
        <v>172</v>
      </c>
      <c r="B22" s="121">
        <v>1181346.23765</v>
      </c>
      <c r="C22" s="121">
        <v>1198670.2694300001</v>
      </c>
      <c r="D22" s="127">
        <f t="shared" ref="D22:D31" si="1">(C22-B22)/B22</f>
        <v>1.4664652265251219E-2</v>
      </c>
    </row>
    <row r="23" spans="1:4" x14ac:dyDescent="0.25">
      <c r="A23" s="120" t="s">
        <v>173</v>
      </c>
      <c r="B23" s="121">
        <v>847936.75193000003</v>
      </c>
      <c r="C23" s="121">
        <v>828426.38769</v>
      </c>
      <c r="D23" s="127">
        <f t="shared" si="1"/>
        <v>-2.3009221142487605E-2</v>
      </c>
    </row>
    <row r="24" spans="1:4" x14ac:dyDescent="0.25">
      <c r="A24" s="120" t="s">
        <v>174</v>
      </c>
      <c r="B24" s="121">
        <v>802898.62840000005</v>
      </c>
      <c r="C24" s="121">
        <v>724547.50285000005</v>
      </c>
      <c r="D24" s="127">
        <f t="shared" si="1"/>
        <v>-9.7585327435589869E-2</v>
      </c>
    </row>
    <row r="25" spans="1:4" x14ac:dyDescent="0.25">
      <c r="A25" s="120" t="s">
        <v>175</v>
      </c>
      <c r="B25" s="121">
        <v>593502.43336000002</v>
      </c>
      <c r="C25" s="121">
        <v>663806.32808000001</v>
      </c>
      <c r="D25" s="127">
        <f t="shared" si="1"/>
        <v>0.11845595025110173</v>
      </c>
    </row>
    <row r="26" spans="1:4" x14ac:dyDescent="0.25">
      <c r="A26" s="120" t="s">
        <v>176</v>
      </c>
      <c r="B26" s="121">
        <v>559315.76459000004</v>
      </c>
      <c r="C26" s="121">
        <v>633723.30698999995</v>
      </c>
      <c r="D26" s="127">
        <f t="shared" si="1"/>
        <v>0.13303315785233322</v>
      </c>
    </row>
    <row r="27" spans="1:4" x14ac:dyDescent="0.25">
      <c r="A27" s="120" t="s">
        <v>177</v>
      </c>
      <c r="B27" s="121">
        <v>739641.45475000003</v>
      </c>
      <c r="C27" s="121">
        <v>613939.97294000001</v>
      </c>
      <c r="D27" s="127">
        <f t="shared" si="1"/>
        <v>-0.16994921120597184</v>
      </c>
    </row>
    <row r="28" spans="1:4" x14ac:dyDescent="0.25">
      <c r="A28" s="120" t="s">
        <v>178</v>
      </c>
      <c r="B28" s="121">
        <v>573891.8345</v>
      </c>
      <c r="C28" s="121">
        <v>603099.23248000001</v>
      </c>
      <c r="D28" s="127">
        <f t="shared" si="1"/>
        <v>5.0893559071888153E-2</v>
      </c>
    </row>
    <row r="29" spans="1:4" x14ac:dyDescent="0.25">
      <c r="A29" s="120" t="s">
        <v>179</v>
      </c>
      <c r="B29" s="121">
        <v>409076.81906000001</v>
      </c>
      <c r="C29" s="121">
        <v>421577.33354000002</v>
      </c>
      <c r="D29" s="127">
        <f t="shared" si="1"/>
        <v>3.0557865656441755E-2</v>
      </c>
    </row>
    <row r="30" spans="1:4" x14ac:dyDescent="0.25">
      <c r="A30" s="120" t="s">
        <v>180</v>
      </c>
      <c r="B30" s="121">
        <v>347489.74767000001</v>
      </c>
      <c r="C30" s="121">
        <v>377117.26140999998</v>
      </c>
      <c r="D30" s="127">
        <f t="shared" si="1"/>
        <v>8.5261547825970035E-2</v>
      </c>
    </row>
    <row r="31" spans="1:4" x14ac:dyDescent="0.25">
      <c r="A31" s="120" t="s">
        <v>181</v>
      </c>
      <c r="B31" s="121">
        <v>290168.44183999998</v>
      </c>
      <c r="C31" s="121">
        <v>369183.19523999997</v>
      </c>
      <c r="D31" s="127">
        <f t="shared" si="1"/>
        <v>0.27230650204052526</v>
      </c>
    </row>
    <row r="32" spans="1:4" x14ac:dyDescent="0.25">
      <c r="A32" s="115"/>
      <c r="B32" s="116"/>
      <c r="C32" s="116"/>
      <c r="D32" s="115"/>
    </row>
    <row r="33" spans="1:4" ht="19.2" x14ac:dyDescent="0.35">
      <c r="A33" s="134" t="s">
        <v>69</v>
      </c>
      <c r="B33" s="134"/>
      <c r="C33" s="134"/>
      <c r="D33" s="134"/>
    </row>
    <row r="34" spans="1:4" ht="15.6" x14ac:dyDescent="0.3">
      <c r="A34" s="133" t="s">
        <v>73</v>
      </c>
      <c r="B34" s="133"/>
      <c r="C34" s="133"/>
      <c r="D34" s="133"/>
    </row>
    <row r="35" spans="1:4" x14ac:dyDescent="0.25">
      <c r="A35" s="115"/>
      <c r="B35" s="116"/>
      <c r="C35" s="116"/>
      <c r="D35" s="115"/>
    </row>
    <row r="36" spans="1:4" x14ac:dyDescent="0.25">
      <c r="A36" s="117" t="s">
        <v>71</v>
      </c>
      <c r="B36" s="118" t="s">
        <v>160</v>
      </c>
      <c r="C36" s="118" t="s">
        <v>161</v>
      </c>
      <c r="D36" s="119" t="s">
        <v>66</v>
      </c>
    </row>
    <row r="37" spans="1:4" x14ac:dyDescent="0.25">
      <c r="A37" s="120" t="s">
        <v>149</v>
      </c>
      <c r="B37" s="121">
        <v>75710.983500000002</v>
      </c>
      <c r="C37" s="121">
        <v>147562.17843999999</v>
      </c>
      <c r="D37" s="127">
        <f t="shared" ref="D37:D46" si="2">(C37-B37)/B37</f>
        <v>0.94901943705433423</v>
      </c>
    </row>
    <row r="38" spans="1:4" x14ac:dyDescent="0.25">
      <c r="A38" s="120" t="s">
        <v>155</v>
      </c>
      <c r="B38" s="121">
        <v>248780.49184999999</v>
      </c>
      <c r="C38" s="121">
        <v>372356.15354000003</v>
      </c>
      <c r="D38" s="127">
        <f t="shared" si="2"/>
        <v>0.49672569087333784</v>
      </c>
    </row>
    <row r="39" spans="1:4" x14ac:dyDescent="0.25">
      <c r="A39" s="120" t="s">
        <v>134</v>
      </c>
      <c r="B39" s="121">
        <v>165875.00847999999</v>
      </c>
      <c r="C39" s="121">
        <v>204542.29222999999</v>
      </c>
      <c r="D39" s="127">
        <f t="shared" si="2"/>
        <v>0.23311096773606027</v>
      </c>
    </row>
    <row r="40" spans="1:4" x14ac:dyDescent="0.25">
      <c r="A40" s="120" t="s">
        <v>145</v>
      </c>
      <c r="B40" s="121">
        <v>185831.68093999999</v>
      </c>
      <c r="C40" s="121">
        <v>217130.36699000001</v>
      </c>
      <c r="D40" s="127">
        <f t="shared" si="2"/>
        <v>0.16842492029174247</v>
      </c>
    </row>
    <row r="41" spans="1:4" x14ac:dyDescent="0.25">
      <c r="A41" s="120" t="s">
        <v>154</v>
      </c>
      <c r="B41" s="121">
        <v>266378.18790000002</v>
      </c>
      <c r="C41" s="121">
        <v>309784.80508999998</v>
      </c>
      <c r="D41" s="127">
        <f t="shared" si="2"/>
        <v>0.16295109420255935</v>
      </c>
    </row>
    <row r="42" spans="1:4" x14ac:dyDescent="0.25">
      <c r="A42" s="120" t="s">
        <v>156</v>
      </c>
      <c r="B42" s="121">
        <v>157657.03713000001</v>
      </c>
      <c r="C42" s="121">
        <v>181760.70074999999</v>
      </c>
      <c r="D42" s="127">
        <f t="shared" si="2"/>
        <v>0.15288669671068794</v>
      </c>
    </row>
    <row r="43" spans="1:4" x14ac:dyDescent="0.25">
      <c r="A43" s="122" t="s">
        <v>137</v>
      </c>
      <c r="B43" s="121">
        <v>144402.65093</v>
      </c>
      <c r="C43" s="121">
        <v>163421.78317000001</v>
      </c>
      <c r="D43" s="127">
        <f t="shared" si="2"/>
        <v>0.13170902415925617</v>
      </c>
    </row>
    <row r="44" spans="1:4" x14ac:dyDescent="0.25">
      <c r="A44" s="120" t="s">
        <v>142</v>
      </c>
      <c r="B44" s="121">
        <v>411556.86878999998</v>
      </c>
      <c r="C44" s="121">
        <v>445285.97123000002</v>
      </c>
      <c r="D44" s="127">
        <f t="shared" si="2"/>
        <v>8.1954901005942327E-2</v>
      </c>
    </row>
    <row r="45" spans="1:4" x14ac:dyDescent="0.25">
      <c r="A45" s="120" t="s">
        <v>147</v>
      </c>
      <c r="B45" s="121">
        <v>1413373.6832000001</v>
      </c>
      <c r="C45" s="121">
        <v>1523424.81336</v>
      </c>
      <c r="D45" s="127">
        <f t="shared" si="2"/>
        <v>7.7864142702045142E-2</v>
      </c>
    </row>
    <row r="46" spans="1:4" x14ac:dyDescent="0.25">
      <c r="A46" s="120" t="s">
        <v>157</v>
      </c>
      <c r="B46" s="121">
        <v>362265.61009999999</v>
      </c>
      <c r="C46" s="121">
        <v>389095.15574999998</v>
      </c>
      <c r="D46" s="127">
        <f t="shared" si="2"/>
        <v>7.4060426664827345E-2</v>
      </c>
    </row>
    <row r="47" spans="1:4" x14ac:dyDescent="0.25">
      <c r="A47" s="115"/>
      <c r="B47" s="116"/>
      <c r="C47" s="116"/>
      <c r="D47" s="115"/>
    </row>
    <row r="48" spans="1:4" ht="19.2" x14ac:dyDescent="0.35">
      <c r="A48" s="134" t="s">
        <v>72</v>
      </c>
      <c r="B48" s="134"/>
      <c r="C48" s="134"/>
      <c r="D48" s="134"/>
    </row>
    <row r="49" spans="1:4" ht="15.6" x14ac:dyDescent="0.3">
      <c r="A49" s="133" t="s">
        <v>70</v>
      </c>
      <c r="B49" s="133"/>
      <c r="C49" s="133"/>
      <c r="D49" s="133"/>
    </row>
    <row r="50" spans="1:4" x14ac:dyDescent="0.25">
      <c r="A50" s="115"/>
      <c r="B50" s="116"/>
      <c r="C50" s="116"/>
      <c r="D50" s="115"/>
    </row>
    <row r="51" spans="1:4" x14ac:dyDescent="0.25">
      <c r="A51" s="117" t="s">
        <v>71</v>
      </c>
      <c r="B51" s="118" t="s">
        <v>160</v>
      </c>
      <c r="C51" s="118" t="s">
        <v>161</v>
      </c>
      <c r="D51" s="119" t="s">
        <v>66</v>
      </c>
    </row>
    <row r="52" spans="1:4" x14ac:dyDescent="0.25">
      <c r="A52" s="120" t="s">
        <v>148</v>
      </c>
      <c r="B52" s="121">
        <v>2544686.63167</v>
      </c>
      <c r="C52" s="121">
        <v>2522658.79263</v>
      </c>
      <c r="D52" s="127">
        <f t="shared" ref="D52:D61" si="3">(C52-B52)/B52</f>
        <v>-8.6564053765409207E-3</v>
      </c>
    </row>
    <row r="53" spans="1:4" x14ac:dyDescent="0.25">
      <c r="A53" s="120" t="s">
        <v>147</v>
      </c>
      <c r="B53" s="121">
        <v>1413373.6832000001</v>
      </c>
      <c r="C53" s="121">
        <v>1523424.81336</v>
      </c>
      <c r="D53" s="127">
        <f t="shared" si="3"/>
        <v>7.7864142702045142E-2</v>
      </c>
    </row>
    <row r="54" spans="1:4" x14ac:dyDescent="0.25">
      <c r="A54" s="120" t="s">
        <v>146</v>
      </c>
      <c r="B54" s="121">
        <v>1641553.79064</v>
      </c>
      <c r="C54" s="121">
        <v>1512715.6449</v>
      </c>
      <c r="D54" s="127">
        <f t="shared" si="3"/>
        <v>-7.8485485199829702E-2</v>
      </c>
    </row>
    <row r="55" spans="1:4" x14ac:dyDescent="0.25">
      <c r="A55" s="120" t="s">
        <v>153</v>
      </c>
      <c r="B55" s="121">
        <v>1194986.25828</v>
      </c>
      <c r="C55" s="121">
        <v>1015848.63853</v>
      </c>
      <c r="D55" s="127">
        <f t="shared" si="3"/>
        <v>-0.14990768179028366</v>
      </c>
    </row>
    <row r="56" spans="1:4" x14ac:dyDescent="0.25">
      <c r="A56" s="120" t="s">
        <v>150</v>
      </c>
      <c r="B56" s="121">
        <v>888924.51682999998</v>
      </c>
      <c r="C56" s="121">
        <v>865552.05882000003</v>
      </c>
      <c r="D56" s="127">
        <f t="shared" si="3"/>
        <v>-2.6292961401659425E-2</v>
      </c>
    </row>
    <row r="57" spans="1:4" x14ac:dyDescent="0.25">
      <c r="A57" s="120" t="s">
        <v>152</v>
      </c>
      <c r="B57" s="121">
        <v>655051.56045999995</v>
      </c>
      <c r="C57" s="121">
        <v>690555.84831999999</v>
      </c>
      <c r="D57" s="127">
        <f t="shared" si="3"/>
        <v>5.4200753044642315E-2</v>
      </c>
    </row>
    <row r="58" spans="1:4" x14ac:dyDescent="0.25">
      <c r="A58" s="120" t="s">
        <v>143</v>
      </c>
      <c r="B58" s="121">
        <v>639691.10280999995</v>
      </c>
      <c r="C58" s="121">
        <v>647582.41374999995</v>
      </c>
      <c r="D58" s="127">
        <f t="shared" si="3"/>
        <v>1.2336127398576403E-2</v>
      </c>
    </row>
    <row r="59" spans="1:4" x14ac:dyDescent="0.25">
      <c r="A59" s="120" t="s">
        <v>151</v>
      </c>
      <c r="B59" s="121">
        <v>600962.05715000001</v>
      </c>
      <c r="C59" s="121">
        <v>635693.76046000002</v>
      </c>
      <c r="D59" s="127">
        <f t="shared" si="3"/>
        <v>5.7793504426405053E-2</v>
      </c>
    </row>
    <row r="60" spans="1:4" x14ac:dyDescent="0.25">
      <c r="A60" s="120" t="s">
        <v>133</v>
      </c>
      <c r="B60" s="121">
        <v>565273.13052000001</v>
      </c>
      <c r="C60" s="121">
        <v>594397.37324999995</v>
      </c>
      <c r="D60" s="127">
        <f t="shared" si="3"/>
        <v>5.1522425456890689E-2</v>
      </c>
    </row>
    <row r="61" spans="1:4" x14ac:dyDescent="0.25">
      <c r="A61" s="120" t="s">
        <v>142</v>
      </c>
      <c r="B61" s="121">
        <v>411556.86878999998</v>
      </c>
      <c r="C61" s="121">
        <v>445285.97123000002</v>
      </c>
      <c r="D61" s="127">
        <f t="shared" si="3"/>
        <v>8.1954901005942327E-2</v>
      </c>
    </row>
    <row r="62" spans="1:4" x14ac:dyDescent="0.25">
      <c r="A62" s="115"/>
      <c r="B62" s="116"/>
      <c r="C62" s="116"/>
      <c r="D62" s="115"/>
    </row>
    <row r="63" spans="1:4" ht="19.2" x14ac:dyDescent="0.35">
      <c r="A63" s="134" t="s">
        <v>74</v>
      </c>
      <c r="B63" s="134"/>
      <c r="C63" s="134"/>
      <c r="D63" s="134"/>
    </row>
    <row r="64" spans="1:4" ht="15.6" x14ac:dyDescent="0.3">
      <c r="A64" s="133" t="s">
        <v>75</v>
      </c>
      <c r="B64" s="133"/>
      <c r="C64" s="133"/>
      <c r="D64" s="133"/>
    </row>
    <row r="65" spans="1:4" x14ac:dyDescent="0.25">
      <c r="A65" s="115"/>
      <c r="B65" s="116"/>
      <c r="C65" s="116"/>
      <c r="D65" s="115"/>
    </row>
    <row r="66" spans="1:4" x14ac:dyDescent="0.25">
      <c r="A66" s="117" t="s">
        <v>76</v>
      </c>
      <c r="B66" s="118" t="s">
        <v>160</v>
      </c>
      <c r="C66" s="118" t="s">
        <v>161</v>
      </c>
      <c r="D66" s="119" t="s">
        <v>66</v>
      </c>
    </row>
    <row r="67" spans="1:4" x14ac:dyDescent="0.25">
      <c r="A67" s="120" t="s">
        <v>182</v>
      </c>
      <c r="B67" s="126">
        <v>5494544.4416100001</v>
      </c>
      <c r="C67" s="126">
        <v>5773586.1525800005</v>
      </c>
      <c r="D67" s="127">
        <f t="shared" ref="D67:D76" si="4">(C67-B67)/B67</f>
        <v>5.0785231411875909E-2</v>
      </c>
    </row>
    <row r="68" spans="1:4" x14ac:dyDescent="0.25">
      <c r="A68" s="120" t="s">
        <v>183</v>
      </c>
      <c r="B68" s="126">
        <v>1164852.8517400001</v>
      </c>
      <c r="C68" s="126">
        <v>1299189.7740799999</v>
      </c>
      <c r="D68" s="127">
        <f t="shared" si="4"/>
        <v>0.11532522939642884</v>
      </c>
    </row>
    <row r="69" spans="1:4" x14ac:dyDescent="0.25">
      <c r="A69" s="120" t="s">
        <v>184</v>
      </c>
      <c r="B69" s="126">
        <v>1325450.9307599999</v>
      </c>
      <c r="C69" s="126">
        <v>1068959.31073</v>
      </c>
      <c r="D69" s="127">
        <f t="shared" si="4"/>
        <v>-0.19351272391723337</v>
      </c>
    </row>
    <row r="70" spans="1:4" x14ac:dyDescent="0.25">
      <c r="A70" s="120" t="s">
        <v>185</v>
      </c>
      <c r="B70" s="126">
        <v>799551.17432999995</v>
      </c>
      <c r="C70" s="126">
        <v>749869.66029000003</v>
      </c>
      <c r="D70" s="127">
        <f t="shared" si="4"/>
        <v>-6.213675326239318E-2</v>
      </c>
    </row>
    <row r="71" spans="1:4" x14ac:dyDescent="0.25">
      <c r="A71" s="120" t="s">
        <v>186</v>
      </c>
      <c r="B71" s="126">
        <v>592786.16740999999</v>
      </c>
      <c r="C71" s="126">
        <v>632571.05697000003</v>
      </c>
      <c r="D71" s="127">
        <f t="shared" si="4"/>
        <v>6.7115077488781649E-2</v>
      </c>
    </row>
    <row r="72" spans="1:4" x14ac:dyDescent="0.25">
      <c r="A72" s="120" t="s">
        <v>187</v>
      </c>
      <c r="B72" s="126">
        <v>607468.68538000004</v>
      </c>
      <c r="C72" s="126">
        <v>598598.67712000001</v>
      </c>
      <c r="D72" s="127">
        <f t="shared" si="4"/>
        <v>-1.4601589305712816E-2</v>
      </c>
    </row>
    <row r="73" spans="1:4" x14ac:dyDescent="0.25">
      <c r="A73" s="120" t="s">
        <v>188</v>
      </c>
      <c r="B73" s="126">
        <v>443294.72753999999</v>
      </c>
      <c r="C73" s="126">
        <v>505632.33557</v>
      </c>
      <c r="D73" s="127">
        <f t="shared" si="4"/>
        <v>0.14062339152088171</v>
      </c>
    </row>
    <row r="74" spans="1:4" x14ac:dyDescent="0.25">
      <c r="A74" s="120" t="s">
        <v>189</v>
      </c>
      <c r="B74" s="126">
        <v>358967.82441</v>
      </c>
      <c r="C74" s="126">
        <v>310576.00371999998</v>
      </c>
      <c r="D74" s="127">
        <f t="shared" si="4"/>
        <v>-0.13480824018012447</v>
      </c>
    </row>
    <row r="75" spans="1:4" x14ac:dyDescent="0.25">
      <c r="A75" s="120" t="s">
        <v>190</v>
      </c>
      <c r="B75" s="126">
        <v>239503.48968999999</v>
      </c>
      <c r="C75" s="126">
        <v>245840.18098</v>
      </c>
      <c r="D75" s="127">
        <f t="shared" si="4"/>
        <v>2.6457615704062926E-2</v>
      </c>
    </row>
    <row r="76" spans="1:4" x14ac:dyDescent="0.25">
      <c r="A76" s="120" t="s">
        <v>191</v>
      </c>
      <c r="B76" s="126">
        <v>258156.06972999999</v>
      </c>
      <c r="C76" s="126">
        <v>206069.47370999999</v>
      </c>
      <c r="D76" s="127">
        <f t="shared" si="4"/>
        <v>-0.20176397972930202</v>
      </c>
    </row>
    <row r="77" spans="1:4" x14ac:dyDescent="0.25">
      <c r="A77" s="115"/>
      <c r="B77" s="116"/>
      <c r="C77" s="116"/>
      <c r="D77" s="115"/>
    </row>
    <row r="78" spans="1:4" ht="19.2" x14ac:dyDescent="0.35">
      <c r="A78" s="134" t="s">
        <v>77</v>
      </c>
      <c r="B78" s="134"/>
      <c r="C78" s="134"/>
      <c r="D78" s="134"/>
    </row>
    <row r="79" spans="1:4" ht="15.6" x14ac:dyDescent="0.3">
      <c r="A79" s="133" t="s">
        <v>78</v>
      </c>
      <c r="B79" s="133"/>
      <c r="C79" s="133"/>
      <c r="D79" s="133"/>
    </row>
    <row r="80" spans="1:4" x14ac:dyDescent="0.25">
      <c r="A80" s="115"/>
      <c r="B80" s="116"/>
      <c r="C80" s="116"/>
      <c r="D80" s="115"/>
    </row>
    <row r="81" spans="1:4" x14ac:dyDescent="0.25">
      <c r="A81" s="117" t="s">
        <v>76</v>
      </c>
      <c r="B81" s="118" t="s">
        <v>160</v>
      </c>
      <c r="C81" s="118" t="s">
        <v>161</v>
      </c>
      <c r="D81" s="119" t="s">
        <v>66</v>
      </c>
    </row>
    <row r="82" spans="1:4" x14ac:dyDescent="0.25">
      <c r="A82" s="120" t="s">
        <v>192</v>
      </c>
      <c r="B82" s="126">
        <v>36.894710000000003</v>
      </c>
      <c r="C82" s="126">
        <v>454.76</v>
      </c>
      <c r="D82" s="127">
        <f t="shared" ref="D82:D91" si="5">(C82-B82)/B82</f>
        <v>11.325886285594871</v>
      </c>
    </row>
    <row r="83" spans="1:4" x14ac:dyDescent="0.25">
      <c r="A83" s="120" t="s">
        <v>193</v>
      </c>
      <c r="B83" s="126">
        <v>37.198</v>
      </c>
      <c r="C83" s="126">
        <v>275.57231999999999</v>
      </c>
      <c r="D83" s="127">
        <f t="shared" si="5"/>
        <v>6.4082563578687024</v>
      </c>
    </row>
    <row r="84" spans="1:4" x14ac:dyDescent="0.25">
      <c r="A84" s="120" t="s">
        <v>194</v>
      </c>
      <c r="B84" s="126">
        <v>151.36931000000001</v>
      </c>
      <c r="C84" s="126">
        <v>535.04057</v>
      </c>
      <c r="D84" s="127">
        <f t="shared" si="5"/>
        <v>2.5346700728172702</v>
      </c>
    </row>
    <row r="85" spans="1:4" x14ac:dyDescent="0.25">
      <c r="A85" s="120" t="s">
        <v>195</v>
      </c>
      <c r="B85" s="126">
        <v>2631.00864</v>
      </c>
      <c r="C85" s="126">
        <v>5554.0636100000002</v>
      </c>
      <c r="D85" s="127">
        <f t="shared" si="5"/>
        <v>1.111001661324837</v>
      </c>
    </row>
    <row r="86" spans="1:4" x14ac:dyDescent="0.25">
      <c r="A86" s="120" t="s">
        <v>196</v>
      </c>
      <c r="B86" s="126">
        <v>885.47892999999999</v>
      </c>
      <c r="C86" s="126">
        <v>1683.7245600000001</v>
      </c>
      <c r="D86" s="127">
        <f t="shared" si="5"/>
        <v>0.9014846124006588</v>
      </c>
    </row>
    <row r="87" spans="1:4" x14ac:dyDescent="0.25">
      <c r="A87" s="120" t="s">
        <v>197</v>
      </c>
      <c r="B87" s="126">
        <v>11871.39712</v>
      </c>
      <c r="C87" s="126">
        <v>21879.8367</v>
      </c>
      <c r="D87" s="127">
        <f t="shared" si="5"/>
        <v>0.84307175295640358</v>
      </c>
    </row>
    <row r="88" spans="1:4" x14ac:dyDescent="0.25">
      <c r="A88" s="120" t="s">
        <v>198</v>
      </c>
      <c r="B88" s="126">
        <v>146.26156</v>
      </c>
      <c r="C88" s="126">
        <v>258.15931</v>
      </c>
      <c r="D88" s="127">
        <f t="shared" si="5"/>
        <v>0.76505234868272975</v>
      </c>
    </row>
    <row r="89" spans="1:4" x14ac:dyDescent="0.25">
      <c r="A89" s="120" t="s">
        <v>199</v>
      </c>
      <c r="B89" s="126">
        <v>36066.748149999999</v>
      </c>
      <c r="C89" s="126">
        <v>63221.59676</v>
      </c>
      <c r="D89" s="127">
        <f t="shared" si="5"/>
        <v>0.75290537691571735</v>
      </c>
    </row>
    <row r="90" spans="1:4" x14ac:dyDescent="0.25">
      <c r="A90" s="120" t="s">
        <v>200</v>
      </c>
      <c r="B90" s="126">
        <v>1722.0344700000001</v>
      </c>
      <c r="C90" s="126">
        <v>2717.0503699999999</v>
      </c>
      <c r="D90" s="127">
        <f t="shared" si="5"/>
        <v>0.57781415955047633</v>
      </c>
    </row>
    <row r="91" spans="1:4" x14ac:dyDescent="0.25">
      <c r="A91" s="120" t="s">
        <v>201</v>
      </c>
      <c r="B91" s="126">
        <v>21791.848440000002</v>
      </c>
      <c r="C91" s="126">
        <v>33938.840759999999</v>
      </c>
      <c r="D91" s="127">
        <f t="shared" si="5"/>
        <v>0.55740991194228384</v>
      </c>
    </row>
    <row r="92" spans="1:4" x14ac:dyDescent="0.25">
      <c r="A92" s="115" t="s">
        <v>122</v>
      </c>
      <c r="B92" s="116"/>
      <c r="C92" s="116"/>
      <c r="D92" s="115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E58" sqref="E58"/>
    </sheetView>
  </sheetViews>
  <sheetFormatPr defaultColWidth="9.109375" defaultRowHeight="13.2" x14ac:dyDescent="0.25"/>
  <cols>
    <col min="1" max="1" width="44.6640625" style="6" customWidth="1"/>
    <col min="2" max="2" width="16" style="8" customWidth="1"/>
    <col min="3" max="3" width="16" style="6" customWidth="1"/>
    <col min="4" max="4" width="10.33203125" style="6" customWidth="1"/>
    <col min="5" max="5" width="14" style="6" bestFit="1" customWidth="1"/>
    <col min="6" max="7" width="15" style="6" bestFit="1" customWidth="1"/>
    <col min="8" max="8" width="10.5546875" style="6" bestFit="1" customWidth="1"/>
    <col min="9" max="9" width="14" style="6" bestFit="1" customWidth="1"/>
    <col min="10" max="11" width="14.33203125" style="6" bestFit="1" customWidth="1"/>
    <col min="12" max="12" width="10.5546875" style="6" bestFit="1" customWidth="1"/>
    <col min="13" max="13" width="10.6640625" style="6" bestFit="1" customWidth="1"/>
    <col min="14" max="16384" width="9.109375" style="6"/>
  </cols>
  <sheetData>
    <row r="1" spans="1:13" ht="24.6" x14ac:dyDescent="0.4">
      <c r="B1" s="132" t="s">
        <v>121</v>
      </c>
      <c r="C1" s="132"/>
      <c r="D1" s="132"/>
      <c r="E1" s="132"/>
      <c r="F1" s="132"/>
      <c r="G1" s="132"/>
      <c r="H1" s="132"/>
      <c r="I1" s="132"/>
      <c r="J1" s="132"/>
    </row>
    <row r="2" spans="1:13" x14ac:dyDescent="0.25">
      <c r="D2" s="7"/>
    </row>
    <row r="3" spans="1:13" x14ac:dyDescent="0.25">
      <c r="D3" s="7"/>
    </row>
    <row r="4" spans="1:13" x14ac:dyDescent="0.25">
      <c r="B4" s="9"/>
      <c r="C4" s="7"/>
      <c r="D4" s="7"/>
      <c r="E4" s="7"/>
      <c r="F4" s="7"/>
      <c r="G4" s="7"/>
      <c r="H4" s="7"/>
      <c r="I4" s="7"/>
    </row>
    <row r="5" spans="1:13" ht="24.6" x14ac:dyDescent="0.25">
      <c r="A5" s="136" t="s">
        <v>113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</row>
    <row r="6" spans="1:13" ht="17.399999999999999" x14ac:dyDescent="0.25">
      <c r="A6" s="76"/>
      <c r="B6" s="135" t="str">
        <f>SEKTOR_USD!B6</f>
        <v>1 - 29 ŞUBAT</v>
      </c>
      <c r="C6" s="135"/>
      <c r="D6" s="135"/>
      <c r="E6" s="135"/>
      <c r="F6" s="135" t="str">
        <f>SEKTOR_USD!F6</f>
        <v>1 OCAK  -  29 ŞUBAT</v>
      </c>
      <c r="G6" s="135"/>
      <c r="H6" s="135"/>
      <c r="I6" s="135"/>
      <c r="J6" s="135" t="s">
        <v>105</v>
      </c>
      <c r="K6" s="135"/>
      <c r="L6" s="135"/>
      <c r="M6" s="135"/>
    </row>
    <row r="7" spans="1:13" ht="28.2" x14ac:dyDescent="0.3">
      <c r="A7" s="77" t="s">
        <v>1</v>
      </c>
      <c r="B7" s="78">
        <f>SEKTOR_USD!B7</f>
        <v>2019</v>
      </c>
      <c r="C7" s="79">
        <f>SEKTOR_USD!C7</f>
        <v>2020</v>
      </c>
      <c r="D7" s="5" t="s">
        <v>117</v>
      </c>
      <c r="E7" s="5" t="s">
        <v>118</v>
      </c>
      <c r="F7" s="3"/>
      <c r="G7" s="4"/>
      <c r="H7" s="5" t="s">
        <v>117</v>
      </c>
      <c r="I7" s="5" t="s">
        <v>118</v>
      </c>
      <c r="J7" s="3"/>
      <c r="K7" s="3"/>
      <c r="L7" s="5" t="s">
        <v>117</v>
      </c>
      <c r="M7" s="5" t="s">
        <v>118</v>
      </c>
    </row>
    <row r="8" spans="1:13" ht="16.8" x14ac:dyDescent="0.3">
      <c r="A8" s="80" t="s">
        <v>2</v>
      </c>
      <c r="B8" s="81">
        <f>SEKTOR_USD!B8*$B$53</f>
        <v>9786768.0349671561</v>
      </c>
      <c r="C8" s="81">
        <f>SEKTOR_USD!C8*$C$53</f>
        <v>11780050.581050901</v>
      </c>
      <c r="D8" s="82">
        <f t="shared" ref="D8:D43" si="0">(C8-B8)/B8*100</f>
        <v>20.367117509702311</v>
      </c>
      <c r="E8" s="82">
        <f>C8/C$44*100</f>
        <v>14.490224277747272</v>
      </c>
      <c r="F8" s="81">
        <f>SEKTOR_USD!F8*$B$54</f>
        <v>19875731.185905296</v>
      </c>
      <c r="G8" s="81">
        <f>SEKTOR_USD!G8*$C$54</f>
        <v>23910283.05755477</v>
      </c>
      <c r="H8" s="82">
        <f t="shared" ref="H8:H43" si="1">(G8-F8)/F8*100</f>
        <v>20.298885278296286</v>
      </c>
      <c r="I8" s="82">
        <f>G8/G$44*100</f>
        <v>14.814578419752891</v>
      </c>
      <c r="J8" s="81">
        <f>SEKTOR_USD!J8*$B$55</f>
        <v>115292547.65819123</v>
      </c>
      <c r="K8" s="81">
        <f>SEKTOR_USD!K8*$C$55</f>
        <v>136935474.18609717</v>
      </c>
      <c r="L8" s="82">
        <f t="shared" ref="L8:L43" si="2">(K8-J8)/J8*100</f>
        <v>18.772181695620869</v>
      </c>
      <c r="M8" s="82">
        <f>K8/K$44*100</f>
        <v>14.166218877785866</v>
      </c>
    </row>
    <row r="9" spans="1:13" s="10" customFormat="1" ht="15.6" x14ac:dyDescent="0.3">
      <c r="A9" s="83" t="s">
        <v>3</v>
      </c>
      <c r="B9" s="81">
        <f>SEKTOR_USD!B9*$B$53</f>
        <v>6505870.9104694072</v>
      </c>
      <c r="C9" s="81">
        <f>SEKTOR_USD!C9*$C$53</f>
        <v>7809500.2024767911</v>
      </c>
      <c r="D9" s="84">
        <f t="shared" si="0"/>
        <v>20.037736837193489</v>
      </c>
      <c r="E9" s="84">
        <f t="shared" ref="E9:E44" si="3">C9/C$44*100</f>
        <v>9.6061904532931361</v>
      </c>
      <c r="F9" s="81">
        <f>SEKTOR_USD!F9*$B$54</f>
        <v>13304302.847801736</v>
      </c>
      <c r="G9" s="81">
        <f>SEKTOR_USD!G9*$C$54</f>
        <v>16016693.273683846</v>
      </c>
      <c r="H9" s="84">
        <f t="shared" si="1"/>
        <v>20.387317222940979</v>
      </c>
      <c r="I9" s="84">
        <f t="shared" ref="I9:I44" si="4">G9/G$44*100</f>
        <v>9.9237870985030465</v>
      </c>
      <c r="J9" s="81">
        <f>SEKTOR_USD!J9*$B$55</f>
        <v>76594660.551355213</v>
      </c>
      <c r="K9" s="81">
        <f>SEKTOR_USD!K9*$C$55</f>
        <v>89865659.652386859</v>
      </c>
      <c r="L9" s="84">
        <f t="shared" si="2"/>
        <v>17.326271838666486</v>
      </c>
      <c r="M9" s="84">
        <f t="shared" ref="M9:M44" si="5">K9/K$44*100</f>
        <v>9.2967626672269095</v>
      </c>
    </row>
    <row r="10" spans="1:13" ht="13.8" x14ac:dyDescent="0.25">
      <c r="A10" s="85" t="str">
        <f>SEKTOR_USD!A10</f>
        <v xml:space="preserve"> Hububat, Bakliyat, Yağlı Tohumlar ve Mamulleri </v>
      </c>
      <c r="B10" s="86">
        <f>SEKTOR_USD!B10*$B$53</f>
        <v>2978833.3824563767</v>
      </c>
      <c r="C10" s="86">
        <f>SEKTOR_USD!C10*$C$53</f>
        <v>3600760.0227871668</v>
      </c>
      <c r="D10" s="87">
        <f t="shared" si="0"/>
        <v>20.878194933411915</v>
      </c>
      <c r="E10" s="87">
        <f t="shared" si="3"/>
        <v>4.4291677647344878</v>
      </c>
      <c r="F10" s="86">
        <f>SEKTOR_USD!F10*$B$54</f>
        <v>5982532.728249249</v>
      </c>
      <c r="G10" s="86">
        <f>SEKTOR_USD!G10*$C$54</f>
        <v>7058124.8793124072</v>
      </c>
      <c r="H10" s="87">
        <f t="shared" si="1"/>
        <v>17.978876170359431</v>
      </c>
      <c r="I10" s="87">
        <f t="shared" si="4"/>
        <v>4.3731454064883799</v>
      </c>
      <c r="J10" s="86">
        <f>SEKTOR_USD!J10*$B$55</f>
        <v>34241223.031569123</v>
      </c>
      <c r="K10" s="86">
        <f>SEKTOR_USD!K10*$C$55</f>
        <v>39621002.445490241</v>
      </c>
      <c r="L10" s="87">
        <f t="shared" si="2"/>
        <v>15.711411385513779</v>
      </c>
      <c r="M10" s="87">
        <f t="shared" si="5"/>
        <v>4.0988633233001188</v>
      </c>
    </row>
    <row r="11" spans="1:13" ht="13.8" x14ac:dyDescent="0.25">
      <c r="A11" s="85" t="str">
        <f>SEKTOR_USD!A11</f>
        <v xml:space="preserve"> Yaş Meyve ve Sebze  </v>
      </c>
      <c r="B11" s="86">
        <f>SEKTOR_USD!B11*$B$53</f>
        <v>874115.51318725944</v>
      </c>
      <c r="C11" s="86">
        <f>SEKTOR_USD!C11*$C$53</f>
        <v>1239083.0477665374</v>
      </c>
      <c r="D11" s="87">
        <f t="shared" si="0"/>
        <v>41.752780847980667</v>
      </c>
      <c r="E11" s="87">
        <f t="shared" si="3"/>
        <v>1.5241523062535127</v>
      </c>
      <c r="F11" s="86">
        <f>SEKTOR_USD!F11*$B$54</f>
        <v>1940749.995370446</v>
      </c>
      <c r="G11" s="86">
        <f>SEKTOR_USD!G11*$C$54</f>
        <v>2757199.2045479291</v>
      </c>
      <c r="H11" s="87">
        <f t="shared" si="1"/>
        <v>42.068747191811333</v>
      </c>
      <c r="I11" s="87">
        <f t="shared" si="4"/>
        <v>1.7083337631902069</v>
      </c>
      <c r="J11" s="86">
        <f>SEKTOR_USD!J11*$B$55</f>
        <v>11479799.189251781</v>
      </c>
      <c r="K11" s="86">
        <f>SEKTOR_USD!K11*$C$55</f>
        <v>13646328.03043413</v>
      </c>
      <c r="L11" s="87">
        <f t="shared" si="2"/>
        <v>18.872532571918249</v>
      </c>
      <c r="M11" s="87">
        <f t="shared" si="5"/>
        <v>1.411736957908176</v>
      </c>
    </row>
    <row r="12" spans="1:13" ht="13.8" x14ac:dyDescent="0.25">
      <c r="A12" s="85" t="str">
        <f>SEKTOR_USD!A12</f>
        <v xml:space="preserve"> Meyve Sebze Mamulleri </v>
      </c>
      <c r="B12" s="86">
        <f>SEKTOR_USD!B12*$B$53</f>
        <v>643588.5160100353</v>
      </c>
      <c r="C12" s="86">
        <f>SEKTOR_USD!C12*$C$53</f>
        <v>769559.24949519092</v>
      </c>
      <c r="D12" s="87">
        <f t="shared" si="0"/>
        <v>19.573179190038779</v>
      </c>
      <c r="E12" s="87">
        <f t="shared" si="3"/>
        <v>0.94660766042359346</v>
      </c>
      <c r="F12" s="86">
        <f>SEKTOR_USD!F12*$B$54</f>
        <v>1316122.438287427</v>
      </c>
      <c r="G12" s="86">
        <f>SEKTOR_USD!G12*$C$54</f>
        <v>1551759.0826731012</v>
      </c>
      <c r="H12" s="87">
        <f t="shared" si="1"/>
        <v>17.903854347494512</v>
      </c>
      <c r="I12" s="87">
        <f t="shared" si="4"/>
        <v>0.96145480852268284</v>
      </c>
      <c r="J12" s="86">
        <f>SEKTOR_USD!J12*$B$55</f>
        <v>8020536.4182054391</v>
      </c>
      <c r="K12" s="86">
        <f>SEKTOR_USD!K12*$C$55</f>
        <v>9038199.8565216139</v>
      </c>
      <c r="L12" s="87">
        <f t="shared" si="2"/>
        <v>12.688221650689451</v>
      </c>
      <c r="M12" s="87">
        <f t="shared" si="5"/>
        <v>0.93501788480794845</v>
      </c>
    </row>
    <row r="13" spans="1:13" ht="13.8" x14ac:dyDescent="0.25">
      <c r="A13" s="85" t="str">
        <f>SEKTOR_USD!A13</f>
        <v xml:space="preserve"> Kuru Meyve ve Mamulleri  </v>
      </c>
      <c r="B13" s="86">
        <f>SEKTOR_USD!B13*$B$53</f>
        <v>605186.65239126538</v>
      </c>
      <c r="C13" s="86">
        <f>SEKTOR_USD!C13*$C$53</f>
        <v>610951.75915403466</v>
      </c>
      <c r="D13" s="87">
        <f t="shared" si="0"/>
        <v>0.95261631101573352</v>
      </c>
      <c r="E13" s="87">
        <f t="shared" si="3"/>
        <v>0.75151018682947235</v>
      </c>
      <c r="F13" s="86">
        <f>SEKTOR_USD!F13*$B$54</f>
        <v>1206596.7996984874</v>
      </c>
      <c r="G13" s="86">
        <f>SEKTOR_USD!G13*$C$54</f>
        <v>1282780.30291171</v>
      </c>
      <c r="H13" s="87">
        <f t="shared" si="1"/>
        <v>6.3139155708236476</v>
      </c>
      <c r="I13" s="87">
        <f t="shared" si="4"/>
        <v>0.79479817729700108</v>
      </c>
      <c r="J13" s="86">
        <f>SEKTOR_USD!J13*$B$55</f>
        <v>7120597.8170740129</v>
      </c>
      <c r="K13" s="86">
        <f>SEKTOR_USD!K13*$C$55</f>
        <v>8136575.1186541449</v>
      </c>
      <c r="L13" s="87">
        <f t="shared" si="2"/>
        <v>14.268146125933232</v>
      </c>
      <c r="M13" s="87">
        <f t="shared" si="5"/>
        <v>0.84174319862328062</v>
      </c>
    </row>
    <row r="14" spans="1:13" ht="13.8" x14ac:dyDescent="0.25">
      <c r="A14" s="85" t="str">
        <f>SEKTOR_USD!A14</f>
        <v xml:space="preserve"> Fındık ve Mamulleri </v>
      </c>
      <c r="B14" s="86">
        <f>SEKTOR_USD!B14*$B$53</f>
        <v>760962.11526944337</v>
      </c>
      <c r="C14" s="86">
        <f>SEKTOR_USD!C14*$C$53</f>
        <v>989981.87100607064</v>
      </c>
      <c r="D14" s="87">
        <f t="shared" si="0"/>
        <v>30.096078522323726</v>
      </c>
      <c r="E14" s="87">
        <f t="shared" si="3"/>
        <v>1.2177417442380885</v>
      </c>
      <c r="F14" s="86">
        <f>SEKTOR_USD!F14*$B$54</f>
        <v>1576823.5662202353</v>
      </c>
      <c r="G14" s="86">
        <f>SEKTOR_USD!G14*$C$54</f>
        <v>2087618.7979121413</v>
      </c>
      <c r="H14" s="87">
        <f t="shared" si="1"/>
        <v>32.393936939712319</v>
      </c>
      <c r="I14" s="87">
        <f t="shared" si="4"/>
        <v>1.2934682670955595</v>
      </c>
      <c r="J14" s="86">
        <f>SEKTOR_USD!J14*$B$55</f>
        <v>8370599.1658053491</v>
      </c>
      <c r="K14" s="86">
        <f>SEKTOR_USD!K14*$C$55</f>
        <v>12066554.017271506</v>
      </c>
      <c r="L14" s="87">
        <f t="shared" si="2"/>
        <v>44.15400592307018</v>
      </c>
      <c r="M14" s="87">
        <f t="shared" si="5"/>
        <v>1.2483065204637052</v>
      </c>
    </row>
    <row r="15" spans="1:13" ht="13.8" x14ac:dyDescent="0.25">
      <c r="A15" s="85" t="str">
        <f>SEKTOR_USD!A15</f>
        <v xml:space="preserve"> Zeytin ve Zeytinyağı </v>
      </c>
      <c r="B15" s="86">
        <f>SEKTOR_USD!B15*$B$53</f>
        <v>140935.59268622586</v>
      </c>
      <c r="C15" s="86">
        <f>SEKTOR_USD!C15*$C$53</f>
        <v>150454.37903053948</v>
      </c>
      <c r="D15" s="87">
        <f t="shared" si="0"/>
        <v>6.7539974557781965</v>
      </c>
      <c r="E15" s="87">
        <f t="shared" si="3"/>
        <v>0.18506861924927526</v>
      </c>
      <c r="F15" s="86">
        <f>SEKTOR_USD!F15*$B$54</f>
        <v>291036.24362080498</v>
      </c>
      <c r="G15" s="86">
        <f>SEKTOR_USD!G15*$C$54</f>
        <v>295294.53978239244</v>
      </c>
      <c r="H15" s="87">
        <f t="shared" si="1"/>
        <v>1.4631497811439793</v>
      </c>
      <c r="I15" s="87">
        <f t="shared" si="4"/>
        <v>0.1829616197349391</v>
      </c>
      <c r="J15" s="86">
        <f>SEKTOR_USD!J15*$B$55</f>
        <v>1695031.5619785162</v>
      </c>
      <c r="K15" s="86">
        <f>SEKTOR_USD!K15*$C$55</f>
        <v>1605809.1418126842</v>
      </c>
      <c r="L15" s="87">
        <f t="shared" si="2"/>
        <v>-5.2637615822142898</v>
      </c>
      <c r="M15" s="87">
        <f t="shared" si="5"/>
        <v>0.16612381790822731</v>
      </c>
    </row>
    <row r="16" spans="1:13" ht="13.8" x14ac:dyDescent="0.25">
      <c r="A16" s="85" t="str">
        <f>SEKTOR_USD!A16</f>
        <v xml:space="preserve"> Tütün </v>
      </c>
      <c r="B16" s="86">
        <f>SEKTOR_USD!B16*$B$53</f>
        <v>432901.59451900306</v>
      </c>
      <c r="C16" s="86">
        <f>SEKTOR_USD!C16*$C$53</f>
        <v>368826.96739796078</v>
      </c>
      <c r="D16" s="87">
        <f t="shared" si="0"/>
        <v>-14.80119914832737</v>
      </c>
      <c r="E16" s="87">
        <f t="shared" si="3"/>
        <v>0.45368102967865687</v>
      </c>
      <c r="F16" s="86">
        <f>SEKTOR_USD!F16*$B$54</f>
        <v>875566.0695633624</v>
      </c>
      <c r="G16" s="86">
        <f>SEKTOR_USD!G16*$C$54</f>
        <v>838864.76479384757</v>
      </c>
      <c r="H16" s="87">
        <f t="shared" si="1"/>
        <v>-4.1917230515588013</v>
      </c>
      <c r="I16" s="87">
        <f t="shared" si="4"/>
        <v>0.51975243503775292</v>
      </c>
      <c r="J16" s="86">
        <f>SEKTOR_USD!J16*$B$55</f>
        <v>5171199.9580218121</v>
      </c>
      <c r="K16" s="86">
        <f>SEKTOR_USD!K16*$C$55</f>
        <v>5119301.4116398534</v>
      </c>
      <c r="L16" s="87">
        <f t="shared" si="2"/>
        <v>-1.00360741807037</v>
      </c>
      <c r="M16" s="87">
        <f t="shared" si="5"/>
        <v>0.52960085565622761</v>
      </c>
    </row>
    <row r="17" spans="1:13" ht="13.8" x14ac:dyDescent="0.25">
      <c r="A17" s="85" t="str">
        <f>SEKTOR_USD!A17</f>
        <v xml:space="preserve"> Süs Bitkileri ve Mam.</v>
      </c>
      <c r="B17" s="86">
        <f>SEKTOR_USD!B17*$B$53</f>
        <v>69347.543949800558</v>
      </c>
      <c r="C17" s="86">
        <f>SEKTOR_USD!C17*$C$53</f>
        <v>79882.90583929063</v>
      </c>
      <c r="D17" s="87">
        <f t="shared" si="0"/>
        <v>15.192119705229116</v>
      </c>
      <c r="E17" s="87">
        <f t="shared" si="3"/>
        <v>9.8261141886050007E-2</v>
      </c>
      <c r="F17" s="86">
        <f>SEKTOR_USD!F17*$B$54</f>
        <v>114875.00679172321</v>
      </c>
      <c r="G17" s="86">
        <f>SEKTOR_USD!G17*$C$54</f>
        <v>145051.70175031753</v>
      </c>
      <c r="H17" s="87">
        <f t="shared" si="1"/>
        <v>26.26915619104761</v>
      </c>
      <c r="I17" s="87">
        <f t="shared" si="4"/>
        <v>8.9872621136524763E-2</v>
      </c>
      <c r="J17" s="86">
        <f>SEKTOR_USD!J17*$B$55</f>
        <v>495673.40944920084</v>
      </c>
      <c r="K17" s="86">
        <f>SEKTOR_USD!K17*$C$55</f>
        <v>631889.63056267868</v>
      </c>
      <c r="L17" s="87">
        <f t="shared" si="2"/>
        <v>27.481042661708077</v>
      </c>
      <c r="M17" s="87">
        <f t="shared" si="5"/>
        <v>6.5370108559225232E-2</v>
      </c>
    </row>
    <row r="18" spans="1:13" s="10" customFormat="1" ht="15.6" x14ac:dyDescent="0.3">
      <c r="A18" s="83" t="s">
        <v>12</v>
      </c>
      <c r="B18" s="81">
        <f>SEKTOR_USD!B18*$B$53</f>
        <v>1112106.015670235</v>
      </c>
      <c r="C18" s="81">
        <f>SEKTOR_USD!C18*$C$53</f>
        <v>1273082.3276199643</v>
      </c>
      <c r="D18" s="84">
        <f t="shared" si="0"/>
        <v>14.474907039569723</v>
      </c>
      <c r="E18" s="84">
        <f t="shared" si="3"/>
        <v>1.5659736199200709</v>
      </c>
      <c r="F18" s="81">
        <f>SEKTOR_USD!F18*$B$54</f>
        <v>2294705.3688650411</v>
      </c>
      <c r="G18" s="81">
        <f>SEKTOR_USD!G18*$C$54</f>
        <v>2509789.3844385399</v>
      </c>
      <c r="H18" s="84">
        <f t="shared" si="1"/>
        <v>9.3730558394029959</v>
      </c>
      <c r="I18" s="84">
        <f t="shared" si="4"/>
        <v>1.5550410492141837</v>
      </c>
      <c r="J18" s="81">
        <f>SEKTOR_USD!J18*$B$55</f>
        <v>12973151.484719915</v>
      </c>
      <c r="K18" s="81">
        <f>SEKTOR_USD!K18*$C$55</f>
        <v>14488114.860532641</v>
      </c>
      <c r="L18" s="84">
        <f t="shared" si="2"/>
        <v>11.677682000376592</v>
      </c>
      <c r="M18" s="84">
        <f t="shared" si="5"/>
        <v>1.4988213058793007</v>
      </c>
    </row>
    <row r="19" spans="1:13" ht="13.8" x14ac:dyDescent="0.25">
      <c r="A19" s="85" t="str">
        <f>SEKTOR_USD!A19</f>
        <v xml:space="preserve"> Su Ürünleri ve Hayvansal Mamuller</v>
      </c>
      <c r="B19" s="86">
        <f>SEKTOR_USD!B19*$B$53</f>
        <v>1112106.015670235</v>
      </c>
      <c r="C19" s="86">
        <f>SEKTOR_USD!C19*$C$53</f>
        <v>1273082.3276199643</v>
      </c>
      <c r="D19" s="87">
        <f t="shared" si="0"/>
        <v>14.474907039569723</v>
      </c>
      <c r="E19" s="87">
        <f t="shared" si="3"/>
        <v>1.5659736199200709</v>
      </c>
      <c r="F19" s="86">
        <f>SEKTOR_USD!F19*$B$54</f>
        <v>2294705.3688650411</v>
      </c>
      <c r="G19" s="86">
        <f>SEKTOR_USD!G19*$C$54</f>
        <v>2509789.3844385399</v>
      </c>
      <c r="H19" s="87">
        <f t="shared" si="1"/>
        <v>9.3730558394029959</v>
      </c>
      <c r="I19" s="87">
        <f t="shared" si="4"/>
        <v>1.5550410492141837</v>
      </c>
      <c r="J19" s="86">
        <f>SEKTOR_USD!J19*$B$55</f>
        <v>12973151.484719915</v>
      </c>
      <c r="K19" s="86">
        <f>SEKTOR_USD!K19*$C$55</f>
        <v>14488114.860532641</v>
      </c>
      <c r="L19" s="87">
        <f t="shared" si="2"/>
        <v>11.677682000376592</v>
      </c>
      <c r="M19" s="87">
        <f t="shared" si="5"/>
        <v>1.4988213058793007</v>
      </c>
    </row>
    <row r="20" spans="1:13" s="10" customFormat="1" ht="15.6" x14ac:dyDescent="0.3">
      <c r="A20" s="83" t="s">
        <v>111</v>
      </c>
      <c r="B20" s="81">
        <f>SEKTOR_USD!B20*$B$53</f>
        <v>2168791.1088275141</v>
      </c>
      <c r="C20" s="81">
        <f>SEKTOR_USD!C20*$C$53</f>
        <v>2697468.0509541444</v>
      </c>
      <c r="D20" s="84">
        <f t="shared" si="0"/>
        <v>24.376572735603023</v>
      </c>
      <c r="E20" s="84">
        <f t="shared" si="3"/>
        <v>3.318060204534063</v>
      </c>
      <c r="F20" s="81">
        <f>SEKTOR_USD!F20*$B$54</f>
        <v>4276722.9692385206</v>
      </c>
      <c r="G20" s="81">
        <f>SEKTOR_USD!G20*$C$54</f>
        <v>5383800.3994323835</v>
      </c>
      <c r="H20" s="84">
        <f t="shared" si="1"/>
        <v>25.886115096928531</v>
      </c>
      <c r="I20" s="84">
        <f t="shared" si="4"/>
        <v>3.3357502720356611</v>
      </c>
      <c r="J20" s="81">
        <f>SEKTOR_USD!J20*$B$55</f>
        <v>25724735.622116089</v>
      </c>
      <c r="K20" s="81">
        <f>SEKTOR_USD!K20*$C$55</f>
        <v>32581699.673177704</v>
      </c>
      <c r="L20" s="84">
        <f t="shared" si="2"/>
        <v>26.655139052883175</v>
      </c>
      <c r="M20" s="84">
        <f t="shared" si="5"/>
        <v>3.3706349046796591</v>
      </c>
    </row>
    <row r="21" spans="1:13" ht="13.8" x14ac:dyDescent="0.25">
      <c r="A21" s="85" t="str">
        <f>SEKTOR_USD!A21</f>
        <v xml:space="preserve"> Mobilya,Kağıt ve Orman Ürünleri</v>
      </c>
      <c r="B21" s="86">
        <f>SEKTOR_USD!B21*$B$53</f>
        <v>2168791.1088275141</v>
      </c>
      <c r="C21" s="86">
        <f>SEKTOR_USD!C21*$C$53</f>
        <v>2697468.0509541444</v>
      </c>
      <c r="D21" s="87">
        <f t="shared" si="0"/>
        <v>24.376572735603023</v>
      </c>
      <c r="E21" s="87">
        <f t="shared" si="3"/>
        <v>3.318060204534063</v>
      </c>
      <c r="F21" s="86">
        <f>SEKTOR_USD!F21*$B$54</f>
        <v>4276722.9692385206</v>
      </c>
      <c r="G21" s="86">
        <f>SEKTOR_USD!G21*$C$54</f>
        <v>5383800.3994323835</v>
      </c>
      <c r="H21" s="87">
        <f t="shared" si="1"/>
        <v>25.886115096928531</v>
      </c>
      <c r="I21" s="87">
        <f t="shared" si="4"/>
        <v>3.3357502720356611</v>
      </c>
      <c r="J21" s="86">
        <f>SEKTOR_USD!J21*$B$55</f>
        <v>25724735.622116089</v>
      </c>
      <c r="K21" s="86">
        <f>SEKTOR_USD!K21*$C$55</f>
        <v>32581699.673177704</v>
      </c>
      <c r="L21" s="87">
        <f t="shared" si="2"/>
        <v>26.655139052883175</v>
      </c>
      <c r="M21" s="87">
        <f t="shared" si="5"/>
        <v>3.3706349046796591</v>
      </c>
    </row>
    <row r="22" spans="1:13" ht="16.8" x14ac:dyDescent="0.3">
      <c r="A22" s="80" t="s">
        <v>14</v>
      </c>
      <c r="B22" s="81">
        <f>SEKTOR_USD!B22*$B$53</f>
        <v>58131145.848070115</v>
      </c>
      <c r="C22" s="81">
        <f>SEKTOR_USD!C22*$C$53</f>
        <v>67804079.720151216</v>
      </c>
      <c r="D22" s="84">
        <f t="shared" si="0"/>
        <v>16.639847247054103</v>
      </c>
      <c r="E22" s="84">
        <f t="shared" si="3"/>
        <v>83.403404368370531</v>
      </c>
      <c r="F22" s="81">
        <f>SEKTOR_USD!F22*$B$54</f>
        <v>115063665.31411693</v>
      </c>
      <c r="G22" s="81">
        <f>SEKTOR_USD!G22*$C$54</f>
        <v>133816792.61555181</v>
      </c>
      <c r="H22" s="84">
        <f t="shared" si="1"/>
        <v>16.298044435000374</v>
      </c>
      <c r="I22" s="84">
        <f t="shared" si="4"/>
        <v>82.911580900608541</v>
      </c>
      <c r="J22" s="81">
        <f>SEKTOR_USD!J22*$B$55</f>
        <v>699281738.05790353</v>
      </c>
      <c r="K22" s="81">
        <f>SEKTOR_USD!K22*$C$55</f>
        <v>804647615.73005903</v>
      </c>
      <c r="L22" s="84">
        <f t="shared" si="2"/>
        <v>15.06772906222109</v>
      </c>
      <c r="M22" s="84">
        <f t="shared" si="5"/>
        <v>83.242230047923201</v>
      </c>
    </row>
    <row r="23" spans="1:13" s="10" customFormat="1" ht="15.6" x14ac:dyDescent="0.3">
      <c r="A23" s="83" t="s">
        <v>15</v>
      </c>
      <c r="B23" s="81">
        <f>SEKTOR_USD!B23*$B$53</f>
        <v>5121222.7086218661</v>
      </c>
      <c r="C23" s="81">
        <f>SEKTOR_USD!C23*$C$53</f>
        <v>6162100.0790255433</v>
      </c>
      <c r="D23" s="84">
        <f t="shared" si="0"/>
        <v>20.324782373773782</v>
      </c>
      <c r="E23" s="84">
        <f t="shared" si="3"/>
        <v>7.5797817295143313</v>
      </c>
      <c r="F23" s="81">
        <f>SEKTOR_USD!F23*$B$54</f>
        <v>10350685.677936969</v>
      </c>
      <c r="G23" s="81">
        <f>SEKTOR_USD!G23*$C$54</f>
        <v>12254366.152278468</v>
      </c>
      <c r="H23" s="84">
        <f t="shared" si="1"/>
        <v>18.391829619551618</v>
      </c>
      <c r="I23" s="84">
        <f t="shared" si="4"/>
        <v>7.592685871191887</v>
      </c>
      <c r="J23" s="81">
        <f>SEKTOR_USD!J23*$B$55</f>
        <v>62874674.479679793</v>
      </c>
      <c r="K23" s="81">
        <f>SEKTOR_USD!K23*$C$55</f>
        <v>70765161.335754678</v>
      </c>
      <c r="L23" s="84">
        <f t="shared" si="2"/>
        <v>12.549547049543738</v>
      </c>
      <c r="M23" s="84">
        <f t="shared" si="5"/>
        <v>7.3207820717205356</v>
      </c>
    </row>
    <row r="24" spans="1:13" ht="13.8" x14ac:dyDescent="0.25">
      <c r="A24" s="85" t="str">
        <f>SEKTOR_USD!A24</f>
        <v xml:space="preserve"> Tekstil ve Hammaddeleri</v>
      </c>
      <c r="B24" s="86">
        <f>SEKTOR_USD!B24*$B$53</f>
        <v>3370995.5570643242</v>
      </c>
      <c r="C24" s="86">
        <f>SEKTOR_USD!C24*$C$53</f>
        <v>3922946.1162344031</v>
      </c>
      <c r="D24" s="87">
        <f t="shared" si="0"/>
        <v>16.37351784737303</v>
      </c>
      <c r="E24" s="87">
        <f t="shared" si="3"/>
        <v>4.8254775022097585</v>
      </c>
      <c r="F24" s="86">
        <f>SEKTOR_USD!F24*$B$54</f>
        <v>6992493.3740993971</v>
      </c>
      <c r="G24" s="86">
        <f>SEKTOR_USD!G24*$C$54</f>
        <v>7914727.6923550069</v>
      </c>
      <c r="H24" s="87">
        <f t="shared" si="1"/>
        <v>13.188919444266039</v>
      </c>
      <c r="I24" s="87">
        <f t="shared" si="4"/>
        <v>4.9038881633956795</v>
      </c>
      <c r="J24" s="86">
        <f>SEKTOR_USD!J24*$B$55</f>
        <v>42678978.567795075</v>
      </c>
      <c r="K24" s="86">
        <f>SEKTOR_USD!K24*$C$55</f>
        <v>45896117.686778285</v>
      </c>
      <c r="L24" s="87">
        <f t="shared" si="2"/>
        <v>7.5379946450049644</v>
      </c>
      <c r="M24" s="87">
        <f t="shared" si="5"/>
        <v>4.7480351797513354</v>
      </c>
    </row>
    <row r="25" spans="1:13" ht="13.8" x14ac:dyDescent="0.25">
      <c r="A25" s="85" t="str">
        <f>SEKTOR_USD!A25</f>
        <v xml:space="preserve"> Deri ve Deri Mamulleri </v>
      </c>
      <c r="B25" s="86">
        <f>SEKTOR_USD!B25*$B$53</f>
        <v>770945.48254768178</v>
      </c>
      <c r="C25" s="86">
        <f>SEKTOR_USD!C25*$C$53</f>
        <v>923814.46033700742</v>
      </c>
      <c r="D25" s="87">
        <f t="shared" si="0"/>
        <v>19.828766268160983</v>
      </c>
      <c r="E25" s="87">
        <f t="shared" si="3"/>
        <v>1.1363515486802862</v>
      </c>
      <c r="F25" s="86">
        <f>SEKTOR_USD!F25*$B$54</f>
        <v>1398864.0931008654</v>
      </c>
      <c r="G25" s="86">
        <f>SEKTOR_USD!G25*$C$54</f>
        <v>1712072.5815050805</v>
      </c>
      <c r="H25" s="87">
        <f t="shared" si="1"/>
        <v>22.390201446226637</v>
      </c>
      <c r="I25" s="87">
        <f t="shared" si="4"/>
        <v>1.0607834904322395</v>
      </c>
      <c r="J25" s="86">
        <f>SEKTOR_USD!J25*$B$55</f>
        <v>8523094.378768174</v>
      </c>
      <c r="K25" s="86">
        <f>SEKTOR_USD!K25*$C$55</f>
        <v>9779532.9146125093</v>
      </c>
      <c r="L25" s="87">
        <f t="shared" si="2"/>
        <v>14.741577178521471</v>
      </c>
      <c r="M25" s="87">
        <f t="shared" si="5"/>
        <v>1.0117101110164892</v>
      </c>
    </row>
    <row r="26" spans="1:13" ht="13.8" x14ac:dyDescent="0.25">
      <c r="A26" s="85" t="str">
        <f>SEKTOR_USD!A26</f>
        <v xml:space="preserve"> Halı </v>
      </c>
      <c r="B26" s="86">
        <f>SEKTOR_USD!B26*$B$53</f>
        <v>979281.66900986049</v>
      </c>
      <c r="C26" s="86">
        <f>SEKTOR_USD!C26*$C$53</f>
        <v>1315339.5024541325</v>
      </c>
      <c r="D26" s="87">
        <f t="shared" si="0"/>
        <v>34.316769534148015</v>
      </c>
      <c r="E26" s="87">
        <f t="shared" si="3"/>
        <v>1.6179526786242866</v>
      </c>
      <c r="F26" s="86">
        <f>SEKTOR_USD!F26*$B$54</f>
        <v>1959328.2107367059</v>
      </c>
      <c r="G26" s="86">
        <f>SEKTOR_USD!G26*$C$54</f>
        <v>2627565.8784183795</v>
      </c>
      <c r="H26" s="87">
        <f t="shared" si="1"/>
        <v>34.105448184733518</v>
      </c>
      <c r="I26" s="87">
        <f t="shared" si="4"/>
        <v>1.628014217363968</v>
      </c>
      <c r="J26" s="86">
        <f>SEKTOR_USD!J26*$B$55</f>
        <v>11672601.533116544</v>
      </c>
      <c r="K26" s="86">
        <f>SEKTOR_USD!K26*$C$55</f>
        <v>15089510.734363889</v>
      </c>
      <c r="L26" s="87">
        <f t="shared" si="2"/>
        <v>29.272901945236217</v>
      </c>
      <c r="M26" s="87">
        <f t="shared" si="5"/>
        <v>1.561036780952711</v>
      </c>
    </row>
    <row r="27" spans="1:13" s="10" customFormat="1" ht="15.6" x14ac:dyDescent="0.3">
      <c r="A27" s="83" t="s">
        <v>19</v>
      </c>
      <c r="B27" s="81">
        <f>SEKTOR_USD!B27*$B$53</f>
        <v>8650535.4078265838</v>
      </c>
      <c r="C27" s="81">
        <f>SEKTOR_USD!C27*$C$53</f>
        <v>9163778.7532915007</v>
      </c>
      <c r="D27" s="84">
        <f t="shared" si="0"/>
        <v>5.9330818413916822</v>
      </c>
      <c r="E27" s="84">
        <f t="shared" si="3"/>
        <v>11.272040680406258</v>
      </c>
      <c r="F27" s="81">
        <f>SEKTOR_USD!F27*$B$54</f>
        <v>16896330.45426631</v>
      </c>
      <c r="G27" s="81">
        <f>SEKTOR_USD!G27*$C$54</f>
        <v>19234521.372795343</v>
      </c>
      <c r="H27" s="84">
        <f t="shared" si="1"/>
        <v>13.838454005488762</v>
      </c>
      <c r="I27" s="84">
        <f t="shared" si="4"/>
        <v>11.917522036764661</v>
      </c>
      <c r="J27" s="81">
        <f>SEKTOR_USD!J27*$B$55</f>
        <v>91268293.115203947</v>
      </c>
      <c r="K27" s="81">
        <f>SEKTOR_USD!K27*$C$55</f>
        <v>119449746.91447577</v>
      </c>
      <c r="L27" s="84">
        <f t="shared" si="2"/>
        <v>30.877594877006864</v>
      </c>
      <c r="M27" s="84">
        <f t="shared" si="5"/>
        <v>12.357289225047223</v>
      </c>
    </row>
    <row r="28" spans="1:13" ht="13.8" x14ac:dyDescent="0.25">
      <c r="A28" s="85" t="str">
        <f>SEKTOR_USD!A28</f>
        <v xml:space="preserve"> Kimyevi Maddeler ve Mamulleri  </v>
      </c>
      <c r="B28" s="86">
        <f>SEKTOR_USD!B28*$B$53</f>
        <v>8650535.4078265838</v>
      </c>
      <c r="C28" s="86">
        <f>SEKTOR_USD!C28*$C$53</f>
        <v>9163778.7532915007</v>
      </c>
      <c r="D28" s="87">
        <f t="shared" si="0"/>
        <v>5.9330818413916822</v>
      </c>
      <c r="E28" s="87">
        <f t="shared" si="3"/>
        <v>11.272040680406258</v>
      </c>
      <c r="F28" s="86">
        <f>SEKTOR_USD!F28*$B$54</f>
        <v>16896330.45426631</v>
      </c>
      <c r="G28" s="86">
        <f>SEKTOR_USD!G28*$C$54</f>
        <v>19234521.372795343</v>
      </c>
      <c r="H28" s="87">
        <f t="shared" si="1"/>
        <v>13.838454005488762</v>
      </c>
      <c r="I28" s="87">
        <f t="shared" si="4"/>
        <v>11.917522036764661</v>
      </c>
      <c r="J28" s="86">
        <f>SEKTOR_USD!J28*$B$55</f>
        <v>91268293.115203947</v>
      </c>
      <c r="K28" s="86">
        <f>SEKTOR_USD!K28*$C$55</f>
        <v>119449746.91447577</v>
      </c>
      <c r="L28" s="87">
        <f t="shared" si="2"/>
        <v>30.877594877006864</v>
      </c>
      <c r="M28" s="87">
        <f t="shared" si="5"/>
        <v>12.357289225047223</v>
      </c>
    </row>
    <row r="29" spans="1:13" s="10" customFormat="1" ht="15.6" x14ac:dyDescent="0.3">
      <c r="A29" s="83" t="s">
        <v>21</v>
      </c>
      <c r="B29" s="81">
        <f>SEKTOR_USD!B29*$B$53</f>
        <v>44359387.731621668</v>
      </c>
      <c r="C29" s="81">
        <f>SEKTOR_USD!C29*$C$53</f>
        <v>52478200.887834176</v>
      </c>
      <c r="D29" s="84">
        <f t="shared" si="0"/>
        <v>18.30235621224546</v>
      </c>
      <c r="E29" s="84">
        <f t="shared" si="3"/>
        <v>64.551581958449958</v>
      </c>
      <c r="F29" s="81">
        <f>SEKTOR_USD!F29*$B$54</f>
        <v>87816649.181913659</v>
      </c>
      <c r="G29" s="81">
        <f>SEKTOR_USD!G29*$C$54</f>
        <v>102327905.090478</v>
      </c>
      <c r="H29" s="84">
        <f t="shared" si="1"/>
        <v>16.524492842472313</v>
      </c>
      <c r="I29" s="84">
        <f t="shared" si="4"/>
        <v>63.401372992651993</v>
      </c>
      <c r="J29" s="81">
        <f>SEKTOR_USD!J29*$B$55</f>
        <v>545138770.46301973</v>
      </c>
      <c r="K29" s="81">
        <f>SEKTOR_USD!K29*$C$55</f>
        <v>614432707.4798286</v>
      </c>
      <c r="L29" s="84">
        <f t="shared" si="2"/>
        <v>12.711247258739878</v>
      </c>
      <c r="M29" s="84">
        <f t="shared" si="5"/>
        <v>63.564158751155439</v>
      </c>
    </row>
    <row r="30" spans="1:13" ht="13.8" x14ac:dyDescent="0.25">
      <c r="A30" s="85" t="str">
        <f>SEKTOR_USD!A30</f>
        <v xml:space="preserve"> Hazırgiyim ve Konfeksiyon </v>
      </c>
      <c r="B30" s="86">
        <f>SEKTOR_USD!B30*$B$53</f>
        <v>7448089.2193274377</v>
      </c>
      <c r="C30" s="86">
        <f>SEKTOR_USD!C30*$C$53</f>
        <v>9228653.1073910482</v>
      </c>
      <c r="D30" s="87">
        <f t="shared" si="0"/>
        <v>23.906317924376253</v>
      </c>
      <c r="E30" s="87">
        <f t="shared" si="3"/>
        <v>11.351840332734454</v>
      </c>
      <c r="F30" s="86">
        <f>SEKTOR_USD!F30*$B$54</f>
        <v>15031397.950906182</v>
      </c>
      <c r="G30" s="86">
        <f>SEKTOR_USD!G30*$C$54</f>
        <v>18077919.01253378</v>
      </c>
      <c r="H30" s="87">
        <f t="shared" si="1"/>
        <v>20.267716093857633</v>
      </c>
      <c r="I30" s="87">
        <f t="shared" si="4"/>
        <v>11.200902483356558</v>
      </c>
      <c r="J30" s="86">
        <f>SEKTOR_USD!J30*$B$55</f>
        <v>89771344.919513255</v>
      </c>
      <c r="K30" s="86">
        <f>SEKTOR_USD!K30*$C$55</f>
        <v>103577700.6498611</v>
      </c>
      <c r="L30" s="87">
        <f t="shared" si="2"/>
        <v>15.379468518296429</v>
      </c>
      <c r="M30" s="87">
        <f t="shared" si="5"/>
        <v>10.715297748701911</v>
      </c>
    </row>
    <row r="31" spans="1:13" ht="13.8" x14ac:dyDescent="0.25">
      <c r="A31" s="85" t="str">
        <f>SEKTOR_USD!A31</f>
        <v xml:space="preserve"> Otomotiv Endüstrisi</v>
      </c>
      <c r="B31" s="86">
        <f>SEKTOR_USD!B31*$B$53</f>
        <v>13409796.215390559</v>
      </c>
      <c r="C31" s="86">
        <f>SEKTOR_USD!C31*$C$53</f>
        <v>15281845.681734171</v>
      </c>
      <c r="D31" s="87">
        <f t="shared" si="0"/>
        <v>13.960312567576839</v>
      </c>
      <c r="E31" s="87">
        <f t="shared" si="3"/>
        <v>18.79765878615585</v>
      </c>
      <c r="F31" s="86">
        <f>SEKTOR_USD!F31*$B$54</f>
        <v>25902789.491315935</v>
      </c>
      <c r="G31" s="86">
        <f>SEKTOR_USD!G31*$C$54</f>
        <v>29497094.270779975</v>
      </c>
      <c r="H31" s="87">
        <f t="shared" si="1"/>
        <v>13.876130139068815</v>
      </c>
      <c r="I31" s="87">
        <f t="shared" si="4"/>
        <v>18.276112214039301</v>
      </c>
      <c r="J31" s="86">
        <f>SEKTOR_USD!J31*$B$55</f>
        <v>159722158.6348083</v>
      </c>
      <c r="K31" s="86">
        <f>SEKTOR_USD!K31*$C$55</f>
        <v>177483798.0917688</v>
      </c>
      <c r="L31" s="87">
        <f t="shared" si="2"/>
        <v>11.120335217589339</v>
      </c>
      <c r="M31" s="87">
        <f t="shared" si="5"/>
        <v>18.36101525899576</v>
      </c>
    </row>
    <row r="32" spans="1:13" ht="13.8" x14ac:dyDescent="0.25">
      <c r="A32" s="85" t="str">
        <f>SEKTOR_USD!A32</f>
        <v xml:space="preserve"> Gemi ve Yat</v>
      </c>
      <c r="B32" s="86">
        <f>SEKTOR_USD!B32*$B$53</f>
        <v>398975.98681355402</v>
      </c>
      <c r="C32" s="86">
        <f>SEKTOR_USD!C32*$C$53</f>
        <v>893907.03410572035</v>
      </c>
      <c r="D32" s="87">
        <f t="shared" si="0"/>
        <v>124.05033476950913</v>
      </c>
      <c r="E32" s="87">
        <f t="shared" si="3"/>
        <v>1.0995634796749942</v>
      </c>
      <c r="F32" s="86">
        <f>SEKTOR_USD!F32*$B$54</f>
        <v>891119.12808449264</v>
      </c>
      <c r="G32" s="86">
        <f>SEKTOR_USD!G32*$C$54</f>
        <v>1535755.7593735121</v>
      </c>
      <c r="H32" s="87">
        <f t="shared" si="1"/>
        <v>72.340118281906911</v>
      </c>
      <c r="I32" s="87">
        <f t="shared" si="4"/>
        <v>0.95153930532986242</v>
      </c>
      <c r="J32" s="86">
        <f>SEKTOR_USD!J32*$B$55</f>
        <v>5396454.3967085183</v>
      </c>
      <c r="K32" s="86">
        <f>SEKTOR_USD!K32*$C$55</f>
        <v>6551816.2730168002</v>
      </c>
      <c r="L32" s="87">
        <f t="shared" si="2"/>
        <v>21.409647731165421</v>
      </c>
      <c r="M32" s="87">
        <f t="shared" si="5"/>
        <v>0.67779707137435485</v>
      </c>
    </row>
    <row r="33" spans="1:13" ht="13.8" x14ac:dyDescent="0.25">
      <c r="A33" s="85" t="str">
        <f>SEKTOR_USD!A33</f>
        <v xml:space="preserve"> Elektrik Elektronik</v>
      </c>
      <c r="B33" s="86">
        <f>SEKTOR_USD!B33*$B$53</f>
        <v>4684386.8605274549</v>
      </c>
      <c r="C33" s="86">
        <f>SEKTOR_USD!C33*$C$53</f>
        <v>5243369.8251377372</v>
      </c>
      <c r="D33" s="87">
        <f t="shared" si="0"/>
        <v>11.932894981849165</v>
      </c>
      <c r="E33" s="87">
        <f t="shared" si="3"/>
        <v>6.4496840836688776</v>
      </c>
      <c r="F33" s="86">
        <f>SEKTOR_USD!F33*$B$54</f>
        <v>8963073.5355108883</v>
      </c>
      <c r="G33" s="86">
        <f>SEKTOR_USD!G33*$C$54</f>
        <v>10120842.932857241</v>
      </c>
      <c r="H33" s="87">
        <f t="shared" si="1"/>
        <v>12.917102518007637</v>
      </c>
      <c r="I33" s="87">
        <f t="shared" si="4"/>
        <v>6.2707756717853318</v>
      </c>
      <c r="J33" s="86">
        <f>SEKTOR_USD!J33*$B$55</f>
        <v>57780093.952417612</v>
      </c>
      <c r="K33" s="86">
        <f>SEKTOR_USD!K33*$C$55</f>
        <v>65124382.587605827</v>
      </c>
      <c r="L33" s="87">
        <f t="shared" si="2"/>
        <v>12.710759247356531</v>
      </c>
      <c r="M33" s="87">
        <f t="shared" si="5"/>
        <v>6.737233456123362</v>
      </c>
    </row>
    <row r="34" spans="1:13" ht="13.8" x14ac:dyDescent="0.25">
      <c r="A34" s="85" t="str">
        <f>SEKTOR_USD!A34</f>
        <v xml:space="preserve"> Makine ve Aksamları</v>
      </c>
      <c r="B34" s="86">
        <f>SEKTOR_USD!B34*$B$53</f>
        <v>3166904.1756527266</v>
      </c>
      <c r="C34" s="86">
        <f>SEKTOR_USD!C34*$C$53</f>
        <v>3850926.6400086829</v>
      </c>
      <c r="D34" s="87">
        <f t="shared" si="0"/>
        <v>21.599089407717027</v>
      </c>
      <c r="E34" s="87">
        <f t="shared" si="3"/>
        <v>4.7368888874413937</v>
      </c>
      <c r="F34" s="86">
        <f>SEKTOR_USD!F34*$B$54</f>
        <v>6308125.1451209933</v>
      </c>
      <c r="G34" s="86">
        <f>SEKTOR_USD!G34*$C$54</f>
        <v>7553675.2646739455</v>
      </c>
      <c r="H34" s="87">
        <f t="shared" si="1"/>
        <v>19.745171360722296</v>
      </c>
      <c r="I34" s="87">
        <f t="shared" si="4"/>
        <v>4.6801835970110828</v>
      </c>
      <c r="J34" s="86">
        <f>SEKTOR_USD!J34*$B$55</f>
        <v>37895936.700833045</v>
      </c>
      <c r="K34" s="86">
        <f>SEKTOR_USD!K34*$C$55</f>
        <v>45814532.679506004</v>
      </c>
      <c r="L34" s="87">
        <f t="shared" si="2"/>
        <v>20.895633326564241</v>
      </c>
      <c r="M34" s="87">
        <f t="shared" si="5"/>
        <v>4.7395950653322325</v>
      </c>
    </row>
    <row r="35" spans="1:13" ht="13.8" x14ac:dyDescent="0.25">
      <c r="A35" s="85" t="str">
        <f>SEKTOR_USD!A35</f>
        <v xml:space="preserve"> Demir ve Demir Dışı Metaller </v>
      </c>
      <c r="B35" s="86">
        <f>SEKTOR_USD!B35*$B$53</f>
        <v>3451940.9293935127</v>
      </c>
      <c r="C35" s="86">
        <f>SEKTOR_USD!C35*$C$53</f>
        <v>4183272.0062958901</v>
      </c>
      <c r="D35" s="87">
        <f t="shared" si="0"/>
        <v>21.186083188012965</v>
      </c>
      <c r="E35" s="87">
        <f t="shared" si="3"/>
        <v>5.1456951877231774</v>
      </c>
      <c r="F35" s="86">
        <f>SEKTOR_USD!F35*$B$54</f>
        <v>6941884.7334616492</v>
      </c>
      <c r="G35" s="86">
        <f>SEKTOR_USD!G35*$C$54</f>
        <v>8345619.6958647911</v>
      </c>
      <c r="H35" s="87">
        <f t="shared" si="1"/>
        <v>20.22123697382618</v>
      </c>
      <c r="I35" s="87">
        <f t="shared" si="4"/>
        <v>5.1708646505026854</v>
      </c>
      <c r="J35" s="86">
        <f>SEKTOR_USD!J35*$B$55</f>
        <v>41543537.549576536</v>
      </c>
      <c r="K35" s="86">
        <f>SEKTOR_USD!K35*$C$55</f>
        <v>47550970.992999986</v>
      </c>
      <c r="L35" s="87">
        <f t="shared" si="2"/>
        <v>14.460572685353043</v>
      </c>
      <c r="M35" s="87">
        <f t="shared" si="5"/>
        <v>4.9192327038837957</v>
      </c>
    </row>
    <row r="36" spans="1:13" ht="13.8" x14ac:dyDescent="0.25">
      <c r="A36" s="85" t="str">
        <f>SEKTOR_USD!A36</f>
        <v xml:space="preserve"> Çelik</v>
      </c>
      <c r="B36" s="86">
        <f>SEKTOR_USD!B36*$B$53</f>
        <v>6297247.7649283148</v>
      </c>
      <c r="C36" s="86">
        <f>SEKTOR_USD!C36*$C$53</f>
        <v>6153841.4054921046</v>
      </c>
      <c r="D36" s="87">
        <f t="shared" si="0"/>
        <v>-2.2772862810781072</v>
      </c>
      <c r="E36" s="87">
        <f t="shared" si="3"/>
        <v>7.5696230268064904</v>
      </c>
      <c r="F36" s="86">
        <f>SEKTOR_USD!F36*$B$54</f>
        <v>12709580.014640922</v>
      </c>
      <c r="G36" s="86">
        <f>SEKTOR_USD!G36*$C$54</f>
        <v>12957014.794106547</v>
      </c>
      <c r="H36" s="87">
        <f t="shared" si="1"/>
        <v>1.9468367891038902</v>
      </c>
      <c r="I36" s="87">
        <f t="shared" si="4"/>
        <v>8.0280401236211976</v>
      </c>
      <c r="J36" s="86">
        <f>SEKTOR_USD!J36*$B$55</f>
        <v>79591015.658548579</v>
      </c>
      <c r="K36" s="86">
        <f>SEKTOR_USD!K36*$C$55</f>
        <v>78826452.090659827</v>
      </c>
      <c r="L36" s="87">
        <f t="shared" si="2"/>
        <v>-0.96061541816325935</v>
      </c>
      <c r="M36" s="87">
        <f t="shared" si="5"/>
        <v>8.1547369687274376</v>
      </c>
    </row>
    <row r="37" spans="1:13" ht="13.8" x14ac:dyDescent="0.25">
      <c r="A37" s="85" t="str">
        <f>SEKTOR_USD!A37</f>
        <v xml:space="preserve"> Çimento Cam Seramik ve Toprak Ürünleri</v>
      </c>
      <c r="B37" s="86">
        <f>SEKTOR_USD!B37*$B$53</f>
        <v>1403739.5298531398</v>
      </c>
      <c r="C37" s="86">
        <f>SEKTOR_USD!C37*$C$53</f>
        <v>1876624.6151727696</v>
      </c>
      <c r="D37" s="87">
        <f t="shared" si="0"/>
        <v>33.687523594145944</v>
      </c>
      <c r="E37" s="87">
        <f t="shared" si="3"/>
        <v>2.3083696773540279</v>
      </c>
      <c r="F37" s="86">
        <f>SEKTOR_USD!F37*$B$54</f>
        <v>2755377.2778369351</v>
      </c>
      <c r="G37" s="86">
        <f>SEKTOR_USD!G37*$C$54</f>
        <v>3581571.290488726</v>
      </c>
      <c r="H37" s="87">
        <f t="shared" si="1"/>
        <v>29.984787175873834</v>
      </c>
      <c r="I37" s="87">
        <f t="shared" si="4"/>
        <v>2.2191066756157016</v>
      </c>
      <c r="J37" s="86">
        <f>SEKTOR_USD!J37*$B$55</f>
        <v>15571971.395263925</v>
      </c>
      <c r="K37" s="86">
        <f>SEKTOR_USD!K37*$C$55</f>
        <v>20825320.277864158</v>
      </c>
      <c r="L37" s="87">
        <f t="shared" si="2"/>
        <v>33.735926873061118</v>
      </c>
      <c r="M37" s="87">
        <f t="shared" si="5"/>
        <v>2.154416501711494</v>
      </c>
    </row>
    <row r="38" spans="1:13" ht="13.8" x14ac:dyDescent="0.25">
      <c r="A38" s="85" t="str">
        <f>SEKTOR_USD!A38</f>
        <v xml:space="preserve"> Mücevher</v>
      </c>
      <c r="B38" s="86">
        <f>SEKTOR_USD!B38*$B$53</f>
        <v>1311004.5286337493</v>
      </c>
      <c r="C38" s="86">
        <f>SEKTOR_USD!C38*$C$53</f>
        <v>2255671.394667679</v>
      </c>
      <c r="D38" s="87">
        <f t="shared" si="0"/>
        <v>72.056720278335348</v>
      </c>
      <c r="E38" s="87">
        <f t="shared" si="3"/>
        <v>2.7746217370416248</v>
      </c>
      <c r="F38" s="86">
        <f>SEKTOR_USD!F38*$B$54</f>
        <v>2759267.8066191454</v>
      </c>
      <c r="G38" s="86">
        <f>SEKTOR_USD!G38*$C$54</f>
        <v>3979954.9106550058</v>
      </c>
      <c r="H38" s="87">
        <f t="shared" si="1"/>
        <v>44.239529816844218</v>
      </c>
      <c r="I38" s="87">
        <f t="shared" si="4"/>
        <v>2.4659412851388045</v>
      </c>
      <c r="J38" s="86">
        <f>SEKTOR_USD!J38*$B$55</f>
        <v>23328113.591217257</v>
      </c>
      <c r="K38" s="86">
        <f>SEKTOR_USD!K38*$C$55</f>
        <v>24612520.835994121</v>
      </c>
      <c r="L38" s="87">
        <f t="shared" si="2"/>
        <v>5.5058341505179698</v>
      </c>
      <c r="M38" s="87">
        <f t="shared" si="5"/>
        <v>2.5462091497409616</v>
      </c>
    </row>
    <row r="39" spans="1:13" ht="13.8" x14ac:dyDescent="0.25">
      <c r="A39" s="85" t="str">
        <f>SEKTOR_USD!A39</f>
        <v xml:space="preserve"> Savunma ve Havacılık Sanayii</v>
      </c>
      <c r="B39" s="86">
        <f>SEKTOR_USD!B39*$B$53</f>
        <v>830809.07233285217</v>
      </c>
      <c r="C39" s="86">
        <f>SEKTOR_USD!C39*$C$53</f>
        <v>1101075.9711064745</v>
      </c>
      <c r="D39" s="87">
        <f t="shared" si="0"/>
        <v>32.530566621610461</v>
      </c>
      <c r="E39" s="87">
        <f t="shared" si="3"/>
        <v>1.3543946741481525</v>
      </c>
      <c r="F39" s="86">
        <f>SEKTOR_USD!F39*$B$54</f>
        <v>1765861.7420472654</v>
      </c>
      <c r="G39" s="86">
        <f>SEKTOR_USD!G39*$C$54</f>
        <v>2089120.1916799825</v>
      </c>
      <c r="H39" s="87">
        <f t="shared" si="1"/>
        <v>18.305988625017996</v>
      </c>
      <c r="I39" s="87">
        <f t="shared" si="4"/>
        <v>1.2943985160457316</v>
      </c>
      <c r="J39" s="86">
        <f>SEKTOR_USD!J39*$B$55</f>
        <v>10758242.388495788</v>
      </c>
      <c r="K39" s="86">
        <f>SEKTOR_USD!K39*$C$55</f>
        <v>15972630.483532855</v>
      </c>
      <c r="L39" s="87">
        <f t="shared" si="2"/>
        <v>48.468773120533307</v>
      </c>
      <c r="M39" s="87">
        <f t="shared" si="5"/>
        <v>1.6523970930733016</v>
      </c>
    </row>
    <row r="40" spans="1:13" ht="13.8" x14ac:dyDescent="0.25">
      <c r="A40" s="85" t="str">
        <f>SEKTOR_USD!A40</f>
        <v xml:space="preserve"> İklimlendirme Sanayii</v>
      </c>
      <c r="B40" s="86">
        <f>SEKTOR_USD!B40*$B$53</f>
        <v>1909039.7799186124</v>
      </c>
      <c r="C40" s="86">
        <f>SEKTOR_USD!C40*$C$53</f>
        <v>2357073.4746424896</v>
      </c>
      <c r="D40" s="87">
        <f t="shared" si="0"/>
        <v>23.469060175528558</v>
      </c>
      <c r="E40" s="87">
        <f t="shared" si="3"/>
        <v>2.8993528552108976</v>
      </c>
      <c r="F40" s="86">
        <f>SEKTOR_USD!F40*$B$54</f>
        <v>3701389.9883663389</v>
      </c>
      <c r="G40" s="86">
        <f>SEKTOR_USD!G40*$C$54</f>
        <v>4495200.0649533067</v>
      </c>
      <c r="H40" s="87">
        <f t="shared" si="1"/>
        <v>21.446269619844276</v>
      </c>
      <c r="I40" s="87">
        <f t="shared" si="4"/>
        <v>2.7851821626046225</v>
      </c>
      <c r="J40" s="86">
        <f>SEKTOR_USD!J40*$B$55</f>
        <v>23158201.011997491</v>
      </c>
      <c r="K40" s="86">
        <f>SEKTOR_USD!K40*$C$55</f>
        <v>27405717.80129673</v>
      </c>
      <c r="L40" s="87">
        <f t="shared" si="2"/>
        <v>18.341307198684138</v>
      </c>
      <c r="M40" s="87">
        <f t="shared" si="5"/>
        <v>2.8351703543844651</v>
      </c>
    </row>
    <row r="41" spans="1:13" ht="13.8" x14ac:dyDescent="0.25">
      <c r="A41" s="85" t="str">
        <f>SEKTOR_USD!A41</f>
        <v xml:space="preserve"> Diğer Sanayi Ürünleri</v>
      </c>
      <c r="B41" s="86">
        <f>SEKTOR_USD!B41*$B$53</f>
        <v>47453.668849753398</v>
      </c>
      <c r="C41" s="86">
        <f>SEKTOR_USD!C41*$C$53</f>
        <v>51939.732079410373</v>
      </c>
      <c r="D41" s="87">
        <f t="shared" si="0"/>
        <v>9.4535645786643698</v>
      </c>
      <c r="E41" s="87">
        <f t="shared" si="3"/>
        <v>6.3889230490012022E-2</v>
      </c>
      <c r="F41" s="86">
        <f>SEKTOR_USD!F41*$B$54</f>
        <v>86782.36800290861</v>
      </c>
      <c r="G41" s="86">
        <f>SEKTOR_USD!G41*$C$54</f>
        <v>94136.902511183565</v>
      </c>
      <c r="H41" s="87">
        <f t="shared" si="1"/>
        <v>8.4746875172021809</v>
      </c>
      <c r="I41" s="87">
        <f t="shared" si="4"/>
        <v>5.8326307601110558E-2</v>
      </c>
      <c r="J41" s="86">
        <f>SEKTOR_USD!J41*$B$55</f>
        <v>621700.2636394545</v>
      </c>
      <c r="K41" s="86">
        <f>SEKTOR_USD!K41*$C$55</f>
        <v>686864.71572221955</v>
      </c>
      <c r="L41" s="87">
        <f t="shared" si="2"/>
        <v>10.481651029274161</v>
      </c>
      <c r="M41" s="87">
        <f t="shared" si="5"/>
        <v>7.105737910634867E-2</v>
      </c>
    </row>
    <row r="42" spans="1:13" ht="16.8" x14ac:dyDescent="0.3">
      <c r="A42" s="80" t="s">
        <v>31</v>
      </c>
      <c r="B42" s="81">
        <f>SEKTOR_USD!B42*$B$53</f>
        <v>1551931.9915330231</v>
      </c>
      <c r="C42" s="81">
        <f>SEKTOR_USD!C42*$C$53</f>
        <v>1712406.9728385564</v>
      </c>
      <c r="D42" s="84">
        <f t="shared" si="0"/>
        <v>10.34033592844578</v>
      </c>
      <c r="E42" s="84">
        <f t="shared" si="3"/>
        <v>2.106371353882198</v>
      </c>
      <c r="F42" s="81">
        <f>SEKTOR_USD!F42*$B$54</f>
        <v>3182256.8909138101</v>
      </c>
      <c r="G42" s="81">
        <f>SEKTOR_USD!G42*$C$54</f>
        <v>3669910.3232967784</v>
      </c>
      <c r="H42" s="84">
        <f t="shared" si="1"/>
        <v>15.324137839888053</v>
      </c>
      <c r="I42" s="84">
        <f t="shared" si="4"/>
        <v>2.2738406796385653</v>
      </c>
      <c r="J42" s="81">
        <f>SEKTOR_USD!J42*$B$55</f>
        <v>22588627.498795759</v>
      </c>
      <c r="K42" s="81">
        <f>SEKTOR_USD!K42*$C$55</f>
        <v>25050811.250135258</v>
      </c>
      <c r="L42" s="84">
        <f t="shared" si="2"/>
        <v>10.900103388179572</v>
      </c>
      <c r="M42" s="84">
        <f t="shared" si="5"/>
        <v>2.59155107429092</v>
      </c>
    </row>
    <row r="43" spans="1:13" ht="13.8" x14ac:dyDescent="0.25">
      <c r="A43" s="85" t="str">
        <f>SEKTOR_USD!A43</f>
        <v xml:space="preserve"> Madencilik Ürünleri</v>
      </c>
      <c r="B43" s="86">
        <f>SEKTOR_USD!B43*$B$53</f>
        <v>1551931.9915330231</v>
      </c>
      <c r="C43" s="86">
        <f>SEKTOR_USD!C43*$C$53</f>
        <v>1712406.9728385564</v>
      </c>
      <c r="D43" s="87">
        <f t="shared" si="0"/>
        <v>10.34033592844578</v>
      </c>
      <c r="E43" s="87">
        <f t="shared" si="3"/>
        <v>2.106371353882198</v>
      </c>
      <c r="F43" s="86">
        <f>SEKTOR_USD!F43*$B$54</f>
        <v>3182256.8909138101</v>
      </c>
      <c r="G43" s="86">
        <f>SEKTOR_USD!G43*$C$54</f>
        <v>3669910.3232967784</v>
      </c>
      <c r="H43" s="87">
        <f t="shared" si="1"/>
        <v>15.324137839888053</v>
      </c>
      <c r="I43" s="87">
        <f t="shared" si="4"/>
        <v>2.2738406796385653</v>
      </c>
      <c r="J43" s="86">
        <f>SEKTOR_USD!J43*$B$55</f>
        <v>22588627.498795759</v>
      </c>
      <c r="K43" s="86">
        <f>SEKTOR_USD!K43*$C$55</f>
        <v>25050811.250135258</v>
      </c>
      <c r="L43" s="87">
        <f t="shared" si="2"/>
        <v>10.900103388179572</v>
      </c>
      <c r="M43" s="87">
        <f t="shared" si="5"/>
        <v>2.59155107429092</v>
      </c>
    </row>
    <row r="44" spans="1:13" ht="17.399999999999999" x14ac:dyDescent="0.3">
      <c r="A44" s="88" t="s">
        <v>33</v>
      </c>
      <c r="B44" s="89">
        <f>SEKTOR_USD!B44*$B$53</f>
        <v>69469845.874570295</v>
      </c>
      <c r="C44" s="89">
        <f>SEKTOR_USD!C44*$C$53</f>
        <v>81296537.274040669</v>
      </c>
      <c r="D44" s="90">
        <f>(C44-B44)/B44*100</f>
        <v>17.024208490146627</v>
      </c>
      <c r="E44" s="91">
        <f t="shared" si="3"/>
        <v>100</v>
      </c>
      <c r="F44" s="89">
        <f>SEKTOR_USD!F44*$B$54</f>
        <v>138121653.39093605</v>
      </c>
      <c r="G44" s="89">
        <f>SEKTOR_USD!G44*$C$54</f>
        <v>161396985.99640337</v>
      </c>
      <c r="H44" s="90">
        <f>(G44-F44)/F44*100</f>
        <v>16.851327821561334</v>
      </c>
      <c r="I44" s="90">
        <f t="shared" si="4"/>
        <v>100</v>
      </c>
      <c r="J44" s="89">
        <f>SEKTOR_USD!J44*$B$55</f>
        <v>837162913.21489048</v>
      </c>
      <c r="K44" s="89">
        <f>SEKTOR_USD!K44*$C$55</f>
        <v>966633901.16629159</v>
      </c>
      <c r="L44" s="90">
        <f>(K44-J44)/J44*100</f>
        <v>15.465447155823462</v>
      </c>
      <c r="M44" s="90">
        <f t="shared" si="5"/>
        <v>100</v>
      </c>
    </row>
    <row r="45" spans="1:13" ht="13.8" hidden="1" x14ac:dyDescent="0.25">
      <c r="A45" s="31" t="s">
        <v>34</v>
      </c>
      <c r="B45" s="29" t="e">
        <f>SEKTOR_USD!#REF!*2.1157</f>
        <v>#REF!</v>
      </c>
      <c r="C45" s="29" t="e">
        <f>SEKTOR_USD!#REF!*2.7012</f>
        <v>#REF!</v>
      </c>
      <c r="D45" s="30"/>
      <c r="E45" s="30"/>
      <c r="F45" s="29" t="e">
        <f>SEKTOR_USD!#REF!*2.1642</f>
        <v>#REF!</v>
      </c>
      <c r="G45" s="29" t="e">
        <f>SEKTOR_USD!#REF!*2.5613</f>
        <v>#REF!</v>
      </c>
      <c r="H45" s="30" t="e">
        <f>(G45-F45)/F45*100</f>
        <v>#REF!</v>
      </c>
      <c r="I45" s="30" t="e">
        <f t="shared" ref="I45:I46" si="6">G45/G$46*100</f>
        <v>#REF!</v>
      </c>
      <c r="J45" s="29" t="e">
        <f>SEKTOR_USD!#REF!*2.0809</f>
        <v>#REF!</v>
      </c>
      <c r="K45" s="29" t="e">
        <f>SEKTOR_USD!#REF!*2.3856</f>
        <v>#REF!</v>
      </c>
      <c r="L45" s="30" t="e">
        <f>(K45-J45)/J45*100</f>
        <v>#REF!</v>
      </c>
      <c r="M45" s="30" t="e">
        <f t="shared" ref="M45:M46" si="7">K45/K$46*100</f>
        <v>#REF!</v>
      </c>
    </row>
    <row r="46" spans="1:13" s="11" customFormat="1" ht="17.399999999999999" hidden="1" x14ac:dyDescent="0.3">
      <c r="A46" s="32" t="s">
        <v>35</v>
      </c>
      <c r="B46" s="33" t="e">
        <f>SEKTOR_USD!#REF!*2.1157</f>
        <v>#REF!</v>
      </c>
      <c r="C46" s="33" t="e">
        <f>SEKTOR_USD!#REF!*2.7012</f>
        <v>#REF!</v>
      </c>
      <c r="D46" s="34" t="e">
        <f>(C46-B46)/B46*100</f>
        <v>#REF!</v>
      </c>
      <c r="E46" s="35" t="e">
        <f>C46/C$46*100</f>
        <v>#REF!</v>
      </c>
      <c r="F46" s="33" t="e">
        <f>SEKTOR_USD!#REF!*2.1642</f>
        <v>#REF!</v>
      </c>
      <c r="G46" s="33" t="e">
        <f>SEKTOR_USD!#REF!*2.5613</f>
        <v>#REF!</v>
      </c>
      <c r="H46" s="34" t="e">
        <f>(G46-F46)/F46*100</f>
        <v>#REF!</v>
      </c>
      <c r="I46" s="35" t="e">
        <f t="shared" si="6"/>
        <v>#REF!</v>
      </c>
      <c r="J46" s="33" t="e">
        <f>SEKTOR_USD!#REF!*2.0809</f>
        <v>#REF!</v>
      </c>
      <c r="K46" s="33" t="e">
        <f>SEKTOR_USD!#REF!*2.3856</f>
        <v>#REF!</v>
      </c>
      <c r="L46" s="34" t="e">
        <f>(K46-J46)/J46*100</f>
        <v>#REF!</v>
      </c>
      <c r="M46" s="35" t="e">
        <f t="shared" si="7"/>
        <v>#REF!</v>
      </c>
    </row>
    <row r="47" spans="1:13" s="11" customFormat="1" ht="17.399999999999999" hidden="1" x14ac:dyDescent="0.3">
      <c r="A47" s="12"/>
      <c r="B47" s="13"/>
      <c r="C47" s="13"/>
      <c r="D47" s="14"/>
      <c r="E47" s="15"/>
      <c r="F47" s="15"/>
      <c r="G47" s="15"/>
      <c r="H47" s="15"/>
      <c r="I47" s="15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16" t="s">
        <v>116</v>
      </c>
    </row>
    <row r="52" spans="1:3" x14ac:dyDescent="0.25">
      <c r="A52" s="70"/>
      <c r="B52" s="71">
        <v>2019</v>
      </c>
      <c r="C52" s="71">
        <v>2020</v>
      </c>
    </row>
    <row r="53" spans="1:3" x14ac:dyDescent="0.25">
      <c r="A53" s="73" t="s">
        <v>226</v>
      </c>
      <c r="B53" s="72">
        <v>5.2697240000000001</v>
      </c>
      <c r="C53" s="72">
        <v>6.0578329999999996</v>
      </c>
    </row>
    <row r="54" spans="1:3" x14ac:dyDescent="0.25">
      <c r="A54" s="71" t="s">
        <v>228</v>
      </c>
      <c r="B54" s="72">
        <v>5.3163770000000001</v>
      </c>
      <c r="C54" s="72">
        <v>5.9912169999999998</v>
      </c>
    </row>
    <row r="55" spans="1:3" x14ac:dyDescent="0.25">
      <c r="A55" s="71" t="s">
        <v>227</v>
      </c>
      <c r="B55" s="72">
        <v>5.0940132499999997</v>
      </c>
      <c r="C55" s="72">
        <v>5.7927642500000003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6" customWidth="1"/>
    <col min="2" max="2" width="14.44140625" style="6" customWidth="1"/>
    <col min="3" max="3" width="17.88671875" style="6" bestFit="1" customWidth="1"/>
    <col min="4" max="4" width="14.44140625" style="6" customWidth="1"/>
    <col min="5" max="5" width="17.88671875" style="6" bestFit="1" customWidth="1"/>
    <col min="6" max="6" width="19.88671875" style="6" bestFit="1" customWidth="1"/>
    <col min="7" max="7" width="19.88671875" style="6" customWidth="1"/>
    <col min="8" max="16384" width="9.109375" style="6"/>
  </cols>
  <sheetData>
    <row r="1" spans="1:7" x14ac:dyDescent="0.25">
      <c r="B1" s="7"/>
    </row>
    <row r="2" spans="1:7" x14ac:dyDescent="0.25">
      <c r="B2" s="7"/>
    </row>
    <row r="3" spans="1:7" x14ac:dyDescent="0.25">
      <c r="B3" s="7"/>
    </row>
    <row r="4" spans="1:7" x14ac:dyDescent="0.25">
      <c r="B4" s="7"/>
      <c r="C4" s="7"/>
    </row>
    <row r="5" spans="1:7" ht="24.6" x14ac:dyDescent="0.25">
      <c r="A5" s="136" t="s">
        <v>37</v>
      </c>
      <c r="B5" s="137"/>
      <c r="C5" s="137"/>
      <c r="D5" s="137"/>
      <c r="E5" s="137"/>
      <c r="F5" s="137"/>
      <c r="G5" s="138"/>
    </row>
    <row r="6" spans="1:7" ht="50.25" customHeight="1" x14ac:dyDescent="0.25">
      <c r="A6" s="76"/>
      <c r="B6" s="139" t="s">
        <v>123</v>
      </c>
      <c r="C6" s="139"/>
      <c r="D6" s="139" t="s">
        <v>124</v>
      </c>
      <c r="E6" s="139"/>
      <c r="F6" s="139" t="s">
        <v>119</v>
      </c>
      <c r="G6" s="139"/>
    </row>
    <row r="7" spans="1:7" ht="28.2" x14ac:dyDescent="0.3">
      <c r="A7" s="77" t="s">
        <v>1</v>
      </c>
      <c r="B7" s="92" t="s">
        <v>38</v>
      </c>
      <c r="C7" s="92" t="s">
        <v>39</v>
      </c>
      <c r="D7" s="92" t="s">
        <v>38</v>
      </c>
      <c r="E7" s="92" t="s">
        <v>39</v>
      </c>
      <c r="F7" s="92" t="s">
        <v>38</v>
      </c>
      <c r="G7" s="92" t="s">
        <v>39</v>
      </c>
    </row>
    <row r="8" spans="1:7" ht="16.8" x14ac:dyDescent="0.3">
      <c r="A8" s="80" t="s">
        <v>2</v>
      </c>
      <c r="B8" s="93">
        <f>SEKTOR_USD!D8</f>
        <v>4.7076550231243584</v>
      </c>
      <c r="C8" s="93">
        <f>SEKTOR_TL!D8</f>
        <v>20.367117509702311</v>
      </c>
      <c r="D8" s="93">
        <f>SEKTOR_USD!H8</f>
        <v>6.7486333443060067</v>
      </c>
      <c r="E8" s="93">
        <f>SEKTOR_TL!H8</f>
        <v>20.298885278296286</v>
      </c>
      <c r="F8" s="93">
        <f>SEKTOR_USD!L8</f>
        <v>4.4453116297457074</v>
      </c>
      <c r="G8" s="93">
        <f>SEKTOR_TL!L8</f>
        <v>18.772181695620869</v>
      </c>
    </row>
    <row r="9" spans="1:7" s="10" customFormat="1" ht="15.6" x14ac:dyDescent="0.3">
      <c r="A9" s="83" t="s">
        <v>3</v>
      </c>
      <c r="B9" s="93">
        <f>SEKTOR_USD!D9</f>
        <v>4.4211259565330794</v>
      </c>
      <c r="C9" s="93">
        <f>SEKTOR_TL!D9</f>
        <v>20.037736837193489</v>
      </c>
      <c r="D9" s="93">
        <f>SEKTOR_USD!H9</f>
        <v>6.8271044723880525</v>
      </c>
      <c r="E9" s="93">
        <f>SEKTOR_TL!H9</f>
        <v>20.387317222940979</v>
      </c>
      <c r="F9" s="93">
        <f>SEKTOR_USD!L9</f>
        <v>3.1738143528400675</v>
      </c>
      <c r="G9" s="93">
        <f>SEKTOR_TL!L9</f>
        <v>17.326271838666486</v>
      </c>
    </row>
    <row r="10" spans="1:7" ht="13.8" x14ac:dyDescent="0.25">
      <c r="A10" s="85" t="s">
        <v>4</v>
      </c>
      <c r="B10" s="94">
        <f>SEKTOR_USD!D10</f>
        <v>5.1522425456890693</v>
      </c>
      <c r="C10" s="94">
        <f>SEKTOR_TL!D10</f>
        <v>20.878194933411915</v>
      </c>
      <c r="D10" s="94">
        <f>SEKTOR_USD!H10</f>
        <v>4.6899459255017861</v>
      </c>
      <c r="E10" s="94">
        <f>SEKTOR_TL!H10</f>
        <v>17.978876170359431</v>
      </c>
      <c r="F10" s="94">
        <f>SEKTOR_USD!L10</f>
        <v>1.7537461107636072</v>
      </c>
      <c r="G10" s="94">
        <f>SEKTOR_TL!L10</f>
        <v>15.711411385513779</v>
      </c>
    </row>
    <row r="11" spans="1:7" ht="13.8" x14ac:dyDescent="0.25">
      <c r="A11" s="85" t="s">
        <v>5</v>
      </c>
      <c r="B11" s="94">
        <f>SEKTOR_USD!D11</f>
        <v>23.311096773606028</v>
      </c>
      <c r="C11" s="94">
        <f>SEKTOR_TL!D11</f>
        <v>41.752780847980667</v>
      </c>
      <c r="D11" s="94">
        <f>SEKTOR_USD!H11</f>
        <v>26.066376829509004</v>
      </c>
      <c r="E11" s="94">
        <f>SEKTOR_TL!H11</f>
        <v>42.068747191811333</v>
      </c>
      <c r="F11" s="94">
        <f>SEKTOR_USD!L11</f>
        <v>4.5335577021640532</v>
      </c>
      <c r="G11" s="94">
        <f>SEKTOR_TL!L11</f>
        <v>18.872532571918249</v>
      </c>
    </row>
    <row r="12" spans="1:7" ht="13.8" x14ac:dyDescent="0.25">
      <c r="A12" s="85" t="s">
        <v>6</v>
      </c>
      <c r="B12" s="94">
        <f>SEKTOR_USD!D12</f>
        <v>4.0170061033455386</v>
      </c>
      <c r="C12" s="94">
        <f>SEKTOR_TL!D12</f>
        <v>19.573179190038779</v>
      </c>
      <c r="D12" s="94">
        <f>SEKTOR_USD!H12</f>
        <v>4.6233744269936832</v>
      </c>
      <c r="E12" s="94">
        <f>SEKTOR_TL!H12</f>
        <v>17.903854347494512</v>
      </c>
      <c r="F12" s="94">
        <f>SEKTOR_USD!L12</f>
        <v>-0.90477198212428001</v>
      </c>
      <c r="G12" s="94">
        <f>SEKTOR_TL!L12</f>
        <v>12.688221650689451</v>
      </c>
    </row>
    <row r="13" spans="1:7" ht="13.8" x14ac:dyDescent="0.25">
      <c r="A13" s="85" t="s">
        <v>7</v>
      </c>
      <c r="B13" s="94">
        <f>SEKTOR_USD!D13</f>
        <v>-12.181067877415721</v>
      </c>
      <c r="C13" s="94">
        <f>SEKTOR_TL!D13</f>
        <v>0.95261631101573352</v>
      </c>
      <c r="D13" s="94">
        <f>SEKTOR_USD!H13</f>
        <v>-5.6610943117786077</v>
      </c>
      <c r="E13" s="94">
        <f>SEKTOR_TL!H13</f>
        <v>6.3139155708236476</v>
      </c>
      <c r="F13" s="94">
        <f>SEKTOR_USD!L13</f>
        <v>0.48457442721581639</v>
      </c>
      <c r="G13" s="94">
        <f>SEKTOR_TL!L13</f>
        <v>14.268146125933232</v>
      </c>
    </row>
    <row r="14" spans="1:7" ht="13.8" x14ac:dyDescent="0.25">
      <c r="A14" s="85" t="s">
        <v>8</v>
      </c>
      <c r="B14" s="94">
        <f>SEKTOR_USD!D14</f>
        <v>13.170902415925617</v>
      </c>
      <c r="C14" s="94">
        <f>SEKTOR_TL!D14</f>
        <v>30.096078522323726</v>
      </c>
      <c r="D14" s="94">
        <f>SEKTOR_USD!H14</f>
        <v>17.481319953147594</v>
      </c>
      <c r="E14" s="94">
        <f>SEKTOR_TL!H14</f>
        <v>32.393936939712319</v>
      </c>
      <c r="F14" s="94">
        <f>SEKTOR_USD!L14</f>
        <v>26.765458513644479</v>
      </c>
      <c r="G14" s="94">
        <f>SEKTOR_TL!L14</f>
        <v>44.15400592307018</v>
      </c>
    </row>
    <row r="15" spans="1:7" ht="13.8" x14ac:dyDescent="0.25">
      <c r="A15" s="85" t="s">
        <v>9</v>
      </c>
      <c r="B15" s="94">
        <f>SEKTOR_USD!D15</f>
        <v>-7.1344319843988258</v>
      </c>
      <c r="C15" s="94">
        <f>SEKTOR_TL!D15</f>
        <v>6.7539974557781965</v>
      </c>
      <c r="D15" s="94">
        <f>SEKTOR_USD!H15</f>
        <v>-9.965478492261429</v>
      </c>
      <c r="E15" s="94">
        <f>SEKTOR_TL!H15</f>
        <v>1.4631497811439793</v>
      </c>
      <c r="F15" s="94">
        <f>SEKTOR_USD!L15</f>
        <v>-16.691300918148126</v>
      </c>
      <c r="G15" s="94">
        <f>SEKTOR_TL!L15</f>
        <v>-5.2637615822142898</v>
      </c>
    </row>
    <row r="16" spans="1:7" ht="13.8" x14ac:dyDescent="0.25">
      <c r="A16" s="85" t="s">
        <v>10</v>
      </c>
      <c r="B16" s="94">
        <f>SEKTOR_USD!D16</f>
        <v>-25.88535114466184</v>
      </c>
      <c r="C16" s="94">
        <f>SEKTOR_TL!D16</f>
        <v>-14.80119914832737</v>
      </c>
      <c r="D16" s="94">
        <f>SEKTOR_USD!H16</f>
        <v>-14.983396532236604</v>
      </c>
      <c r="E16" s="94">
        <f>SEKTOR_TL!H16</f>
        <v>-4.1917230515588013</v>
      </c>
      <c r="F16" s="94">
        <f>SEKTOR_USD!L16</f>
        <v>-12.945026976619802</v>
      </c>
      <c r="G16" s="94">
        <f>SEKTOR_TL!L16</f>
        <v>-1.00360741807037</v>
      </c>
    </row>
    <row r="17" spans="1:7" ht="13.8" x14ac:dyDescent="0.25">
      <c r="A17" s="95" t="s">
        <v>11</v>
      </c>
      <c r="B17" s="94">
        <f>SEKTOR_USD!D17</f>
        <v>0.20591155641279998</v>
      </c>
      <c r="C17" s="94">
        <f>SEKTOR_TL!D17</f>
        <v>15.192119705229116</v>
      </c>
      <c r="D17" s="94">
        <f>SEKTOR_USD!H17</f>
        <v>12.046423586976255</v>
      </c>
      <c r="E17" s="94">
        <f>SEKTOR_TL!H17</f>
        <v>26.26915619104761</v>
      </c>
      <c r="F17" s="94">
        <f>SEKTOR_USD!L17</f>
        <v>12.103668027324971</v>
      </c>
      <c r="G17" s="94">
        <f>SEKTOR_TL!L17</f>
        <v>27.481042661708077</v>
      </c>
    </row>
    <row r="18" spans="1:7" s="10" customFormat="1" ht="15.6" x14ac:dyDescent="0.3">
      <c r="A18" s="83" t="s">
        <v>12</v>
      </c>
      <c r="B18" s="93">
        <f>SEKTOR_USD!D18</f>
        <v>-0.41799352603651307</v>
      </c>
      <c r="C18" s="93">
        <f>SEKTOR_TL!D18</f>
        <v>14.474907039569723</v>
      </c>
      <c r="D18" s="93">
        <f>SEKTOR_USD!H18</f>
        <v>-2.9465301483291699</v>
      </c>
      <c r="E18" s="93">
        <f>SEKTOR_TL!H18</f>
        <v>9.3730558394029959</v>
      </c>
      <c r="F18" s="93">
        <f>SEKTOR_USD!L18</f>
        <v>-1.7934154943031182</v>
      </c>
      <c r="G18" s="93">
        <f>SEKTOR_TL!L18</f>
        <v>11.677682000376592</v>
      </c>
    </row>
    <row r="19" spans="1:7" ht="13.8" x14ac:dyDescent="0.25">
      <c r="A19" s="85" t="s">
        <v>13</v>
      </c>
      <c r="B19" s="94">
        <f>SEKTOR_USD!D19</f>
        <v>-0.41799352603651307</v>
      </c>
      <c r="C19" s="94">
        <f>SEKTOR_TL!D19</f>
        <v>14.474907039569723</v>
      </c>
      <c r="D19" s="94">
        <f>SEKTOR_USD!H19</f>
        <v>-2.9465301483291699</v>
      </c>
      <c r="E19" s="94">
        <f>SEKTOR_TL!H19</f>
        <v>9.3730558394029959</v>
      </c>
      <c r="F19" s="94">
        <f>SEKTOR_USD!L19</f>
        <v>-1.7934154943031182</v>
      </c>
      <c r="G19" s="94">
        <f>SEKTOR_TL!L19</f>
        <v>11.677682000376592</v>
      </c>
    </row>
    <row r="20" spans="1:7" s="10" customFormat="1" ht="15.6" x14ac:dyDescent="0.3">
      <c r="A20" s="83" t="s">
        <v>111</v>
      </c>
      <c r="B20" s="93">
        <f>SEKTOR_USD!D20</f>
        <v>8.1954901005942329</v>
      </c>
      <c r="C20" s="93">
        <f>SEKTOR_TL!D20</f>
        <v>24.376572735603023</v>
      </c>
      <c r="D20" s="93">
        <f>SEKTOR_USD!H20</f>
        <v>11.706527558701962</v>
      </c>
      <c r="E20" s="93">
        <f>SEKTOR_TL!H20</f>
        <v>25.886115096928531</v>
      </c>
      <c r="F20" s="93">
        <f>SEKTOR_USD!L20</f>
        <v>11.377388871984426</v>
      </c>
      <c r="G20" s="93">
        <f>SEKTOR_TL!L20</f>
        <v>26.655139052883175</v>
      </c>
    </row>
    <row r="21" spans="1:7" ht="13.8" x14ac:dyDescent="0.25">
      <c r="A21" s="85" t="s">
        <v>110</v>
      </c>
      <c r="B21" s="94">
        <f>SEKTOR_USD!D21</f>
        <v>8.1954901005942329</v>
      </c>
      <c r="C21" s="94">
        <f>SEKTOR_TL!D21</f>
        <v>24.376572735603023</v>
      </c>
      <c r="D21" s="94">
        <f>SEKTOR_USD!H21</f>
        <v>11.706527558701962</v>
      </c>
      <c r="E21" s="94">
        <f>SEKTOR_TL!H21</f>
        <v>25.886115096928531</v>
      </c>
      <c r="F21" s="94">
        <f>SEKTOR_USD!L21</f>
        <v>11.377388871984426</v>
      </c>
      <c r="G21" s="94">
        <f>SEKTOR_TL!L21</f>
        <v>26.655139052883175</v>
      </c>
    </row>
    <row r="22" spans="1:7" ht="16.8" x14ac:dyDescent="0.3">
      <c r="A22" s="80" t="s">
        <v>14</v>
      </c>
      <c r="B22" s="93">
        <f>SEKTOR_USD!D22</f>
        <v>1.46529334732981</v>
      </c>
      <c r="C22" s="93">
        <f>SEKTOR_TL!D22</f>
        <v>16.639847247054103</v>
      </c>
      <c r="D22" s="93">
        <f>SEKTOR_USD!H22</f>
        <v>3.1984400797390595</v>
      </c>
      <c r="E22" s="93">
        <f>SEKTOR_TL!H22</f>
        <v>16.298044435000374</v>
      </c>
      <c r="F22" s="93">
        <f>SEKTOR_USD!L22</f>
        <v>1.187707835747732</v>
      </c>
      <c r="G22" s="93">
        <f>SEKTOR_TL!L22</f>
        <v>15.06772906222109</v>
      </c>
    </row>
    <row r="23" spans="1:7" s="10" customFormat="1" ht="15.6" x14ac:dyDescent="0.3">
      <c r="A23" s="83" t="s">
        <v>15</v>
      </c>
      <c r="B23" s="93">
        <f>SEKTOR_USD!D23</f>
        <v>4.6708275830404453</v>
      </c>
      <c r="C23" s="93">
        <f>SEKTOR_TL!D23</f>
        <v>20.324782373773782</v>
      </c>
      <c r="D23" s="93">
        <f>SEKTOR_USD!H23</f>
        <v>5.056385034510182</v>
      </c>
      <c r="E23" s="93">
        <f>SEKTOR_TL!H23</f>
        <v>18.391829619551618</v>
      </c>
      <c r="F23" s="93">
        <f>SEKTOR_USD!L23</f>
        <v>-1.0267189879384135</v>
      </c>
      <c r="G23" s="93">
        <f>SEKTOR_TL!L23</f>
        <v>12.549547049543738</v>
      </c>
    </row>
    <row r="24" spans="1:7" ht="13.8" x14ac:dyDescent="0.25">
      <c r="A24" s="85" t="s">
        <v>16</v>
      </c>
      <c r="B24" s="94">
        <f>SEKTOR_USD!D24</f>
        <v>1.2336127398576404</v>
      </c>
      <c r="C24" s="94">
        <f>SEKTOR_TL!D24</f>
        <v>16.37351784737303</v>
      </c>
      <c r="D24" s="94">
        <f>SEKTOR_USD!H24</f>
        <v>0.43952138411090275</v>
      </c>
      <c r="E24" s="94">
        <f>SEKTOR_TL!H24</f>
        <v>13.188919444266039</v>
      </c>
      <c r="F24" s="94">
        <f>SEKTOR_USD!L24</f>
        <v>-5.4337539111686946</v>
      </c>
      <c r="G24" s="94">
        <f>SEKTOR_TL!L24</f>
        <v>7.5379946450049644</v>
      </c>
    </row>
    <row r="25" spans="1:7" ht="13.8" x14ac:dyDescent="0.25">
      <c r="A25" s="85" t="s">
        <v>17</v>
      </c>
      <c r="B25" s="94">
        <f>SEKTOR_USD!D25</f>
        <v>4.2393419385642357</v>
      </c>
      <c r="C25" s="94">
        <f>SEKTOR_TL!D25</f>
        <v>19.828766268160983</v>
      </c>
      <c r="D25" s="94">
        <f>SEKTOR_USD!H25</f>
        <v>8.6043873880859394</v>
      </c>
      <c r="E25" s="94">
        <f>SEKTOR_TL!H25</f>
        <v>22.390201446226637</v>
      </c>
      <c r="F25" s="94">
        <f>SEKTOR_USD!L25</f>
        <v>0.90089795615035484</v>
      </c>
      <c r="G25" s="94">
        <f>SEKTOR_TL!L25</f>
        <v>14.741577178521471</v>
      </c>
    </row>
    <row r="26" spans="1:7" ht="13.8" x14ac:dyDescent="0.25">
      <c r="A26" s="85" t="s">
        <v>18</v>
      </c>
      <c r="B26" s="94">
        <f>SEKTOR_USD!D26</f>
        <v>16.842492029174245</v>
      </c>
      <c r="C26" s="94">
        <f>SEKTOR_TL!D26</f>
        <v>34.316769534148015</v>
      </c>
      <c r="D26" s="94">
        <f>SEKTOR_USD!H26</f>
        <v>19.000049623308428</v>
      </c>
      <c r="E26" s="94">
        <f>SEKTOR_TL!H26</f>
        <v>34.105448184733518</v>
      </c>
      <c r="F26" s="94">
        <f>SEKTOR_USD!L26</f>
        <v>13.679384652151871</v>
      </c>
      <c r="G26" s="94">
        <f>SEKTOR_TL!L26</f>
        <v>29.272901945236217</v>
      </c>
    </row>
    <row r="27" spans="1:7" s="10" customFormat="1" ht="15.6" x14ac:dyDescent="0.3">
      <c r="A27" s="83" t="s">
        <v>19</v>
      </c>
      <c r="B27" s="93">
        <f>SEKTOR_USD!D27</f>
        <v>-7.8485485199829705</v>
      </c>
      <c r="C27" s="93">
        <f>SEKTOR_TL!D27</f>
        <v>5.9330818413916822</v>
      </c>
      <c r="D27" s="93">
        <f>SEKTOR_USD!H27</f>
        <v>1.0158935305361942</v>
      </c>
      <c r="E27" s="93">
        <f>SEKTOR_TL!H27</f>
        <v>13.838454005488762</v>
      </c>
      <c r="F27" s="93">
        <f>SEKTOR_USD!L27</f>
        <v>15.090511828028397</v>
      </c>
      <c r="G27" s="93">
        <f>SEKTOR_TL!L27</f>
        <v>30.877594877006864</v>
      </c>
    </row>
    <row r="28" spans="1:7" ht="13.8" x14ac:dyDescent="0.25">
      <c r="A28" s="85" t="s">
        <v>20</v>
      </c>
      <c r="B28" s="94">
        <f>SEKTOR_USD!D28</f>
        <v>-7.8485485199829705</v>
      </c>
      <c r="C28" s="94">
        <f>SEKTOR_TL!D28</f>
        <v>5.9330818413916822</v>
      </c>
      <c r="D28" s="94">
        <f>SEKTOR_USD!H28</f>
        <v>1.0158935305361942</v>
      </c>
      <c r="E28" s="94">
        <f>SEKTOR_TL!H28</f>
        <v>13.838454005488762</v>
      </c>
      <c r="F28" s="94">
        <f>SEKTOR_USD!L28</f>
        <v>15.090511828028397</v>
      </c>
      <c r="G28" s="94">
        <f>SEKTOR_TL!L28</f>
        <v>30.877594877006864</v>
      </c>
    </row>
    <row r="29" spans="1:7" s="10" customFormat="1" ht="15.6" x14ac:dyDescent="0.3">
      <c r="A29" s="83" t="s">
        <v>21</v>
      </c>
      <c r="B29" s="93">
        <f>SEKTOR_USD!D29</f>
        <v>2.9115140328594453</v>
      </c>
      <c r="C29" s="93">
        <f>SEKTOR_TL!D29</f>
        <v>18.30235621224546</v>
      </c>
      <c r="D29" s="93">
        <f>SEKTOR_USD!H29</f>
        <v>3.3993817423712906</v>
      </c>
      <c r="E29" s="93">
        <f>SEKTOR_TL!H29</f>
        <v>16.524492842472313</v>
      </c>
      <c r="F29" s="93">
        <f>SEKTOR_USD!L29</f>
        <v>-0.8845238333241412</v>
      </c>
      <c r="G29" s="93">
        <f>SEKTOR_TL!L29</f>
        <v>12.711247258739878</v>
      </c>
    </row>
    <row r="30" spans="1:7" ht="13.8" x14ac:dyDescent="0.25">
      <c r="A30" s="85" t="s">
        <v>22</v>
      </c>
      <c r="B30" s="94">
        <f>SEKTOR_USD!D30</f>
        <v>7.7864142702045145</v>
      </c>
      <c r="C30" s="94">
        <f>SEKTOR_TL!D30</f>
        <v>23.906317924376253</v>
      </c>
      <c r="D30" s="94">
        <f>SEKTOR_USD!H30</f>
        <v>6.7209750012250655</v>
      </c>
      <c r="E30" s="94">
        <f>SEKTOR_TL!H30</f>
        <v>20.267716093857633</v>
      </c>
      <c r="F30" s="94">
        <f>SEKTOR_USD!L30</f>
        <v>1.4618437838480711</v>
      </c>
      <c r="G30" s="94">
        <f>SEKTOR_TL!L30</f>
        <v>15.379468518296429</v>
      </c>
    </row>
    <row r="31" spans="1:7" ht="13.8" x14ac:dyDescent="0.25">
      <c r="A31" s="85" t="s">
        <v>23</v>
      </c>
      <c r="B31" s="94">
        <f>SEKTOR_USD!D31</f>
        <v>-0.8656405376540921</v>
      </c>
      <c r="C31" s="94">
        <f>SEKTOR_TL!D31</f>
        <v>13.960312567576839</v>
      </c>
      <c r="D31" s="94">
        <f>SEKTOR_USD!H31</f>
        <v>1.049325891609723</v>
      </c>
      <c r="E31" s="94">
        <f>SEKTOR_TL!H31</f>
        <v>13.876130139068815</v>
      </c>
      <c r="F31" s="94">
        <f>SEKTOR_USD!L31</f>
        <v>-2.2835324356861784</v>
      </c>
      <c r="G31" s="94">
        <f>SEKTOR_TL!L31</f>
        <v>11.120335217589339</v>
      </c>
    </row>
    <row r="32" spans="1:7" ht="13.8" x14ac:dyDescent="0.25">
      <c r="A32" s="85" t="s">
        <v>24</v>
      </c>
      <c r="B32" s="94">
        <f>SEKTOR_USD!D32</f>
        <v>94.901943705433425</v>
      </c>
      <c r="C32" s="94">
        <f>SEKTOR_TL!D32</f>
        <v>124.05033476950913</v>
      </c>
      <c r="D32" s="94">
        <f>SEKTOR_USD!H32</f>
        <v>52.928034656599735</v>
      </c>
      <c r="E32" s="94">
        <f>SEKTOR_TL!H32</f>
        <v>72.340118281906911</v>
      </c>
      <c r="F32" s="94">
        <f>SEKTOR_USD!L32</f>
        <v>6.7646338654967737</v>
      </c>
      <c r="G32" s="94">
        <f>SEKTOR_TL!L32</f>
        <v>21.409647731165421</v>
      </c>
    </row>
    <row r="33" spans="1:7" ht="13.8" x14ac:dyDescent="0.25">
      <c r="A33" s="85" t="s">
        <v>106</v>
      </c>
      <c r="B33" s="94">
        <f>SEKTOR_USD!D33</f>
        <v>-2.6292961401659425</v>
      </c>
      <c r="C33" s="94">
        <f>SEKTOR_TL!D33</f>
        <v>11.932894981849165</v>
      </c>
      <c r="D33" s="94">
        <f>SEKTOR_USD!H33</f>
        <v>0.19832143175215206</v>
      </c>
      <c r="E33" s="94">
        <f>SEKTOR_TL!H33</f>
        <v>12.917102518007637</v>
      </c>
      <c r="F33" s="94">
        <f>SEKTOR_USD!L33</f>
        <v>-0.88495297843441179</v>
      </c>
      <c r="G33" s="94">
        <f>SEKTOR_TL!L33</f>
        <v>12.710759247356531</v>
      </c>
    </row>
    <row r="34" spans="1:7" ht="13.8" x14ac:dyDescent="0.25">
      <c r="A34" s="85" t="s">
        <v>25</v>
      </c>
      <c r="B34" s="94">
        <f>SEKTOR_USD!D34</f>
        <v>5.7793504426405056</v>
      </c>
      <c r="C34" s="94">
        <f>SEKTOR_TL!D34</f>
        <v>21.599089407717027</v>
      </c>
      <c r="D34" s="94">
        <f>SEKTOR_USD!H34</f>
        <v>6.2572887750857271</v>
      </c>
      <c r="E34" s="94">
        <f>SEKTOR_TL!H34</f>
        <v>19.745171360722296</v>
      </c>
      <c r="F34" s="94">
        <f>SEKTOR_USD!L34</f>
        <v>6.3126223430652759</v>
      </c>
      <c r="G34" s="94">
        <f>SEKTOR_TL!L34</f>
        <v>20.895633326564241</v>
      </c>
    </row>
    <row r="35" spans="1:7" ht="13.8" x14ac:dyDescent="0.25">
      <c r="A35" s="85" t="s">
        <v>26</v>
      </c>
      <c r="B35" s="94">
        <f>SEKTOR_USD!D35</f>
        <v>5.4200753044642314</v>
      </c>
      <c r="C35" s="94">
        <f>SEKTOR_TL!D35</f>
        <v>21.186083188012965</v>
      </c>
      <c r="D35" s="94">
        <f>SEKTOR_USD!H35</f>
        <v>6.6797312063974976</v>
      </c>
      <c r="E35" s="94">
        <f>SEKTOR_TL!H35</f>
        <v>20.22123697382618</v>
      </c>
      <c r="F35" s="94">
        <f>SEKTOR_USD!L35</f>
        <v>0.65378957235768831</v>
      </c>
      <c r="G35" s="94">
        <f>SEKTOR_TL!L35</f>
        <v>14.460572685353043</v>
      </c>
    </row>
    <row r="36" spans="1:7" ht="13.8" x14ac:dyDescent="0.25">
      <c r="A36" s="85" t="s">
        <v>27</v>
      </c>
      <c r="B36" s="94">
        <f>SEKTOR_USD!D36</f>
        <v>-14.990768179028366</v>
      </c>
      <c r="C36" s="94">
        <f>SEKTOR_TL!D36</f>
        <v>-2.2772862810781072</v>
      </c>
      <c r="D36" s="94">
        <f>SEKTOR_USD!H36</f>
        <v>-9.5362731264205944</v>
      </c>
      <c r="E36" s="94">
        <f>SEKTOR_TL!H36</f>
        <v>1.9468367891038902</v>
      </c>
      <c r="F36" s="94">
        <f>SEKTOR_USD!L36</f>
        <v>-12.907220877887088</v>
      </c>
      <c r="G36" s="94">
        <f>SEKTOR_TL!L36</f>
        <v>-0.96061541816325935</v>
      </c>
    </row>
    <row r="37" spans="1:7" ht="13.8" x14ac:dyDescent="0.25">
      <c r="A37" s="85" t="s">
        <v>107</v>
      </c>
      <c r="B37" s="94">
        <f>SEKTOR_USD!D37</f>
        <v>16.295109420255933</v>
      </c>
      <c r="C37" s="94">
        <f>SEKTOR_TL!D37</f>
        <v>33.687523594145944</v>
      </c>
      <c r="D37" s="94">
        <f>SEKTOR_USD!H37</f>
        <v>15.343532522976655</v>
      </c>
      <c r="E37" s="94">
        <f>SEKTOR_TL!H37</f>
        <v>29.984787175873834</v>
      </c>
      <c r="F37" s="94">
        <f>SEKTOR_USD!L37</f>
        <v>17.604058113085529</v>
      </c>
      <c r="G37" s="94">
        <f>SEKTOR_TL!L37</f>
        <v>33.735926873061118</v>
      </c>
    </row>
    <row r="38" spans="1:7" ht="13.8" x14ac:dyDescent="0.25">
      <c r="A38" s="95" t="s">
        <v>28</v>
      </c>
      <c r="B38" s="94">
        <f>SEKTOR_USD!D38</f>
        <v>49.672569087333784</v>
      </c>
      <c r="C38" s="94">
        <f>SEKTOR_TL!D38</f>
        <v>72.056720278335348</v>
      </c>
      <c r="D38" s="94">
        <f>SEKTOR_USD!H38</f>
        <v>27.992646370359292</v>
      </c>
      <c r="E38" s="94">
        <f>SEKTOR_TL!H38</f>
        <v>44.239529816844218</v>
      </c>
      <c r="F38" s="94">
        <f>SEKTOR_USD!L38</f>
        <v>-7.2207854626500714</v>
      </c>
      <c r="G38" s="94">
        <f>SEKTOR_TL!L38</f>
        <v>5.5058341505179698</v>
      </c>
    </row>
    <row r="39" spans="1:7" ht="13.8" x14ac:dyDescent="0.25">
      <c r="A39" s="95" t="s">
        <v>108</v>
      </c>
      <c r="B39" s="94">
        <f>SEKTOR_USD!D39</f>
        <v>15.288669671068794</v>
      </c>
      <c r="C39" s="94">
        <f>SEKTOR_TL!D39</f>
        <v>32.530566621610461</v>
      </c>
      <c r="D39" s="94">
        <f>SEKTOR_USD!H39</f>
        <v>4.9802130165385972</v>
      </c>
      <c r="E39" s="94">
        <f>SEKTOR_TL!H39</f>
        <v>18.305988625017996</v>
      </c>
      <c r="F39" s="94">
        <f>SEKTOR_USD!L39</f>
        <v>30.559757802544862</v>
      </c>
      <c r="G39" s="94">
        <f>SEKTOR_TL!L39</f>
        <v>48.468773120533307</v>
      </c>
    </row>
    <row r="40" spans="1:7" ht="13.8" x14ac:dyDescent="0.25">
      <c r="A40" s="95" t="s">
        <v>29</v>
      </c>
      <c r="B40" s="94">
        <f>SEKTOR_USD!D40</f>
        <v>7.4060426664827341</v>
      </c>
      <c r="C40" s="94">
        <f>SEKTOR_TL!D40</f>
        <v>23.469060175528558</v>
      </c>
      <c r="D40" s="94">
        <f>SEKTOR_USD!H40</f>
        <v>7.7667783595117594</v>
      </c>
      <c r="E40" s="94">
        <f>SEKTOR_TL!H40</f>
        <v>21.446269619844276</v>
      </c>
      <c r="F40" s="94">
        <f>SEKTOR_USD!L40</f>
        <v>4.0664112806622983</v>
      </c>
      <c r="G40" s="94">
        <f>SEKTOR_TL!L40</f>
        <v>18.341307198684138</v>
      </c>
    </row>
    <row r="41" spans="1:7" ht="13.8" x14ac:dyDescent="0.25">
      <c r="A41" s="85" t="s">
        <v>30</v>
      </c>
      <c r="B41" s="94">
        <f>SEKTOR_USD!D41</f>
        <v>-4.7860718270481328</v>
      </c>
      <c r="C41" s="94">
        <f>SEKTOR_TL!D41</f>
        <v>9.4535645786643698</v>
      </c>
      <c r="D41" s="94">
        <f>SEKTOR_USD!H41</f>
        <v>-3.7437078645889668</v>
      </c>
      <c r="E41" s="94">
        <f>SEKTOR_TL!H41</f>
        <v>8.4746875172021809</v>
      </c>
      <c r="F41" s="94">
        <f>SEKTOR_USD!L41</f>
        <v>-2.8451754747314912</v>
      </c>
      <c r="G41" s="94">
        <f>SEKTOR_TL!L41</f>
        <v>10.481651029274161</v>
      </c>
    </row>
    <row r="42" spans="1:7" ht="16.8" x14ac:dyDescent="0.3">
      <c r="A42" s="80" t="s">
        <v>31</v>
      </c>
      <c r="B42" s="93">
        <f>SEKTOR_USD!D42</f>
        <v>-4.0146672233795435</v>
      </c>
      <c r="C42" s="93">
        <f>SEKTOR_TL!D42</f>
        <v>10.34033592844578</v>
      </c>
      <c r="D42" s="93">
        <f>SEKTOR_USD!H42</f>
        <v>2.3342325869369387</v>
      </c>
      <c r="E42" s="93">
        <f>SEKTOR_TL!H42</f>
        <v>15.324137839888053</v>
      </c>
      <c r="F42" s="93">
        <f>SEKTOR_USD!L42</f>
        <v>-2.4771988458262286</v>
      </c>
      <c r="G42" s="93">
        <f>SEKTOR_TL!L42</f>
        <v>10.900103388179572</v>
      </c>
    </row>
    <row r="43" spans="1:7" ht="13.8" x14ac:dyDescent="0.25">
      <c r="A43" s="85" t="s">
        <v>32</v>
      </c>
      <c r="B43" s="94">
        <f>SEKTOR_USD!D43</f>
        <v>-4.0146672233795435</v>
      </c>
      <c r="C43" s="94">
        <f>SEKTOR_TL!D43</f>
        <v>10.34033592844578</v>
      </c>
      <c r="D43" s="94">
        <f>SEKTOR_USD!H43</f>
        <v>2.3342325869369387</v>
      </c>
      <c r="E43" s="94">
        <f>SEKTOR_TL!H43</f>
        <v>15.324137839888053</v>
      </c>
      <c r="F43" s="94">
        <f>SEKTOR_USD!L43</f>
        <v>-2.4771988458262286</v>
      </c>
      <c r="G43" s="94">
        <f>SEKTOR_TL!L43</f>
        <v>10.900103388179572</v>
      </c>
    </row>
    <row r="44" spans="1:7" ht="17.399999999999999" x14ac:dyDescent="0.3">
      <c r="A44" s="96" t="s">
        <v>40</v>
      </c>
      <c r="B44" s="97">
        <f>SEKTOR_USD!D44</f>
        <v>1.7996501490763361</v>
      </c>
      <c r="C44" s="97">
        <f>SEKTOR_TL!D44</f>
        <v>17.024208490146627</v>
      </c>
      <c r="D44" s="97">
        <f>SEKTOR_USD!H44</f>
        <v>3.6894026121919534</v>
      </c>
      <c r="E44" s="97">
        <f>SEKTOR_TL!H44</f>
        <v>16.851327821561334</v>
      </c>
      <c r="F44" s="97">
        <f>SEKTOR_USD!L44</f>
        <v>1.5374512658510899</v>
      </c>
      <c r="G44" s="97">
        <f>SEKTOR_TL!L44</f>
        <v>15.465447155823462</v>
      </c>
    </row>
    <row r="45" spans="1:7" ht="13.8" hidden="1" x14ac:dyDescent="0.25">
      <c r="A45" s="31" t="s">
        <v>34</v>
      </c>
      <c r="B45" s="36"/>
      <c r="C45" s="36"/>
      <c r="D45" s="30" t="e">
        <f>SEKTOR_USD!#REF!</f>
        <v>#REF!</v>
      </c>
      <c r="E45" s="30" t="e">
        <f>SEKTOR_TL!H45</f>
        <v>#REF!</v>
      </c>
      <c r="F45" s="30" t="e">
        <f>SEKTOR_USD!#REF!</f>
        <v>#REF!</v>
      </c>
      <c r="G45" s="30" t="e">
        <f>SEKTOR_TL!L45</f>
        <v>#REF!</v>
      </c>
    </row>
    <row r="46" spans="1:7" s="11" customFormat="1" ht="17.399999999999999" hidden="1" x14ac:dyDescent="0.3">
      <c r="A46" s="32" t="s">
        <v>40</v>
      </c>
      <c r="B46" s="37" t="e">
        <f>SEKTOR_USD!#REF!</f>
        <v>#REF!</v>
      </c>
      <c r="C46" s="37" t="e">
        <f>SEKTOR_TL!D46</f>
        <v>#REF!</v>
      </c>
      <c r="D46" s="37" t="e">
        <f>SEKTOR_USD!#REF!</f>
        <v>#REF!</v>
      </c>
      <c r="E46" s="37" t="e">
        <f>SEKTOR_TL!H46</f>
        <v>#REF!</v>
      </c>
      <c r="F46" s="37" t="e">
        <f>SEKTOR_USD!#REF!</f>
        <v>#REF!</v>
      </c>
      <c r="G46" s="37" t="e">
        <f>SEKTOR_TL!L46</f>
        <v>#REF!</v>
      </c>
    </row>
    <row r="47" spans="1:7" s="11" customFormat="1" ht="17.399999999999999" x14ac:dyDescent="0.3">
      <c r="A47" s="12"/>
      <c r="B47" s="14"/>
      <c r="C47" s="14"/>
      <c r="D47" s="14"/>
      <c r="E47" s="14"/>
    </row>
    <row r="48" spans="1:7" x14ac:dyDescent="0.25">
      <c r="A48" s="10" t="s">
        <v>36</v>
      </c>
    </row>
    <row r="49" spans="1:1" x14ac:dyDescent="0.25">
      <c r="A49" s="17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32" t="s">
        <v>127</v>
      </c>
      <c r="D2" s="132"/>
      <c r="E2" s="132"/>
      <c r="F2" s="132"/>
      <c r="G2" s="132"/>
      <c r="H2" s="132"/>
      <c r="I2" s="132"/>
      <c r="J2" s="132"/>
      <c r="K2" s="132"/>
    </row>
    <row r="6" spans="1:13" ht="22.5" customHeight="1" x14ac:dyDescent="0.25">
      <c r="A6" s="140" t="s">
        <v>114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1:13" ht="24" customHeight="1" x14ac:dyDescent="0.25">
      <c r="A7" s="39"/>
      <c r="B7" s="128" t="s">
        <v>129</v>
      </c>
      <c r="C7" s="128"/>
      <c r="D7" s="128"/>
      <c r="E7" s="128"/>
      <c r="F7" s="128" t="s">
        <v>130</v>
      </c>
      <c r="G7" s="128"/>
      <c r="H7" s="128"/>
      <c r="I7" s="128"/>
      <c r="J7" s="128" t="s">
        <v>105</v>
      </c>
      <c r="K7" s="128"/>
      <c r="L7" s="128"/>
      <c r="M7" s="128"/>
    </row>
    <row r="8" spans="1:13" ht="64.8" x14ac:dyDescent="0.3">
      <c r="A8" s="40" t="s">
        <v>41</v>
      </c>
      <c r="B8" s="60">
        <v>2019</v>
      </c>
      <c r="C8" s="61">
        <v>2020</v>
      </c>
      <c r="D8" s="5" t="s">
        <v>117</v>
      </c>
      <c r="E8" s="5" t="s">
        <v>118</v>
      </c>
      <c r="F8" s="3">
        <v>2019</v>
      </c>
      <c r="G8" s="4">
        <v>2020</v>
      </c>
      <c r="H8" s="5" t="s">
        <v>117</v>
      </c>
      <c r="I8" s="5" t="s">
        <v>118</v>
      </c>
      <c r="J8" s="3" t="s">
        <v>131</v>
      </c>
      <c r="K8" s="3" t="s">
        <v>132</v>
      </c>
      <c r="L8" s="5" t="s">
        <v>117</v>
      </c>
      <c r="M8" s="5" t="s">
        <v>118</v>
      </c>
    </row>
    <row r="9" spans="1:13" ht="22.5" customHeight="1" x14ac:dyDescent="0.3">
      <c r="A9" s="41" t="s">
        <v>202</v>
      </c>
      <c r="B9" s="64">
        <v>3680695.7041099998</v>
      </c>
      <c r="C9" s="64">
        <v>3701740.9423500001</v>
      </c>
      <c r="D9" s="53">
        <f>(C9-B9)/B9*100</f>
        <v>0.57177338013844614</v>
      </c>
      <c r="E9" s="66">
        <f t="shared" ref="E9:E22" si="0">C9/C$22*100</f>
        <v>27.583620643556543</v>
      </c>
      <c r="F9" s="64">
        <v>7163097.9196100002</v>
      </c>
      <c r="G9" s="64">
        <v>7374137.4856799999</v>
      </c>
      <c r="H9" s="53">
        <f t="shared" ref="H9:H21" si="1">(G9-F9)/F9*100</f>
        <v>2.9462052374329391</v>
      </c>
      <c r="I9" s="55">
        <f t="shared" ref="I9:I22" si="2">G9/G$22*100</f>
        <v>27.373533397660722</v>
      </c>
      <c r="J9" s="64">
        <v>47776037.810659997</v>
      </c>
      <c r="K9" s="64">
        <v>47397451.783950001</v>
      </c>
      <c r="L9" s="53">
        <f t="shared" ref="L9:L22" si="3">(K9-J9)/J9*100</f>
        <v>-0.79241821645059995</v>
      </c>
      <c r="M9" s="66">
        <f t="shared" ref="M9:M22" si="4">K9/K$22*100</f>
        <v>28.403955613794572</v>
      </c>
    </row>
    <row r="10" spans="1:13" ht="22.5" customHeight="1" x14ac:dyDescent="0.3">
      <c r="A10" s="41" t="s">
        <v>203</v>
      </c>
      <c r="B10" s="64">
        <v>2623166.7032400002</v>
      </c>
      <c r="C10" s="64">
        <v>2615238.45261</v>
      </c>
      <c r="D10" s="53">
        <f t="shared" ref="D10:D22" si="5">(C10-B10)/B10*100</f>
        <v>-0.3022396792475131</v>
      </c>
      <c r="E10" s="66">
        <f t="shared" si="0"/>
        <v>19.487518573744495</v>
      </c>
      <c r="F10" s="64">
        <v>5036603.7091300003</v>
      </c>
      <c r="G10" s="64">
        <v>5142569.8653300004</v>
      </c>
      <c r="H10" s="53">
        <f t="shared" si="1"/>
        <v>2.103920862542989</v>
      </c>
      <c r="I10" s="55">
        <f t="shared" si="2"/>
        <v>19.089731949231936</v>
      </c>
      <c r="J10" s="64">
        <v>32635428.203060001</v>
      </c>
      <c r="K10" s="64">
        <v>31841421.531750001</v>
      </c>
      <c r="L10" s="53">
        <f t="shared" si="3"/>
        <v>-2.4329592563322073</v>
      </c>
      <c r="M10" s="66">
        <f t="shared" si="4"/>
        <v>19.081665571190275</v>
      </c>
    </row>
    <row r="11" spans="1:13" ht="22.5" customHeight="1" x14ac:dyDescent="0.3">
      <c r="A11" s="41" t="s">
        <v>204</v>
      </c>
      <c r="B11" s="64">
        <v>1578923.0952000001</v>
      </c>
      <c r="C11" s="64">
        <v>1665097.33873</v>
      </c>
      <c r="D11" s="53">
        <f t="shared" si="5"/>
        <v>5.4577859929957064</v>
      </c>
      <c r="E11" s="66">
        <f t="shared" si="0"/>
        <v>12.40751690661698</v>
      </c>
      <c r="F11" s="64">
        <v>3152098.37983</v>
      </c>
      <c r="G11" s="64">
        <v>3321875.9166600001</v>
      </c>
      <c r="H11" s="53">
        <f t="shared" si="1"/>
        <v>5.3861750609178829</v>
      </c>
      <c r="I11" s="55">
        <f t="shared" si="2"/>
        <v>12.33113452578816</v>
      </c>
      <c r="J11" s="64">
        <v>19690537.707850002</v>
      </c>
      <c r="K11" s="64">
        <v>19740964.801789999</v>
      </c>
      <c r="L11" s="53">
        <f t="shared" si="3"/>
        <v>0.25609810502987712</v>
      </c>
      <c r="M11" s="66">
        <f t="shared" si="4"/>
        <v>11.830203247200703</v>
      </c>
    </row>
    <row r="12" spans="1:13" ht="22.5" customHeight="1" x14ac:dyDescent="0.3">
      <c r="A12" s="41" t="s">
        <v>205</v>
      </c>
      <c r="B12" s="64">
        <v>1178805.9700800001</v>
      </c>
      <c r="C12" s="64">
        <v>1283855.9609300001</v>
      </c>
      <c r="D12" s="53">
        <f t="shared" si="5"/>
        <v>8.9115591128937606</v>
      </c>
      <c r="E12" s="66">
        <f t="shared" si="0"/>
        <v>9.5666866857463457</v>
      </c>
      <c r="F12" s="64">
        <v>2348100.49608</v>
      </c>
      <c r="G12" s="64">
        <v>2521067.9289500001</v>
      </c>
      <c r="H12" s="53">
        <f t="shared" si="1"/>
        <v>7.3662704453560632</v>
      </c>
      <c r="I12" s="55">
        <f t="shared" si="2"/>
        <v>9.3584554512168037</v>
      </c>
      <c r="J12" s="64">
        <v>14434962.302440001</v>
      </c>
      <c r="K12" s="64">
        <v>15995015.555670001</v>
      </c>
      <c r="L12" s="53">
        <f t="shared" si="3"/>
        <v>10.807463300172927</v>
      </c>
      <c r="M12" s="66">
        <f t="shared" si="4"/>
        <v>9.5853615497331326</v>
      </c>
    </row>
    <row r="13" spans="1:13" ht="22.5" customHeight="1" x14ac:dyDescent="0.3">
      <c r="A13" s="42" t="s">
        <v>206</v>
      </c>
      <c r="B13" s="64">
        <v>1056508.49018</v>
      </c>
      <c r="C13" s="64">
        <v>1015523.5017500001</v>
      </c>
      <c r="D13" s="53">
        <f t="shared" si="5"/>
        <v>-3.8792862348902841</v>
      </c>
      <c r="E13" s="66">
        <f t="shared" si="0"/>
        <v>7.5672002614816183</v>
      </c>
      <c r="F13" s="64">
        <v>2092623.3946</v>
      </c>
      <c r="G13" s="64">
        <v>2157507.15148</v>
      </c>
      <c r="H13" s="53">
        <f t="shared" si="1"/>
        <v>3.1005940699808709</v>
      </c>
      <c r="I13" s="55">
        <f t="shared" si="2"/>
        <v>8.0088816056680283</v>
      </c>
      <c r="J13" s="64">
        <v>13256931.958319999</v>
      </c>
      <c r="K13" s="64">
        <v>13364104.478159999</v>
      </c>
      <c r="L13" s="53">
        <f t="shared" si="3"/>
        <v>0.80842626466630652</v>
      </c>
      <c r="M13" s="66">
        <f t="shared" si="4"/>
        <v>8.0087307677648205</v>
      </c>
    </row>
    <row r="14" spans="1:13" ht="22.5" customHeight="1" x14ac:dyDescent="0.3">
      <c r="A14" s="41" t="s">
        <v>207</v>
      </c>
      <c r="B14" s="64">
        <v>1107302.9126299999</v>
      </c>
      <c r="C14" s="64">
        <v>1017014.34566</v>
      </c>
      <c r="D14" s="53">
        <f t="shared" si="5"/>
        <v>-8.1539175902239709</v>
      </c>
      <c r="E14" s="66">
        <f t="shared" si="0"/>
        <v>7.5783093243503155</v>
      </c>
      <c r="F14" s="64">
        <v>2293500.5459599998</v>
      </c>
      <c r="G14" s="64">
        <v>2206008.24462</v>
      </c>
      <c r="H14" s="53">
        <f t="shared" si="1"/>
        <v>-3.8147931333226595</v>
      </c>
      <c r="I14" s="55">
        <f t="shared" si="2"/>
        <v>8.1889224979715713</v>
      </c>
      <c r="J14" s="64">
        <v>12827608.17598</v>
      </c>
      <c r="K14" s="64">
        <v>13348543.12073</v>
      </c>
      <c r="L14" s="53">
        <f t="shared" si="3"/>
        <v>4.0610450335196768</v>
      </c>
      <c r="M14" s="66">
        <f t="shared" si="4"/>
        <v>7.9994052852948565</v>
      </c>
    </row>
    <row r="15" spans="1:13" ht="22.5" customHeight="1" x14ac:dyDescent="0.3">
      <c r="A15" s="41" t="s">
        <v>208</v>
      </c>
      <c r="B15" s="64">
        <v>707399.97395999997</v>
      </c>
      <c r="C15" s="64">
        <v>719454.92623999994</v>
      </c>
      <c r="D15" s="53">
        <f t="shared" si="5"/>
        <v>1.7041211088144055</v>
      </c>
      <c r="E15" s="66">
        <f t="shared" si="0"/>
        <v>5.3610374320099439</v>
      </c>
      <c r="F15" s="64">
        <v>1398091.31492</v>
      </c>
      <c r="G15" s="64">
        <v>1431602.9190499999</v>
      </c>
      <c r="H15" s="53">
        <f t="shared" si="1"/>
        <v>2.3969538879452545</v>
      </c>
      <c r="I15" s="55">
        <f t="shared" si="2"/>
        <v>5.3142527370697721</v>
      </c>
      <c r="J15" s="64">
        <v>8540897.0110199992</v>
      </c>
      <c r="K15" s="64">
        <v>8948728.26186</v>
      </c>
      <c r="L15" s="53">
        <f t="shared" si="3"/>
        <v>4.7750400258168604</v>
      </c>
      <c r="M15" s="66">
        <f t="shared" si="4"/>
        <v>5.362720373837738</v>
      </c>
    </row>
    <row r="16" spans="1:13" ht="22.5" customHeight="1" x14ac:dyDescent="0.3">
      <c r="A16" s="41" t="s">
        <v>209</v>
      </c>
      <c r="B16" s="64">
        <v>578511.62329000002</v>
      </c>
      <c r="C16" s="64">
        <v>686372.78651999997</v>
      </c>
      <c r="D16" s="53">
        <f t="shared" si="5"/>
        <v>18.644597426857683</v>
      </c>
      <c r="E16" s="66">
        <f t="shared" si="0"/>
        <v>5.1145249919648261</v>
      </c>
      <c r="F16" s="64">
        <v>1176588.41053</v>
      </c>
      <c r="G16" s="64">
        <v>1339346.0957500001</v>
      </c>
      <c r="H16" s="53">
        <f t="shared" si="1"/>
        <v>13.83301788147693</v>
      </c>
      <c r="I16" s="55">
        <f t="shared" si="2"/>
        <v>4.9717862128601613</v>
      </c>
      <c r="J16" s="64">
        <v>7121300.78761</v>
      </c>
      <c r="K16" s="64">
        <v>7731308.1231899997</v>
      </c>
      <c r="L16" s="53">
        <f t="shared" si="3"/>
        <v>8.5659538021666126</v>
      </c>
      <c r="M16" s="66">
        <f t="shared" si="4"/>
        <v>4.6331548322186444</v>
      </c>
    </row>
    <row r="17" spans="1:13" ht="22.5" customHeight="1" x14ac:dyDescent="0.3">
      <c r="A17" s="41" t="s">
        <v>210</v>
      </c>
      <c r="B17" s="64">
        <v>189307.40182</v>
      </c>
      <c r="C17" s="64">
        <v>192353.44756</v>
      </c>
      <c r="D17" s="53">
        <f t="shared" si="5"/>
        <v>1.6090473540470895</v>
      </c>
      <c r="E17" s="66">
        <f t="shared" si="0"/>
        <v>1.4333268074688579</v>
      </c>
      <c r="F17" s="64">
        <v>385390.72094999999</v>
      </c>
      <c r="G17" s="64">
        <v>397908.75705999997</v>
      </c>
      <c r="H17" s="53">
        <f t="shared" si="1"/>
        <v>3.2481415429885399</v>
      </c>
      <c r="I17" s="55">
        <f t="shared" si="2"/>
        <v>1.4770769695785193</v>
      </c>
      <c r="J17" s="64">
        <v>2521556.0026699998</v>
      </c>
      <c r="K17" s="64">
        <v>2446182.83072</v>
      </c>
      <c r="L17" s="53">
        <f t="shared" si="3"/>
        <v>-2.9891532002537118</v>
      </c>
      <c r="M17" s="66">
        <f t="shared" si="4"/>
        <v>1.4659283554675273</v>
      </c>
    </row>
    <row r="18" spans="1:13" ht="22.5" customHeight="1" x14ac:dyDescent="0.3">
      <c r="A18" s="41" t="s">
        <v>211</v>
      </c>
      <c r="B18" s="64">
        <v>145115.85780999999</v>
      </c>
      <c r="C18" s="64">
        <v>154290.33029000001</v>
      </c>
      <c r="D18" s="53">
        <f t="shared" si="5"/>
        <v>6.3221708629612019</v>
      </c>
      <c r="E18" s="66">
        <f t="shared" si="0"/>
        <v>1.1496984813277105</v>
      </c>
      <c r="F18" s="64">
        <v>270411.74919</v>
      </c>
      <c r="G18" s="64">
        <v>296080.72607999999</v>
      </c>
      <c r="H18" s="53">
        <f t="shared" si="1"/>
        <v>9.492552363900483</v>
      </c>
      <c r="I18" s="55">
        <f t="shared" si="2"/>
        <v>1.0990811684069302</v>
      </c>
      <c r="J18" s="64">
        <v>1763209.40175</v>
      </c>
      <c r="K18" s="64">
        <v>1867268.15264</v>
      </c>
      <c r="L18" s="53">
        <f t="shared" si="3"/>
        <v>5.901667197708953</v>
      </c>
      <c r="M18" s="66">
        <f t="shared" si="4"/>
        <v>1.1190011220096587</v>
      </c>
    </row>
    <row r="19" spans="1:13" ht="22.5" customHeight="1" x14ac:dyDescent="0.3">
      <c r="A19" s="41" t="s">
        <v>212</v>
      </c>
      <c r="B19" s="64">
        <v>150552.40797999999</v>
      </c>
      <c r="C19" s="64">
        <v>151038.14489</v>
      </c>
      <c r="D19" s="53">
        <f t="shared" si="5"/>
        <v>0.32263642708692791</v>
      </c>
      <c r="E19" s="66">
        <f t="shared" si="0"/>
        <v>1.1254647357109344</v>
      </c>
      <c r="F19" s="64">
        <v>310483.90009000001</v>
      </c>
      <c r="G19" s="64">
        <v>316145.31823999999</v>
      </c>
      <c r="H19" s="53">
        <f t="shared" si="1"/>
        <v>1.8234176227362859</v>
      </c>
      <c r="I19" s="55">
        <f t="shared" si="2"/>
        <v>1.1735629345346676</v>
      </c>
      <c r="J19" s="64">
        <v>1760598.1667599999</v>
      </c>
      <c r="K19" s="64">
        <v>1798113.4111299999</v>
      </c>
      <c r="L19" s="53">
        <f t="shared" si="3"/>
        <v>2.1308237778662842</v>
      </c>
      <c r="M19" s="66">
        <f t="shared" si="4"/>
        <v>1.077558636508811</v>
      </c>
    </row>
    <row r="20" spans="1:13" ht="22.5" customHeight="1" x14ac:dyDescent="0.3">
      <c r="A20" s="41" t="s">
        <v>213</v>
      </c>
      <c r="B20" s="64">
        <v>112492.44267</v>
      </c>
      <c r="C20" s="64">
        <v>130426.52552</v>
      </c>
      <c r="D20" s="53">
        <f t="shared" si="5"/>
        <v>15.942477933926789</v>
      </c>
      <c r="E20" s="66">
        <f t="shared" si="0"/>
        <v>0.97187670823796668</v>
      </c>
      <c r="F20" s="64">
        <v>219917.22690000001</v>
      </c>
      <c r="G20" s="64">
        <v>273595.97379000002</v>
      </c>
      <c r="H20" s="53">
        <f t="shared" si="1"/>
        <v>24.408613934736735</v>
      </c>
      <c r="I20" s="55">
        <f t="shared" si="2"/>
        <v>1.0156155266361235</v>
      </c>
      <c r="J20" s="64">
        <v>1122279.4892500001</v>
      </c>
      <c r="K20" s="64">
        <v>1464211.4088600001</v>
      </c>
      <c r="L20" s="53">
        <f t="shared" si="3"/>
        <v>30.467626191627822</v>
      </c>
      <c r="M20" s="66">
        <f t="shared" si="4"/>
        <v>0.87746058703844287</v>
      </c>
    </row>
    <row r="21" spans="1:13" ht="22.5" customHeight="1" x14ac:dyDescent="0.3">
      <c r="A21" s="41" t="s">
        <v>214</v>
      </c>
      <c r="B21" s="64">
        <v>74041.768849999993</v>
      </c>
      <c r="C21" s="64">
        <v>87662.366869999998</v>
      </c>
      <c r="D21" s="53">
        <f t="shared" si="5"/>
        <v>18.39583012609241</v>
      </c>
      <c r="E21" s="66">
        <f t="shared" si="0"/>
        <v>0.65321844778346272</v>
      </c>
      <c r="F21" s="64">
        <v>133502.08481</v>
      </c>
      <c r="G21" s="64">
        <v>161085.38967</v>
      </c>
      <c r="H21" s="53">
        <f t="shared" si="1"/>
        <v>20.661328921759186</v>
      </c>
      <c r="I21" s="55">
        <f t="shared" si="2"/>
        <v>0.5979650233766044</v>
      </c>
      <c r="J21" s="64">
        <v>891160.96784000006</v>
      </c>
      <c r="K21" s="64">
        <v>925880.49410999997</v>
      </c>
      <c r="L21" s="53">
        <f t="shared" si="3"/>
        <v>3.8959882134597139</v>
      </c>
      <c r="M21" s="66">
        <f t="shared" si="4"/>
        <v>0.55485405794081177</v>
      </c>
    </row>
    <row r="22" spans="1:13" ht="24" customHeight="1" x14ac:dyDescent="0.25">
      <c r="A22" s="57" t="s">
        <v>42</v>
      </c>
      <c r="B22" s="65">
        <f>SUM(B9:B21)</f>
        <v>13182824.351820001</v>
      </c>
      <c r="C22" s="65">
        <f>SUM(C9:C21)</f>
        <v>13420069.06992</v>
      </c>
      <c r="D22" s="63">
        <f t="shared" si="5"/>
        <v>1.7996501490763219</v>
      </c>
      <c r="E22" s="67">
        <f t="shared" si="0"/>
        <v>100</v>
      </c>
      <c r="F22" s="56">
        <f>SUM(F9:F21)</f>
        <v>25980409.852600005</v>
      </c>
      <c r="G22" s="56">
        <f>SUM(G9:G21)</f>
        <v>26938931.772360001</v>
      </c>
      <c r="H22" s="63">
        <f>(G22-F22)/F22*100</f>
        <v>3.6894026121919379</v>
      </c>
      <c r="I22" s="59">
        <f t="shared" si="2"/>
        <v>100</v>
      </c>
      <c r="J22" s="65">
        <f>SUM(J9:J21)</f>
        <v>164342507.98521</v>
      </c>
      <c r="K22" s="65">
        <f>SUM(K9:K21)</f>
        <v>166869193.95456001</v>
      </c>
      <c r="L22" s="63">
        <f t="shared" si="3"/>
        <v>1.5374512658510719</v>
      </c>
      <c r="M22" s="6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18"/>
    </row>
    <row r="8" spans="9:9" x14ac:dyDescent="0.25">
      <c r="I8" s="18"/>
    </row>
    <row r="9" spans="9:9" x14ac:dyDescent="0.25">
      <c r="I9" s="18"/>
    </row>
    <row r="10" spans="9:9" x14ac:dyDescent="0.25">
      <c r="I10" s="18"/>
    </row>
    <row r="17" spans="3:14" ht="12.75" customHeight="1" x14ac:dyDescent="0.25"/>
    <row r="21" spans="3:14" x14ac:dyDescent="0.25">
      <c r="C21" s="1" t="s">
        <v>125</v>
      </c>
    </row>
    <row r="22" spans="3:14" x14ac:dyDescent="0.25">
      <c r="C22" s="54" t="s">
        <v>126</v>
      </c>
    </row>
    <row r="24" spans="3:14" x14ac:dyDescent="0.25">
      <c r="H24" s="18"/>
      <c r="I24" s="18"/>
    </row>
    <row r="25" spans="3:14" x14ac:dyDescent="0.25">
      <c r="H25" s="18"/>
      <c r="I25" s="18"/>
    </row>
    <row r="26" spans="3:14" x14ac:dyDescent="0.25">
      <c r="H26" s="143"/>
      <c r="I26" s="143"/>
      <c r="N26" t="s">
        <v>43</v>
      </c>
    </row>
    <row r="27" spans="3:14" x14ac:dyDescent="0.25">
      <c r="H27" s="143"/>
      <c r="I27" s="14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18"/>
      <c r="I37" s="18"/>
    </row>
    <row r="38" spans="8:9" x14ac:dyDescent="0.25">
      <c r="H38" s="18"/>
      <c r="I38" s="18"/>
    </row>
    <row r="39" spans="8:9" x14ac:dyDescent="0.25">
      <c r="H39" s="143"/>
      <c r="I39" s="143"/>
    </row>
    <row r="40" spans="8:9" x14ac:dyDescent="0.25">
      <c r="H40" s="143"/>
      <c r="I40" s="14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18"/>
      <c r="I49" s="18"/>
    </row>
    <row r="50" spans="3:9" x14ac:dyDescent="0.25">
      <c r="H50" s="18"/>
      <c r="I50" s="18"/>
    </row>
    <row r="51" spans="3:9" x14ac:dyDescent="0.25">
      <c r="H51" s="143"/>
      <c r="I51" s="143"/>
    </row>
    <row r="52" spans="3:9" x14ac:dyDescent="0.25">
      <c r="H52" s="143"/>
      <c r="I52" s="14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19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1:16" ht="15.6" x14ac:dyDescent="0.3">
      <c r="A3" s="26"/>
      <c r="B3" s="62" t="s">
        <v>120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s="28" customFormat="1" x14ac:dyDescent="0.25">
      <c r="A4" s="38"/>
      <c r="B4" s="51" t="s">
        <v>104</v>
      </c>
      <c r="C4" s="51" t="s">
        <v>44</v>
      </c>
      <c r="D4" s="51" t="s">
        <v>45</v>
      </c>
      <c r="E4" s="51" t="s">
        <v>46</v>
      </c>
      <c r="F4" s="51" t="s">
        <v>47</v>
      </c>
      <c r="G4" s="51" t="s">
        <v>48</v>
      </c>
      <c r="H4" s="51" t="s">
        <v>49</v>
      </c>
      <c r="I4" s="51" t="s">
        <v>0</v>
      </c>
      <c r="J4" s="51" t="s">
        <v>103</v>
      </c>
      <c r="K4" s="51" t="s">
        <v>50</v>
      </c>
      <c r="L4" s="51" t="s">
        <v>51</v>
      </c>
      <c r="M4" s="51" t="s">
        <v>52</v>
      </c>
      <c r="N4" s="51" t="s">
        <v>53</v>
      </c>
      <c r="O4" s="52" t="s">
        <v>102</v>
      </c>
      <c r="P4" s="52" t="s">
        <v>101</v>
      </c>
    </row>
    <row r="5" spans="1:16" x14ac:dyDescent="0.25">
      <c r="A5" s="43" t="s">
        <v>100</v>
      </c>
      <c r="B5" s="44" t="s">
        <v>172</v>
      </c>
      <c r="C5" s="68">
        <v>1271524.5568299999</v>
      </c>
      <c r="D5" s="68">
        <v>1198670.2694300001</v>
      </c>
      <c r="E5" s="68">
        <v>0</v>
      </c>
      <c r="F5" s="68">
        <v>0</v>
      </c>
      <c r="G5" s="68">
        <v>0</v>
      </c>
      <c r="H5" s="68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68">
        <v>2470194.82626</v>
      </c>
      <c r="P5" s="46">
        <f t="shared" ref="P5:P24" si="0">O5/O$26*100</f>
        <v>9.1696094230227789</v>
      </c>
    </row>
    <row r="6" spans="1:16" x14ac:dyDescent="0.25">
      <c r="A6" s="43" t="s">
        <v>99</v>
      </c>
      <c r="B6" s="44" t="s">
        <v>173</v>
      </c>
      <c r="C6" s="68">
        <v>836070.11421999999</v>
      </c>
      <c r="D6" s="68">
        <v>828426.38769</v>
      </c>
      <c r="E6" s="68">
        <v>0</v>
      </c>
      <c r="F6" s="68">
        <v>0</v>
      </c>
      <c r="G6" s="68">
        <v>0</v>
      </c>
      <c r="H6" s="68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68">
        <v>1664496.5019100001</v>
      </c>
      <c r="P6" s="46">
        <f t="shared" si="0"/>
        <v>6.178776931377115</v>
      </c>
    </row>
    <row r="7" spans="1:16" x14ac:dyDescent="0.25">
      <c r="A7" s="43" t="s">
        <v>98</v>
      </c>
      <c r="B7" s="44" t="s">
        <v>174</v>
      </c>
      <c r="C7" s="68">
        <v>845560.65682999999</v>
      </c>
      <c r="D7" s="68">
        <v>724547.50285000005</v>
      </c>
      <c r="E7" s="68">
        <v>0</v>
      </c>
      <c r="F7" s="68">
        <v>0</v>
      </c>
      <c r="G7" s="68">
        <v>0</v>
      </c>
      <c r="H7" s="68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68">
        <v>1570108.15968</v>
      </c>
      <c r="P7" s="46">
        <f t="shared" si="0"/>
        <v>5.8283979964304642</v>
      </c>
    </row>
    <row r="8" spans="1:16" x14ac:dyDescent="0.25">
      <c r="A8" s="43" t="s">
        <v>97</v>
      </c>
      <c r="B8" s="44" t="s">
        <v>175</v>
      </c>
      <c r="C8" s="68">
        <v>640241.42069000006</v>
      </c>
      <c r="D8" s="68">
        <v>663806.32808000001</v>
      </c>
      <c r="E8" s="68">
        <v>0</v>
      </c>
      <c r="F8" s="68">
        <v>0</v>
      </c>
      <c r="G8" s="68">
        <v>0</v>
      </c>
      <c r="H8" s="68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68">
        <v>1304047.7487699999</v>
      </c>
      <c r="P8" s="46">
        <f t="shared" si="0"/>
        <v>4.84075523034653</v>
      </c>
    </row>
    <row r="9" spans="1:16" x14ac:dyDescent="0.25">
      <c r="A9" s="43" t="s">
        <v>96</v>
      </c>
      <c r="B9" s="44" t="s">
        <v>176</v>
      </c>
      <c r="C9" s="68">
        <v>622219.56073999999</v>
      </c>
      <c r="D9" s="68">
        <v>633723.30698999995</v>
      </c>
      <c r="E9" s="68">
        <v>0</v>
      </c>
      <c r="F9" s="68">
        <v>0</v>
      </c>
      <c r="G9" s="68">
        <v>0</v>
      </c>
      <c r="H9" s="68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68">
        <v>1255942.8677300001</v>
      </c>
      <c r="P9" s="46">
        <f t="shared" si="0"/>
        <v>4.6621851168524362</v>
      </c>
    </row>
    <row r="10" spans="1:16" x14ac:dyDescent="0.25">
      <c r="A10" s="43" t="s">
        <v>95</v>
      </c>
      <c r="B10" s="44" t="s">
        <v>178</v>
      </c>
      <c r="C10" s="68">
        <v>618920.10045999999</v>
      </c>
      <c r="D10" s="68">
        <v>603099.23248000001</v>
      </c>
      <c r="E10" s="68">
        <v>0</v>
      </c>
      <c r="F10" s="68">
        <v>0</v>
      </c>
      <c r="G10" s="68">
        <v>0</v>
      </c>
      <c r="H10" s="68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68">
        <v>1222019.3329400001</v>
      </c>
      <c r="P10" s="46">
        <f t="shared" si="0"/>
        <v>4.5362575742287667</v>
      </c>
    </row>
    <row r="11" spans="1:16" x14ac:dyDescent="0.25">
      <c r="A11" s="43" t="s">
        <v>94</v>
      </c>
      <c r="B11" s="44" t="s">
        <v>177</v>
      </c>
      <c r="C11" s="68">
        <v>590744.86924999999</v>
      </c>
      <c r="D11" s="68">
        <v>613939.97294000001</v>
      </c>
      <c r="E11" s="68">
        <v>0</v>
      </c>
      <c r="F11" s="68">
        <v>0</v>
      </c>
      <c r="G11" s="68">
        <v>0</v>
      </c>
      <c r="H11" s="68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68">
        <v>1204684.84219</v>
      </c>
      <c r="P11" s="46">
        <f t="shared" si="0"/>
        <v>4.4719102166702687</v>
      </c>
    </row>
    <row r="12" spans="1:16" x14ac:dyDescent="0.25">
      <c r="A12" s="43" t="s">
        <v>93</v>
      </c>
      <c r="B12" s="44" t="s">
        <v>179</v>
      </c>
      <c r="C12" s="68">
        <v>473408.63801</v>
      </c>
      <c r="D12" s="68">
        <v>421577.33354000002</v>
      </c>
      <c r="E12" s="68">
        <v>0</v>
      </c>
      <c r="F12" s="68">
        <v>0</v>
      </c>
      <c r="G12" s="68">
        <v>0</v>
      </c>
      <c r="H12" s="68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68">
        <v>894985.97155000002</v>
      </c>
      <c r="P12" s="46">
        <f t="shared" si="0"/>
        <v>3.322277138205894</v>
      </c>
    </row>
    <row r="13" spans="1:16" x14ac:dyDescent="0.25">
      <c r="A13" s="43" t="s">
        <v>92</v>
      </c>
      <c r="B13" s="44" t="s">
        <v>180</v>
      </c>
      <c r="C13" s="68">
        <v>365487.02656000003</v>
      </c>
      <c r="D13" s="68">
        <v>377117.26140999998</v>
      </c>
      <c r="E13" s="68">
        <v>0</v>
      </c>
      <c r="F13" s="68">
        <v>0</v>
      </c>
      <c r="G13" s="68">
        <v>0</v>
      </c>
      <c r="H13" s="68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68">
        <v>742604.28796999995</v>
      </c>
      <c r="P13" s="46">
        <f t="shared" si="0"/>
        <v>2.7566211394170055</v>
      </c>
    </row>
    <row r="14" spans="1:16" x14ac:dyDescent="0.25">
      <c r="A14" s="43" t="s">
        <v>91</v>
      </c>
      <c r="B14" s="44" t="s">
        <v>181</v>
      </c>
      <c r="C14" s="68">
        <v>332351.29359000002</v>
      </c>
      <c r="D14" s="68">
        <v>369183.19523999997</v>
      </c>
      <c r="E14" s="68">
        <v>0</v>
      </c>
      <c r="F14" s="68">
        <v>0</v>
      </c>
      <c r="G14" s="68">
        <v>0</v>
      </c>
      <c r="H14" s="68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68">
        <v>701534.48883000005</v>
      </c>
      <c r="P14" s="46">
        <f t="shared" si="0"/>
        <v>2.6041659511896142</v>
      </c>
    </row>
    <row r="15" spans="1:16" x14ac:dyDescent="0.25">
      <c r="A15" s="43" t="s">
        <v>90</v>
      </c>
      <c r="B15" s="44" t="s">
        <v>215</v>
      </c>
      <c r="C15" s="68">
        <v>336442.77126000001</v>
      </c>
      <c r="D15" s="68">
        <v>321158.98564000003</v>
      </c>
      <c r="E15" s="68">
        <v>0</v>
      </c>
      <c r="F15" s="68">
        <v>0</v>
      </c>
      <c r="G15" s="68">
        <v>0</v>
      </c>
      <c r="H15" s="68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68">
        <v>657601.75690000004</v>
      </c>
      <c r="P15" s="46">
        <f t="shared" si="0"/>
        <v>2.4410832710698478</v>
      </c>
    </row>
    <row r="16" spans="1:16" x14ac:dyDescent="0.25">
      <c r="A16" s="43" t="s">
        <v>89</v>
      </c>
      <c r="B16" s="44" t="s">
        <v>216</v>
      </c>
      <c r="C16" s="68">
        <v>310887.75092000002</v>
      </c>
      <c r="D16" s="68">
        <v>316025.78950000001</v>
      </c>
      <c r="E16" s="68">
        <v>0</v>
      </c>
      <c r="F16" s="68">
        <v>0</v>
      </c>
      <c r="G16" s="68">
        <v>0</v>
      </c>
      <c r="H16" s="68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68">
        <v>626913.54041999998</v>
      </c>
      <c r="P16" s="46">
        <f t="shared" si="0"/>
        <v>2.3271655525080193</v>
      </c>
    </row>
    <row r="17" spans="1:16" x14ac:dyDescent="0.25">
      <c r="A17" s="43" t="s">
        <v>88</v>
      </c>
      <c r="B17" s="44" t="s">
        <v>217</v>
      </c>
      <c r="C17" s="68">
        <v>274752.65633999999</v>
      </c>
      <c r="D17" s="68">
        <v>293018.19754000002</v>
      </c>
      <c r="E17" s="68">
        <v>0</v>
      </c>
      <c r="F17" s="68">
        <v>0</v>
      </c>
      <c r="G17" s="68">
        <v>0</v>
      </c>
      <c r="H17" s="68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68">
        <v>567770.85387999995</v>
      </c>
      <c r="P17" s="46">
        <f t="shared" si="0"/>
        <v>2.107622004754274</v>
      </c>
    </row>
    <row r="18" spans="1:16" x14ac:dyDescent="0.25">
      <c r="A18" s="43" t="s">
        <v>87</v>
      </c>
      <c r="B18" s="44" t="s">
        <v>218</v>
      </c>
      <c r="C18" s="68">
        <v>270232.19799999997</v>
      </c>
      <c r="D18" s="68">
        <v>292256.16022000002</v>
      </c>
      <c r="E18" s="68">
        <v>0</v>
      </c>
      <c r="F18" s="68">
        <v>0</v>
      </c>
      <c r="G18" s="68">
        <v>0</v>
      </c>
      <c r="H18" s="68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68">
        <v>562488.35822000005</v>
      </c>
      <c r="P18" s="46">
        <f t="shared" si="0"/>
        <v>2.0880128543074852</v>
      </c>
    </row>
    <row r="19" spans="1:16" x14ac:dyDescent="0.25">
      <c r="A19" s="43" t="s">
        <v>86</v>
      </c>
      <c r="B19" s="44" t="s">
        <v>219</v>
      </c>
      <c r="C19" s="68">
        <v>222831.11085</v>
      </c>
      <c r="D19" s="68">
        <v>290797.39197</v>
      </c>
      <c r="E19" s="68">
        <v>0</v>
      </c>
      <c r="F19" s="68">
        <v>0</v>
      </c>
      <c r="G19" s="68">
        <v>0</v>
      </c>
      <c r="H19" s="68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68">
        <v>513628.50281999999</v>
      </c>
      <c r="P19" s="46">
        <f t="shared" si="0"/>
        <v>1.9066402007335546</v>
      </c>
    </row>
    <row r="20" spans="1:16" x14ac:dyDescent="0.25">
      <c r="A20" s="43" t="s">
        <v>85</v>
      </c>
      <c r="B20" s="44" t="s">
        <v>220</v>
      </c>
      <c r="C20" s="68">
        <v>220715.83822000001</v>
      </c>
      <c r="D20" s="68">
        <v>184953.22227</v>
      </c>
      <c r="E20" s="68">
        <v>0</v>
      </c>
      <c r="F20" s="68">
        <v>0</v>
      </c>
      <c r="G20" s="68">
        <v>0</v>
      </c>
      <c r="H20" s="68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68">
        <v>405669.06049</v>
      </c>
      <c r="P20" s="46">
        <f t="shared" si="0"/>
        <v>1.5058839894543492</v>
      </c>
    </row>
    <row r="21" spans="1:16" x14ac:dyDescent="0.25">
      <c r="A21" s="43" t="s">
        <v>84</v>
      </c>
      <c r="B21" s="44" t="s">
        <v>221</v>
      </c>
      <c r="C21" s="68">
        <v>202733.96030999999</v>
      </c>
      <c r="D21" s="68">
        <v>192262.62896</v>
      </c>
      <c r="E21" s="68">
        <v>0</v>
      </c>
      <c r="F21" s="68">
        <v>0</v>
      </c>
      <c r="G21" s="68">
        <v>0</v>
      </c>
      <c r="H21" s="68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68">
        <v>394996.58927</v>
      </c>
      <c r="P21" s="46">
        <f t="shared" si="0"/>
        <v>1.4662667124584208</v>
      </c>
    </row>
    <row r="22" spans="1:16" x14ac:dyDescent="0.25">
      <c r="A22" s="43" t="s">
        <v>83</v>
      </c>
      <c r="B22" s="44" t="s">
        <v>222</v>
      </c>
      <c r="C22" s="68">
        <v>174662.37461</v>
      </c>
      <c r="D22" s="68">
        <v>207329.63105</v>
      </c>
      <c r="E22" s="68">
        <v>0</v>
      </c>
      <c r="F22" s="68">
        <v>0</v>
      </c>
      <c r="G22" s="68">
        <v>0</v>
      </c>
      <c r="H22" s="68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68">
        <v>381992.00566000002</v>
      </c>
      <c r="P22" s="46">
        <f t="shared" si="0"/>
        <v>1.4179924018068641</v>
      </c>
    </row>
    <row r="23" spans="1:16" x14ac:dyDescent="0.25">
      <c r="A23" s="43" t="s">
        <v>82</v>
      </c>
      <c r="B23" s="44" t="s">
        <v>223</v>
      </c>
      <c r="C23" s="68">
        <v>204654.92548000001</v>
      </c>
      <c r="D23" s="68">
        <v>144169.06573999999</v>
      </c>
      <c r="E23" s="68">
        <v>0</v>
      </c>
      <c r="F23" s="68">
        <v>0</v>
      </c>
      <c r="G23" s="68">
        <v>0</v>
      </c>
      <c r="H23" s="68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68">
        <v>348823.99122000003</v>
      </c>
      <c r="P23" s="46">
        <f t="shared" si="0"/>
        <v>1.2948694260323341</v>
      </c>
    </row>
    <row r="24" spans="1:16" x14ac:dyDescent="0.25">
      <c r="A24" s="43" t="s">
        <v>81</v>
      </c>
      <c r="B24" s="44" t="s">
        <v>224</v>
      </c>
      <c r="C24" s="68">
        <v>179483.3664</v>
      </c>
      <c r="D24" s="68">
        <v>159474.52614999999</v>
      </c>
      <c r="E24" s="68">
        <v>0</v>
      </c>
      <c r="F24" s="68">
        <v>0</v>
      </c>
      <c r="G24" s="68">
        <v>0</v>
      </c>
      <c r="H24" s="68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68">
        <v>338957.89254999999</v>
      </c>
      <c r="P24" s="46">
        <f t="shared" si="0"/>
        <v>1.2582454843208706</v>
      </c>
    </row>
    <row r="25" spans="1:16" x14ac:dyDescent="0.25">
      <c r="A25" s="47"/>
      <c r="B25" s="144" t="s">
        <v>80</v>
      </c>
      <c r="C25" s="144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69">
        <f>SUM(O5:O24)</f>
        <v>17829461.579259999</v>
      </c>
      <c r="P25" s="49">
        <f>SUM(P5:P24)</f>
        <v>66.184738615186888</v>
      </c>
    </row>
    <row r="26" spans="1:16" ht="13.5" customHeight="1" x14ac:dyDescent="0.25">
      <c r="A26" s="47"/>
      <c r="B26" s="145" t="s">
        <v>79</v>
      </c>
      <c r="C26" s="145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9">
        <v>26938931.772360001</v>
      </c>
      <c r="P26" s="45">
        <f>O26/O$26*100</f>
        <v>100</v>
      </c>
    </row>
    <row r="27" spans="1:16" x14ac:dyDescent="0.25">
      <c r="B27" s="27"/>
    </row>
    <row r="28" spans="1:16" x14ac:dyDescent="0.25">
      <c r="B28" s="18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14" sqref="N13:N14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44" sqref="O4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20" t="s">
        <v>2</v>
      </c>
    </row>
    <row r="2" spans="2:2" ht="13.8" x14ac:dyDescent="0.25">
      <c r="B2" s="20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19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2020-03-01T13:30:53Z</dcterms:modified>
</cp:coreProperties>
</file>