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Desktop\TIM\Ar-Ge\Ihracat\2020\202003 - Mart\dağıtım\"/>
    </mc:Choice>
  </mc:AlternateContent>
  <xr:revisionPtr revIDLastSave="0" documentId="13_ncr:1_{739342C0-F52C-4811-A611-00E96C7F4A0F}" xr6:coauthVersionLast="36" xr6:coauthVersionMax="36" xr10:uidLastSave="{00000000-0000-0000-0000-000000000000}"/>
  <bookViews>
    <workbookView xWindow="240" yWindow="480" windowWidth="15576" windowHeight="7596" tabRatio="900" xr2:uid="{00000000-000D-0000-FFFF-FFFF00000000}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19_AYLIK_IHR" sheetId="22" r:id="rId14"/>
  </sheets>
  <definedNames>
    <definedName name="_xlnm._FilterDatabase" localSheetId="13" hidden="1">'2002_2019_AYLIK_IHR'!$A$1:$O$81</definedName>
  </definedNames>
  <calcPr calcId="191029"/>
</workbook>
</file>

<file path=xl/calcChain.xml><?xml version="1.0" encoding="utf-8"?>
<calcChain xmlns="http://schemas.openxmlformats.org/spreadsheetml/2006/main">
  <c r="M46" i="1" l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I46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E46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L46" i="1"/>
  <c r="H46" i="1"/>
  <c r="D46" i="1"/>
  <c r="K45" i="1"/>
  <c r="M45" i="1" s="1"/>
  <c r="J45" i="1"/>
  <c r="G45" i="1"/>
  <c r="I45" i="1" s="1"/>
  <c r="F45" i="1"/>
  <c r="C45" i="1"/>
  <c r="E45" i="1" s="1"/>
  <c r="B45" i="1"/>
  <c r="D45" i="1" l="1"/>
  <c r="L45" i="1"/>
  <c r="H45" i="1"/>
  <c r="O80" i="22" l="1"/>
  <c r="D91" i="14" l="1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 l="1"/>
  <c r="O78" i="22" l="1"/>
  <c r="O63" i="22" l="1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C2" i="22"/>
  <c r="K22" i="4" l="1"/>
  <c r="J22" i="4"/>
  <c r="G22" i="4"/>
  <c r="F22" i="4"/>
  <c r="C22" i="4"/>
  <c r="B22" i="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C7" i="2" l="1"/>
  <c r="B7" i="2"/>
  <c r="F6" i="2"/>
  <c r="B6" i="2"/>
  <c r="K42" i="1" l="1"/>
  <c r="J42" i="1"/>
  <c r="J42" i="2" s="1"/>
  <c r="G42" i="1"/>
  <c r="F42" i="1"/>
  <c r="F42" i="2" s="1"/>
  <c r="C42" i="1"/>
  <c r="C42" i="2" s="1"/>
  <c r="B42" i="1"/>
  <c r="B42" i="2" s="1"/>
  <c r="K29" i="1"/>
  <c r="J29" i="1"/>
  <c r="J29" i="2" s="1"/>
  <c r="G29" i="1"/>
  <c r="F29" i="1"/>
  <c r="F29" i="2" s="1"/>
  <c r="C29" i="1"/>
  <c r="C29" i="2" s="1"/>
  <c r="B29" i="1"/>
  <c r="B29" i="2" s="1"/>
  <c r="K27" i="1"/>
  <c r="J27" i="1"/>
  <c r="J27" i="2" s="1"/>
  <c r="G27" i="1"/>
  <c r="F27" i="1"/>
  <c r="F27" i="2" s="1"/>
  <c r="C27" i="1"/>
  <c r="C27" i="2" s="1"/>
  <c r="B27" i="1"/>
  <c r="B27" i="2" s="1"/>
  <c r="K23" i="1"/>
  <c r="K22" i="1" s="1"/>
  <c r="J23" i="1"/>
  <c r="J23" i="2" s="1"/>
  <c r="G23" i="1"/>
  <c r="F23" i="1"/>
  <c r="F23" i="2" s="1"/>
  <c r="C23" i="1"/>
  <c r="B23" i="1"/>
  <c r="B23" i="2" s="1"/>
  <c r="K20" i="1"/>
  <c r="J20" i="1"/>
  <c r="J20" i="2" s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J9" i="1"/>
  <c r="J9" i="2" s="1"/>
  <c r="G9" i="1"/>
  <c r="F9" i="1"/>
  <c r="F9" i="2" s="1"/>
  <c r="C9" i="1"/>
  <c r="C9" i="2" s="1"/>
  <c r="B9" i="1"/>
  <c r="B9" i="2" s="1"/>
  <c r="K8" i="1" l="1"/>
  <c r="G22" i="1"/>
  <c r="J22" i="1"/>
  <c r="J22" i="2" s="1"/>
  <c r="J8" i="1"/>
  <c r="J8" i="2" s="1"/>
  <c r="G22" i="2"/>
  <c r="G29" i="2"/>
  <c r="G18" i="2"/>
  <c r="D23" i="1"/>
  <c r="B23" i="3" s="1"/>
  <c r="C23" i="2"/>
  <c r="G27" i="2"/>
  <c r="G9" i="2"/>
  <c r="F8" i="1"/>
  <c r="F22" i="1"/>
  <c r="F22" i="2" s="1"/>
  <c r="K9" i="2"/>
  <c r="G8" i="1"/>
  <c r="K23" i="2"/>
  <c r="K42" i="2"/>
  <c r="G20" i="2"/>
  <c r="K20" i="2"/>
  <c r="B8" i="1"/>
  <c r="B22" i="1"/>
  <c r="B22" i="2" s="1"/>
  <c r="J44" i="1"/>
  <c r="K8" i="2"/>
  <c r="K22" i="2"/>
  <c r="K29" i="2"/>
  <c r="K18" i="2"/>
  <c r="C8" i="1"/>
  <c r="G23" i="2"/>
  <c r="K27" i="2"/>
  <c r="C22" i="1"/>
  <c r="C22" i="2" s="1"/>
  <c r="G42" i="2"/>
  <c r="K44" i="1"/>
  <c r="J46" i="2"/>
  <c r="J44" i="2" l="1"/>
  <c r="C8" i="2"/>
  <c r="C44" i="1"/>
  <c r="B8" i="2"/>
  <c r="B44" i="1"/>
  <c r="G8" i="2"/>
  <c r="G44" i="1"/>
  <c r="K44" i="2"/>
  <c r="M27" i="2" s="1"/>
  <c r="F8" i="2"/>
  <c r="F44" i="1"/>
  <c r="F46" i="2"/>
  <c r="C46" i="2"/>
  <c r="C45" i="2"/>
  <c r="B46" i="2"/>
  <c r="F44" i="2" l="1"/>
  <c r="B44" i="2"/>
  <c r="B45" i="2"/>
  <c r="M20" i="2"/>
  <c r="M9" i="2"/>
  <c r="M29" i="2"/>
  <c r="M44" i="2"/>
  <c r="M15" i="2"/>
  <c r="M17" i="2"/>
  <c r="M28" i="2"/>
  <c r="M14" i="2"/>
  <c r="M37" i="2"/>
  <c r="M11" i="2"/>
  <c r="M12" i="2"/>
  <c r="M26" i="2"/>
  <c r="M16" i="2"/>
  <c r="M10" i="2"/>
  <c r="M21" i="2"/>
  <c r="M24" i="2"/>
  <c r="M25" i="2"/>
  <c r="M36" i="2"/>
  <c r="M31" i="2"/>
  <c r="M30" i="2"/>
  <c r="M19" i="2"/>
  <c r="M33" i="2"/>
  <c r="M34" i="2"/>
  <c r="M35" i="2"/>
  <c r="M38" i="2"/>
  <c r="M32" i="2"/>
  <c r="M41" i="2"/>
  <c r="M43" i="2"/>
  <c r="M40" i="2"/>
  <c r="M13" i="2"/>
  <c r="M39" i="2"/>
  <c r="M18" i="2"/>
  <c r="M8" i="2"/>
  <c r="M42" i="2"/>
  <c r="M23" i="2"/>
  <c r="M22" i="2"/>
  <c r="C44" i="2"/>
  <c r="E8" i="2" s="1"/>
  <c r="G44" i="2"/>
  <c r="I8" i="2" s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K46" i="2" l="1"/>
  <c r="G46" i="2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L44" i="1"/>
  <c r="F44" i="3" s="1"/>
  <c r="L43" i="1"/>
  <c r="F43" i="3" s="1"/>
  <c r="L42" i="1"/>
  <c r="F42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9" i="1"/>
  <c r="F29" i="3" s="1"/>
  <c r="L28" i="1"/>
  <c r="F28" i="3" s="1"/>
  <c r="L27" i="1"/>
  <c r="F27" i="3" s="1"/>
  <c r="L26" i="1"/>
  <c r="F26" i="3" s="1"/>
  <c r="L25" i="1"/>
  <c r="F25" i="3" s="1"/>
  <c r="L24" i="1"/>
  <c r="F24" i="3" s="1"/>
  <c r="L23" i="1"/>
  <c r="F23" i="3" s="1"/>
  <c r="L22" i="1"/>
  <c r="F22" i="3" s="1"/>
  <c r="L21" i="1"/>
  <c r="F21" i="3" s="1"/>
  <c r="L20" i="1"/>
  <c r="F20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58" i="22"/>
  <c r="O59" i="22"/>
  <c r="O62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H44" i="1"/>
  <c r="D44" i="3" s="1"/>
  <c r="D44" i="1"/>
  <c r="B44" i="3" s="1"/>
  <c r="H43" i="1"/>
  <c r="D43" i="3" s="1"/>
  <c r="D43" i="1"/>
  <c r="B43" i="3" s="1"/>
  <c r="H42" i="1"/>
  <c r="D42" i="3" s="1"/>
  <c r="D42" i="1"/>
  <c r="B42" i="3" s="1"/>
  <c r="H41" i="1"/>
  <c r="D41" i="3" s="1"/>
  <c r="D41" i="1"/>
  <c r="B41" i="3" s="1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 s="1"/>
  <c r="D32" i="1"/>
  <c r="B32" i="3" s="1"/>
  <c r="H31" i="1"/>
  <c r="D31" i="3" s="1"/>
  <c r="D31" i="1"/>
  <c r="B31" i="3" s="1"/>
  <c r="H30" i="1"/>
  <c r="D30" i="3" s="1"/>
  <c r="D30" i="1"/>
  <c r="B30" i="3" s="1"/>
  <c r="H29" i="1"/>
  <c r="D29" i="3" s="1"/>
  <c r="D29" i="1"/>
  <c r="B29" i="3" s="1"/>
  <c r="H28" i="1"/>
  <c r="D28" i="3" s="1"/>
  <c r="D28" i="1"/>
  <c r="B28" i="3" s="1"/>
  <c r="H27" i="1"/>
  <c r="D27" i="3" s="1"/>
  <c r="D27" i="1"/>
  <c r="B27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3" i="1"/>
  <c r="D23" i="3" s="1"/>
  <c r="H22" i="1"/>
  <c r="D22" i="3" s="1"/>
  <c r="D22" i="1"/>
  <c r="B22" i="3" s="1"/>
  <c r="H21" i="1"/>
  <c r="D21" i="3" s="1"/>
  <c r="D21" i="1"/>
  <c r="B21" i="3" s="1"/>
  <c r="H20" i="1"/>
  <c r="D20" i="3" s="1"/>
  <c r="D20" i="1"/>
  <c r="B20" i="3" s="1"/>
  <c r="H19" i="1"/>
  <c r="D19" i="3" s="1"/>
  <c r="D19" i="1"/>
  <c r="B19" i="3" s="1"/>
  <c r="H18" i="1"/>
  <c r="D18" i="3" s="1"/>
  <c r="D18" i="1"/>
  <c r="B18" i="3" s="1"/>
  <c r="H17" i="1"/>
  <c r="D17" i="3" s="1"/>
  <c r="D17" i="1"/>
  <c r="B17" i="3" s="1"/>
  <c r="H16" i="1"/>
  <c r="D16" i="3" s="1"/>
  <c r="D16" i="1"/>
  <c r="B16" i="3" s="1"/>
  <c r="H15" i="1"/>
  <c r="D15" i="3" s="1"/>
  <c r="D15" i="1"/>
  <c r="B15" i="3" s="1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H9" i="1"/>
  <c r="D9" i="3" s="1"/>
  <c r="D9" i="1"/>
  <c r="B9" i="3" s="1"/>
  <c r="H8" i="1"/>
  <c r="D8" i="3" s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<sst xmlns="http://schemas.openxmlformats.org/spreadsheetml/2006/main" count="633" uniqueCount="230">
  <si>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</si>
  <si>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</si>
  <si>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</si>
  <si>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</si>
  <si>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</si>
  <si>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</si>
  <si>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</si>
  <si>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</si>
  <si>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</si>
  <si>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</si>
  <si>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</si>
  <si>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</si>
  <si>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</si>
  <si>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</si>
  <si>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</si>
  <si>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</si>
  <si>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</si>
  <si>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</si>
  <si>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</si>
  <si>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</si>
  <si>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</si>
  <si>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</si>
  <si>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</si>
  <si>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</si>
  <si>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</si>
  <si>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</si>
  <si>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</si>
  <si>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</si>
  <si>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</si>
  <si>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</si>
  <si>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</si>
  <si>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</si>
  <si>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</si>
  <si>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</si>
  <si>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</si>
  <si>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</si>
  <si>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</si>
  <si>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</si>
  <si>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</si>
  <si>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</si>
  <si>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</si>
  <si>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</si>
  <si>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</si>
  <si>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</si>
  <si>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</si>
  <si>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</si>
  <si>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</si>
  <si>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</si>
  <si>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</si>
  <si>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</si>
  <si>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</si>
  <si>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</si>
  <si>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</si>
  <si>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</si>
  <si>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</si>
  <si>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</si>
  <si>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</si>
  <si>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</si>
  <si>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</si>
  <si>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</si>
  <si>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</si>
  <si>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</si>
  <si>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</si>
  <si>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</si>
  <si>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</si>
  <si>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</si>
  <si>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</si>
  <si>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</si>
  <si>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</si>
  <si>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</si>
  <si>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</si>
  <si>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</si>
  <si>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</si>
  <si>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</si>
  <si>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</si>
  <si>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</si>
  <si>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</si>
  <si>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</si>
  <si>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</si>
  <si>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</si>
  <si>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</si>
  <si>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</si>
  <si>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</si>
  <si>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</si>
  <si>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</si>
  <si>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</si>
  <si>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</si>
  <si>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</si>
  <si>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</si>
  <si>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</si>
  <si>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</si>
  <si>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</si>
  <si>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</si>
  <si>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</si>
  <si>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</si>
  <si>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</si>
  <si>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</si>
  <si>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</si>
  <si>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</si>
  <si>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</si>
  <si>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</si>
  <si>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</si>
  <si>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</si>
  <si>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</si>
  <si>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</si>
  <si>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</si>
  <si>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</si>
  <si>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</si>
  <si>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</si>
  <si>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</si>
  <si>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</si>
  <si>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</si>
  <si>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</si>
  <si>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</si>
  <si>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</si>
  <si>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</si>
  <si>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</si>
  <si>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t>1 Mart - 31 Mart</t>
  </si>
  <si>
    <t>1- Ocak - 31 Mart</t>
  </si>
  <si>
    <t>1 Nisan - 31 Mart</t>
  </si>
  <si>
    <t>Değişim    ('20/'19)</t>
  </si>
  <si>
    <t xml:space="preserve"> Pay(20)  (%)</t>
  </si>
  <si>
    <t>SON 12 AYLIK
(2020/2019)</t>
  </si>
  <si>
    <t>2020 YILI İHRACATIMIZDA İLK 20 ÜLKE (1.000 $)</t>
  </si>
  <si>
    <t>2020 İHRACAT RAKAMLARI - TL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</si>
  <si>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</si>
  <si>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2020 yılı için TUİK rakamları kullanılmıştır. </t>
    </r>
  </si>
  <si>
    <t xml:space="preserve">* Şubat ayı için TİM rakamı kullanılmıştır. </t>
  </si>
  <si>
    <t>MART  (2020/2019)</t>
  </si>
  <si>
    <t>OCAK - MART  (2020/2019)</t>
  </si>
  <si>
    <t>1 - 31 MART İHRACAT RAKAMLARI</t>
  </si>
  <si>
    <t xml:space="preserve">SEKTÖREL BAZDA İHRACAT RAKAMLARI -1.000 $ </t>
  </si>
  <si>
    <t>1 - 31 MART</t>
  </si>
  <si>
    <t>1 OCAK  -  31 MART</t>
  </si>
  <si>
    <t>2018 - 2019</t>
  </si>
  <si>
    <t>2019 - 2020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</si>
  <si>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</si>
  <si>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</si>
  <si>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</si>
  <si>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</si>
  <si>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</si>
  <si>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</si>
  <si>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</si>
  <si>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</si>
  <si>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</si>
  <si>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</si>
  <si>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</si>
  <si>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</si>
  <si>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</si>
  <si>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</si>
  <si>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</si>
  <si>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</si>
  <si>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</si>
  <si>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</si>
  <si>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</si>
  <si>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</si>
  <si>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</si>
  <si>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</si>
  <si>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</si>
  <si>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</si>
  <si>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</si>
  <si>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</si>
  <si>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</si>
  <si>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2019  1 - 31 MART</t>
  </si>
  <si>
    <t>2020  1 - 31 MART</t>
  </si>
  <si>
    <t>FAROE ADALARI</t>
  </si>
  <si>
    <t>GÜNEY KIBRIS RUM YÖNETİMİ</t>
  </si>
  <si>
    <t>VANUATU</t>
  </si>
  <si>
    <t>DENİZLİ SERBEST BÖLGESİ</t>
  </si>
  <si>
    <t>GUAM</t>
  </si>
  <si>
    <t>SAO TOME VE PRİNSİPE</t>
  </si>
  <si>
    <t>FİJİ</t>
  </si>
  <si>
    <t>LESOTHO</t>
  </si>
  <si>
    <t>BURKİNA FASO</t>
  </si>
  <si>
    <t>YUMURTALIK SERBEST BÖLGESİ</t>
  </si>
  <si>
    <t>ALMANYA</t>
  </si>
  <si>
    <t>BİRLEŞİK KRALLIK</t>
  </si>
  <si>
    <t>ABD</t>
  </si>
  <si>
    <t>İTALYA</t>
  </si>
  <si>
    <t>İSPANYA</t>
  </si>
  <si>
    <t>FRANSA</t>
  </si>
  <si>
    <t>HOLLANDA</t>
  </si>
  <si>
    <t>İSRAİL</t>
  </si>
  <si>
    <t>IRAK</t>
  </si>
  <si>
    <t>ROMANYA</t>
  </si>
  <si>
    <t>İSTANBUL</t>
  </si>
  <si>
    <t>BURSA</t>
  </si>
  <si>
    <t>KOCAELI</t>
  </si>
  <si>
    <t>İZMIR</t>
  </si>
  <si>
    <t>GAZIANTEP</t>
  </si>
  <si>
    <t>ANKARA</t>
  </si>
  <si>
    <t>MANISA</t>
  </si>
  <si>
    <t>SAKARYA</t>
  </si>
  <si>
    <t>DENIZLI</t>
  </si>
  <si>
    <t>KONYA</t>
  </si>
  <si>
    <t>TUNCELI</t>
  </si>
  <si>
    <t>ARDAHAN</t>
  </si>
  <si>
    <t>KASTAMONU</t>
  </si>
  <si>
    <t>DÜZCE</t>
  </si>
  <si>
    <t>ADIYAMAN</t>
  </si>
  <si>
    <t>GIRESUN</t>
  </si>
  <si>
    <t>RIZE</t>
  </si>
  <si>
    <t>ARTVIN</t>
  </si>
  <si>
    <t>EDIRNE</t>
  </si>
  <si>
    <t>SIIRT</t>
  </si>
  <si>
    <t>İMMİB</t>
  </si>
  <si>
    <t>UİB</t>
  </si>
  <si>
    <t>İTKİB</t>
  </si>
  <si>
    <t>OAİB</t>
  </si>
  <si>
    <t>EİB</t>
  </si>
  <si>
    <t>AKİB</t>
  </si>
  <si>
    <t>GAİB</t>
  </si>
  <si>
    <t>İİB</t>
  </si>
  <si>
    <t>DENİB</t>
  </si>
  <si>
    <t>DAİB</t>
  </si>
  <si>
    <t>BAİB</t>
  </si>
  <si>
    <t>KİB</t>
  </si>
  <si>
    <t>DKİB</t>
  </si>
  <si>
    <t>RUSYA FEDERASYONU</t>
  </si>
  <si>
    <t>BELÇİKA</t>
  </si>
  <si>
    <t>MISIR</t>
  </si>
  <si>
    <t>POLONYA</t>
  </si>
  <si>
    <t>SUUDİ ARABİSTAN</t>
  </si>
  <si>
    <t>BULGARİSTAN</t>
  </si>
  <si>
    <t>BAE</t>
  </si>
  <si>
    <t>FAS</t>
  </si>
  <si>
    <t>ÇİN</t>
  </si>
  <si>
    <t>UKRAYNA</t>
  </si>
  <si>
    <t>İhracatçı Birlikleri Kaydından Muaf İhracat ile Antrepo ve Serbest Bölgeler Farkı</t>
  </si>
  <si>
    <t>GENEL İHRACAT TOPLAMI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</si>
</sst>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3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rgb="FF000099"/>
      <name val="Arial Tur"/>
      <family val="2"/>
      <charset val="162"/>
    </font>
  </fonts>
  <fills count="4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69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3" fillId="0" borderId="0" xfId="0" applyFont="1" applyFill="1"/>
    <xf numFmtId="0" fontId="64" fillId="0" borderId="0" xfId="0" applyFont="1" applyFill="1"/>
    <xf numFmtId="0" fontId="63" fillId="0" borderId="9" xfId="0" applyFont="1" applyFill="1" applyBorder="1" applyAlignment="1">
      <alignment wrapText="1"/>
    </xf>
    <xf numFmtId="0" fontId="71" fillId="0" borderId="9" xfId="0" applyFont="1" applyFill="1" applyBorder="1" applyAlignment="1">
      <alignment wrapText="1"/>
    </xf>
    <xf numFmtId="0" fontId="66" fillId="0" borderId="9" xfId="2" applyFont="1" applyFill="1" applyBorder="1" applyAlignment="1">
      <alignment horizontal="center"/>
    </xf>
    <xf numFmtId="1" fontId="66" fillId="0" borderId="9" xfId="2" applyNumberFormat="1" applyFont="1" applyFill="1" applyBorder="1" applyAlignment="1">
      <alignment horizontal="center"/>
    </xf>
    <xf numFmtId="0" fontId="73" fillId="0" borderId="9" xfId="0" applyFont="1" applyFill="1" applyBorder="1"/>
    <xf numFmtId="3" fontId="66" fillId="0" borderId="9" xfId="0" applyNumberFormat="1" applyFont="1" applyFill="1" applyBorder="1" applyAlignment="1">
      <alignment horizontal="center"/>
    </xf>
    <xf numFmtId="4" fontId="66" fillId="0" borderId="9" xfId="0" applyNumberFormat="1" applyFont="1" applyFill="1" applyBorder="1" applyAlignment="1">
      <alignment horizontal="center"/>
    </xf>
    <xf numFmtId="0" fontId="66" fillId="0" borderId="9" xfId="0" applyFont="1" applyFill="1" applyBorder="1"/>
    <xf numFmtId="2" fontId="66" fillId="0" borderId="9" xfId="0" applyNumberFormat="1" applyFont="1" applyFill="1" applyBorder="1" applyAlignment="1">
      <alignment horizontal="center"/>
    </xf>
    <xf numFmtId="0" fontId="63" fillId="0" borderId="9" xfId="0" applyFont="1" applyFill="1" applyBorder="1"/>
    <xf numFmtId="3" fontId="74" fillId="0" borderId="9" xfId="0" applyNumberFormat="1" applyFont="1" applyFill="1" applyBorder="1" applyAlignment="1">
      <alignment horizontal="center"/>
    </xf>
    <xf numFmtId="2" fontId="74" fillId="0" borderId="9" xfId="0" applyNumberFormat="1" applyFont="1" applyFill="1" applyBorder="1" applyAlignment="1">
      <alignment horizontal="center"/>
    </xf>
    <xf numFmtId="0" fontId="71" fillId="0" borderId="9" xfId="0" applyFont="1" applyFill="1" applyBorder="1"/>
    <xf numFmtId="3" fontId="72" fillId="0" borderId="9" xfId="0" applyNumberFormat="1" applyFont="1" applyFill="1" applyBorder="1" applyAlignment="1">
      <alignment horizontal="center"/>
    </xf>
    <xf numFmtId="2" fontId="72" fillId="0" borderId="9" xfId="0" applyNumberFormat="1" applyFont="1" applyFill="1" applyBorder="1" applyAlignment="1">
      <alignment horizontal="center"/>
    </xf>
    <xf numFmtId="1" fontId="72" fillId="0" borderId="9" xfId="0" applyNumberFormat="1" applyFont="1" applyFill="1" applyBorder="1" applyAlignment="1">
      <alignment horizontal="center"/>
    </xf>
    <xf numFmtId="2" fontId="72" fillId="0" borderId="9" xfId="0" applyNumberFormat="1" applyFont="1" applyFill="1" applyBorder="1" applyAlignment="1">
      <alignment horizontal="center" wrapText="1"/>
    </xf>
    <xf numFmtId="166" fontId="66" fillId="0" borderId="9" xfId="0" applyNumberFormat="1" applyFont="1" applyFill="1" applyBorder="1" applyAlignment="1">
      <alignment horizontal="center"/>
    </xf>
    <xf numFmtId="166" fontId="74" fillId="0" borderId="9" xfId="0" applyNumberFormat="1" applyFont="1" applyFill="1" applyBorder="1" applyAlignment="1">
      <alignment horizontal="center"/>
    </xf>
    <xf numFmtId="0" fontId="63" fillId="0" borderId="9" xfId="2" applyFont="1" applyFill="1" applyBorder="1"/>
    <xf numFmtId="0" fontId="75" fillId="0" borderId="9" xfId="0" applyFont="1" applyFill="1" applyBorder="1"/>
    <xf numFmtId="166" fontId="71" fillId="0" borderId="9" xfId="0" applyNumberFormat="1" applyFont="1" applyFill="1" applyBorder="1" applyAlignment="1">
      <alignment horizontal="center"/>
    </xf>
    <xf numFmtId="49" fontId="76" fillId="0" borderId="14" xfId="0" applyNumberFormat="1" applyFont="1" applyFill="1" applyBorder="1" applyAlignment="1">
      <alignment horizontal="center"/>
    </xf>
    <xf numFmtId="49" fontId="76" fillId="0" borderId="15" xfId="0" applyNumberFormat="1" applyFont="1" applyFill="1" applyBorder="1" applyAlignment="1">
      <alignment horizontal="center"/>
    </xf>
    <xf numFmtId="0" fontId="76" fillId="0" borderId="16" xfId="0" applyFont="1" applyFill="1" applyBorder="1" applyAlignment="1">
      <alignment horizontal="center"/>
    </xf>
    <xf numFmtId="0" fontId="77" fillId="0" borderId="17" xfId="0" applyFont="1" applyFill="1" applyBorder="1"/>
    <xf numFmtId="3" fontId="77" fillId="0" borderId="18" xfId="0" applyNumberFormat="1" applyFont="1" applyFill="1" applyBorder="1" applyAlignment="1">
      <alignment horizontal="right"/>
    </xf>
    <xf numFmtId="0" fontId="78" fillId="0" borderId="17" xfId="0" applyFont="1" applyFill="1" applyBorder="1"/>
    <xf numFmtId="3" fontId="78" fillId="0" borderId="0" xfId="0" applyNumberFormat="1" applyFont="1" applyFill="1" applyBorder="1" applyAlignment="1">
      <alignment horizontal="right"/>
    </xf>
    <xf numFmtId="3" fontId="77" fillId="0" borderId="19" xfId="0" applyNumberFormat="1" applyFont="1" applyFill="1" applyBorder="1" applyAlignment="1">
      <alignment horizontal="right"/>
    </xf>
    <xf numFmtId="3" fontId="79" fillId="0" borderId="0" xfId="0" applyNumberFormat="1" applyFont="1" applyFill="1" applyBorder="1" applyAlignment="1">
      <alignment horizontal="right"/>
    </xf>
    <xf numFmtId="3" fontId="77" fillId="0" borderId="0" xfId="0" applyNumberFormat="1" applyFont="1" applyFill="1" applyBorder="1" applyAlignment="1">
      <alignment horizontal="right"/>
    </xf>
    <xf numFmtId="0" fontId="80" fillId="0" borderId="0" xfId="0" applyFont="1" applyFill="1"/>
    <xf numFmtId="0" fontId="81" fillId="0" borderId="20" xfId="0" applyFont="1" applyFill="1" applyBorder="1" applyAlignment="1">
      <alignment horizontal="center"/>
    </xf>
    <xf numFmtId="3" fontId="81" fillId="0" borderId="21" xfId="0" applyNumberFormat="1" applyFont="1" applyFill="1" applyBorder="1" applyAlignment="1">
      <alignment horizontal="right"/>
    </xf>
    <xf numFmtId="3" fontId="81" fillId="0" borderId="22" xfId="0" applyNumberFormat="1" applyFont="1" applyFill="1" applyBorder="1" applyAlignment="1">
      <alignment horizontal="right"/>
    </xf>
    <xf numFmtId="0" fontId="64" fillId="0" borderId="0" xfId="2" applyFont="1" applyFill="1" applyBorder="1"/>
    <xf numFmtId="0" fontId="63" fillId="0" borderId="0" xfId="0" applyFont="1" applyFill="1" applyAlignment="1">
      <alignment horizontal="left"/>
    </xf>
    <xf numFmtId="0" fontId="63" fillId="0" borderId="0" xfId="0" applyFont="1" applyFill="1" applyAlignment="1">
      <alignment horizontal="right"/>
    </xf>
    <xf numFmtId="0" fontId="63" fillId="43" borderId="0" xfId="0" applyFont="1" applyFill="1"/>
    <xf numFmtId="3" fontId="63" fillId="43" borderId="0" xfId="0" applyNumberFormat="1" applyFont="1" applyFill="1"/>
    <xf numFmtId="49" fontId="67" fillId="43" borderId="9" xfId="0" applyNumberFormat="1" applyFont="1" applyFill="1" applyBorder="1" applyAlignment="1">
      <alignment horizontal="left"/>
    </xf>
    <xf numFmtId="3" fontId="67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 applyAlignment="1">
      <alignment horizontal="right"/>
    </xf>
    <xf numFmtId="49" fontId="68" fillId="43" borderId="9" xfId="0" applyNumberFormat="1" applyFont="1" applyFill="1" applyBorder="1"/>
    <xf numFmtId="3" fontId="69" fillId="43" borderId="9" xfId="0" applyNumberFormat="1" applyFont="1" applyFill="1" applyBorder="1" applyAlignment="1">
      <alignment horizontal="right"/>
    </xf>
    <xf numFmtId="49" fontId="68" fillId="43" borderId="32" xfId="0" applyNumberFormat="1" applyFont="1" applyFill="1" applyBorder="1"/>
    <xf numFmtId="168" fontId="69" fillId="43" borderId="0" xfId="170" applyNumberFormat="1" applyFont="1" applyFill="1" applyBorder="1"/>
    <xf numFmtId="49" fontId="68" fillId="43" borderId="0" xfId="0" applyNumberFormat="1" applyFont="1" applyFill="1" applyBorder="1"/>
    <xf numFmtId="0" fontId="64" fillId="43" borderId="0" xfId="0" applyFont="1" applyFill="1"/>
    <xf numFmtId="3" fontId="69" fillId="43" borderId="9" xfId="0" applyNumberFormat="1" applyFont="1" applyFill="1" applyBorder="1"/>
    <xf numFmtId="168" fontId="69" fillId="43" borderId="9" xfId="170" applyNumberFormat="1" applyFont="1" applyFill="1" applyBorder="1" applyAlignment="1">
      <alignment horizontal="center"/>
    </xf>
    <xf numFmtId="3" fontId="82" fillId="0" borderId="21" xfId="0" applyNumberFormat="1" applyFont="1" applyFill="1" applyBorder="1" applyAlignment="1">
      <alignment horizontal="right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vertical="center"/>
    </xf>
    <xf numFmtId="3" fontId="29" fillId="44" borderId="9" xfId="2" applyNumberFormat="1" applyFont="1" applyFill="1" applyBorder="1" applyAlignment="1">
      <alignment horizontal="center" vertical="center"/>
    </xf>
    <xf numFmtId="166" fontId="62" fillId="45" borderId="9" xfId="2" applyNumberFormat="1" applyFont="1" applyFill="1" applyBorder="1" applyAlignment="1">
      <alignment horizontal="center" vertical="center"/>
    </xf>
    <xf numFmtId="166" fontId="29" fillId="0" borderId="9" xfId="2" applyNumberFormat="1" applyFont="1" applyFill="1" applyBorder="1" applyAlignment="1">
      <alignment horizontal="center" vertical="center"/>
    </xf>
    <xf numFmtId="3" fontId="62" fillId="44" borderId="9" xfId="2" applyNumberFormat="1" applyFont="1" applyFill="1" applyBorder="1" applyAlignment="1">
      <alignment horizontal="center" vertic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6" fillId="43" borderId="9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71" fillId="0" borderId="9" xfId="2" applyFont="1" applyFill="1" applyBorder="1" applyAlignment="1">
      <alignment horizontal="center" vertical="center"/>
    </xf>
    <xf numFmtId="0" fontId="70" fillId="0" borderId="10" xfId="0" applyFont="1" applyFill="1" applyBorder="1" applyAlignment="1">
      <alignment horizontal="center" vertical="center"/>
    </xf>
    <xf numFmtId="0" fontId="70" fillId="0" borderId="11" xfId="0" applyFont="1" applyFill="1" applyBorder="1" applyAlignment="1">
      <alignment horizontal="center" vertical="center"/>
    </xf>
    <xf numFmtId="0" fontId="70" fillId="0" borderId="12" xfId="0" applyFont="1" applyFill="1" applyBorder="1" applyAlignment="1">
      <alignment horizontal="center" vertical="center"/>
    </xf>
    <xf numFmtId="0" fontId="71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166" fontId="62" fillId="46" borderId="9" xfId="2" applyNumberFormat="1" applyFont="1" applyFill="1" applyBorder="1" applyAlignment="1">
      <alignment horizontal="center" vertical="center"/>
    </xf>
  </cellXfs>
  <cellStyles count="337">
    <cellStyle name="%20 - Vurgu1 2" xfId="3" xr:uid="{00000000-0005-0000-0000-000000000000}"/>
    <cellStyle name="%20 - Vurgu2 2" xfId="4" xr:uid="{00000000-0005-0000-0000-000001000000}"/>
    <cellStyle name="%20 - Vurgu3 2" xfId="5" xr:uid="{00000000-0005-0000-0000-000002000000}"/>
    <cellStyle name="%20 - Vurgu4 2" xfId="6" xr:uid="{00000000-0005-0000-0000-000003000000}"/>
    <cellStyle name="%20 - Vurgu5 2" xfId="7" xr:uid="{00000000-0005-0000-0000-000004000000}"/>
    <cellStyle name="%20 - Vurgu6 2" xfId="8" xr:uid="{00000000-0005-0000-0000-000005000000}"/>
    <cellStyle name="%40 - Vurgu1 2" xfId="9" xr:uid="{00000000-0005-0000-0000-000006000000}"/>
    <cellStyle name="%40 - Vurgu2 2" xfId="10" xr:uid="{00000000-0005-0000-0000-000007000000}"/>
    <cellStyle name="%40 - Vurgu3 2" xfId="11" xr:uid="{00000000-0005-0000-0000-000008000000}"/>
    <cellStyle name="%40 - Vurgu4 2" xfId="12" xr:uid="{00000000-0005-0000-0000-000009000000}"/>
    <cellStyle name="%40 - Vurgu5 2" xfId="13" xr:uid="{00000000-0005-0000-0000-00000A000000}"/>
    <cellStyle name="%40 - Vurgu6 2" xfId="14" xr:uid="{00000000-0005-0000-0000-00000B000000}"/>
    <cellStyle name="%60 - Vurgu1 2" xfId="15" xr:uid="{00000000-0005-0000-0000-00000C000000}"/>
    <cellStyle name="%60 - Vurgu2 2" xfId="16" xr:uid="{00000000-0005-0000-0000-00000D000000}"/>
    <cellStyle name="%60 - Vurgu3 2" xfId="17" xr:uid="{00000000-0005-0000-0000-00000E000000}"/>
    <cellStyle name="%60 - Vurgu4 2" xfId="18" xr:uid="{00000000-0005-0000-0000-00000F000000}"/>
    <cellStyle name="%60 - Vurgu5 2" xfId="19" xr:uid="{00000000-0005-0000-0000-000010000000}"/>
    <cellStyle name="%60 - Vurgu6 2" xfId="20" xr:uid="{00000000-0005-0000-0000-000011000000}"/>
    <cellStyle name="20% - Accent1" xfId="21" xr:uid="{00000000-0005-0000-0000-000012000000}"/>
    <cellStyle name="20% - Accent1 2" xfId="22" xr:uid="{00000000-0005-0000-0000-000013000000}"/>
    <cellStyle name="20% - Accent1 2 2" xfId="23" xr:uid="{00000000-0005-0000-0000-000014000000}"/>
    <cellStyle name="20% - Accent1 2 2 2" xfId="171" xr:uid="{00000000-0005-0000-0000-000015000000}"/>
    <cellStyle name="20% - Accent1 2 3" xfId="172" xr:uid="{00000000-0005-0000-0000-000016000000}"/>
    <cellStyle name="20% - Accent1 3" xfId="173" xr:uid="{00000000-0005-0000-0000-000017000000}"/>
    <cellStyle name="20% - Accent1 4" xfId="174" xr:uid="{00000000-0005-0000-0000-000018000000}"/>
    <cellStyle name="20% - Accent2" xfId="24" xr:uid="{00000000-0005-0000-0000-000019000000}"/>
    <cellStyle name="20% - Accent2 2" xfId="25" xr:uid="{00000000-0005-0000-0000-00001A000000}"/>
    <cellStyle name="20% - Accent2 2 2" xfId="26" xr:uid="{00000000-0005-0000-0000-00001B000000}"/>
    <cellStyle name="20% - Accent2 2 2 2" xfId="175" xr:uid="{00000000-0005-0000-0000-00001C000000}"/>
    <cellStyle name="20% - Accent2 2 3" xfId="176" xr:uid="{00000000-0005-0000-0000-00001D000000}"/>
    <cellStyle name="20% - Accent2 3" xfId="177" xr:uid="{00000000-0005-0000-0000-00001E000000}"/>
    <cellStyle name="20% - Accent2 4" xfId="178" xr:uid="{00000000-0005-0000-0000-00001F000000}"/>
    <cellStyle name="20% - Accent3" xfId="27" xr:uid="{00000000-0005-0000-0000-000020000000}"/>
    <cellStyle name="20% - Accent3 2" xfId="28" xr:uid="{00000000-0005-0000-0000-000021000000}"/>
    <cellStyle name="20% - Accent3 2 2" xfId="29" xr:uid="{00000000-0005-0000-0000-000022000000}"/>
    <cellStyle name="20% - Accent3 2 2 2" xfId="179" xr:uid="{00000000-0005-0000-0000-000023000000}"/>
    <cellStyle name="20% - Accent3 2 3" xfId="180" xr:uid="{00000000-0005-0000-0000-000024000000}"/>
    <cellStyle name="20% - Accent3 3" xfId="181" xr:uid="{00000000-0005-0000-0000-000025000000}"/>
    <cellStyle name="20% - Accent3 4" xfId="182" xr:uid="{00000000-0005-0000-0000-000026000000}"/>
    <cellStyle name="20% - Accent4" xfId="30" xr:uid="{00000000-0005-0000-0000-000027000000}"/>
    <cellStyle name="20% - Accent4 2" xfId="31" xr:uid="{00000000-0005-0000-0000-000028000000}"/>
    <cellStyle name="20% - Accent4 2 2" xfId="32" xr:uid="{00000000-0005-0000-0000-000029000000}"/>
    <cellStyle name="20% - Accent4 2 2 2" xfId="183" xr:uid="{00000000-0005-0000-0000-00002A000000}"/>
    <cellStyle name="20% - Accent4 2 3" xfId="184" xr:uid="{00000000-0005-0000-0000-00002B000000}"/>
    <cellStyle name="20% - Accent4 3" xfId="185" xr:uid="{00000000-0005-0000-0000-00002C000000}"/>
    <cellStyle name="20% - Accent4 4" xfId="186" xr:uid="{00000000-0005-0000-0000-00002D000000}"/>
    <cellStyle name="20% - Accent5" xfId="33" xr:uid="{00000000-0005-0000-0000-00002E000000}"/>
    <cellStyle name="20% - Accent5 2" xfId="34" xr:uid="{00000000-0005-0000-0000-00002F000000}"/>
    <cellStyle name="20% - Accent5 2 2" xfId="35" xr:uid="{00000000-0005-0000-0000-000030000000}"/>
    <cellStyle name="20% - Accent5 2 2 2" xfId="187" xr:uid="{00000000-0005-0000-0000-000031000000}"/>
    <cellStyle name="20% - Accent5 2 3" xfId="188" xr:uid="{00000000-0005-0000-0000-000032000000}"/>
    <cellStyle name="20% - Accent5 3" xfId="189" xr:uid="{00000000-0005-0000-0000-000033000000}"/>
    <cellStyle name="20% - Accent5 4" xfId="190" xr:uid="{00000000-0005-0000-0000-000034000000}"/>
    <cellStyle name="20% - Accent6" xfId="36" xr:uid="{00000000-0005-0000-0000-000035000000}"/>
    <cellStyle name="20% - Accent6 2" xfId="37" xr:uid="{00000000-0005-0000-0000-000036000000}"/>
    <cellStyle name="20% - Accent6 2 2" xfId="38" xr:uid="{00000000-0005-0000-0000-000037000000}"/>
    <cellStyle name="20% - Accent6 2 2 2" xfId="191" xr:uid="{00000000-0005-0000-0000-000038000000}"/>
    <cellStyle name="20% - Accent6 2 3" xfId="192" xr:uid="{00000000-0005-0000-0000-000039000000}"/>
    <cellStyle name="20% - Accent6 3" xfId="193" xr:uid="{00000000-0005-0000-0000-00003A000000}"/>
    <cellStyle name="20% - Accent6 4" xfId="194" xr:uid="{00000000-0005-0000-0000-00003B000000}"/>
    <cellStyle name="40% - Accent1" xfId="39" xr:uid="{00000000-0005-0000-0000-00003C000000}"/>
    <cellStyle name="40% - Accent1 2" xfId="40" xr:uid="{00000000-0005-0000-0000-00003D000000}"/>
    <cellStyle name="40% - Accent1 2 2" xfId="41" xr:uid="{00000000-0005-0000-0000-00003E000000}"/>
    <cellStyle name="40% - Accent1 2 2 2" xfId="195" xr:uid="{00000000-0005-0000-0000-00003F000000}"/>
    <cellStyle name="40% - Accent1 2 3" xfId="196" xr:uid="{00000000-0005-0000-0000-000040000000}"/>
    <cellStyle name="40% - Accent1 3" xfId="197" xr:uid="{00000000-0005-0000-0000-000041000000}"/>
    <cellStyle name="40% - Accent1 4" xfId="198" xr:uid="{00000000-0005-0000-0000-000042000000}"/>
    <cellStyle name="40% - Accent2" xfId="42" xr:uid="{00000000-0005-0000-0000-000043000000}"/>
    <cellStyle name="40% - Accent2 2" xfId="43" xr:uid="{00000000-0005-0000-0000-000044000000}"/>
    <cellStyle name="40% - Accent2 2 2" xfId="44" xr:uid="{00000000-0005-0000-0000-000045000000}"/>
    <cellStyle name="40% - Accent2 2 2 2" xfId="199" xr:uid="{00000000-0005-0000-0000-000046000000}"/>
    <cellStyle name="40% - Accent2 2 3" xfId="200" xr:uid="{00000000-0005-0000-0000-000047000000}"/>
    <cellStyle name="40% - Accent2 3" xfId="201" xr:uid="{00000000-0005-0000-0000-000048000000}"/>
    <cellStyle name="40% - Accent2 4" xfId="202" xr:uid="{00000000-0005-0000-0000-000049000000}"/>
    <cellStyle name="40% - Accent3" xfId="45" xr:uid="{00000000-0005-0000-0000-00004A000000}"/>
    <cellStyle name="40% - Accent3 2" xfId="46" xr:uid="{00000000-0005-0000-0000-00004B000000}"/>
    <cellStyle name="40% - Accent3 2 2" xfId="47" xr:uid="{00000000-0005-0000-0000-00004C000000}"/>
    <cellStyle name="40% - Accent3 2 2 2" xfId="203" xr:uid="{00000000-0005-0000-0000-00004D000000}"/>
    <cellStyle name="40% - Accent3 2 3" xfId="204" xr:uid="{00000000-0005-0000-0000-00004E000000}"/>
    <cellStyle name="40% - Accent3 3" xfId="205" xr:uid="{00000000-0005-0000-0000-00004F000000}"/>
    <cellStyle name="40% - Accent3 4" xfId="206" xr:uid="{00000000-0005-0000-0000-000050000000}"/>
    <cellStyle name="40% - Accent4" xfId="48" xr:uid="{00000000-0005-0000-0000-000051000000}"/>
    <cellStyle name="40% - Accent4 2" xfId="49" xr:uid="{00000000-0005-0000-0000-000052000000}"/>
    <cellStyle name="40% - Accent4 2 2" xfId="50" xr:uid="{00000000-0005-0000-0000-000053000000}"/>
    <cellStyle name="40% - Accent4 2 2 2" xfId="207" xr:uid="{00000000-0005-0000-0000-000054000000}"/>
    <cellStyle name="40% - Accent4 2 3" xfId="208" xr:uid="{00000000-0005-0000-0000-000055000000}"/>
    <cellStyle name="40% - Accent4 3" xfId="209" xr:uid="{00000000-0005-0000-0000-000056000000}"/>
    <cellStyle name="40% - Accent4 4" xfId="210" xr:uid="{00000000-0005-0000-0000-000057000000}"/>
    <cellStyle name="40% - Accent5" xfId="51" xr:uid="{00000000-0005-0000-0000-000058000000}"/>
    <cellStyle name="40% - Accent5 2" xfId="52" xr:uid="{00000000-0005-0000-0000-000059000000}"/>
    <cellStyle name="40% - Accent5 2 2" xfId="53" xr:uid="{00000000-0005-0000-0000-00005A000000}"/>
    <cellStyle name="40% - Accent5 2 2 2" xfId="211" xr:uid="{00000000-0005-0000-0000-00005B000000}"/>
    <cellStyle name="40% - Accent5 2 3" xfId="212" xr:uid="{00000000-0005-0000-0000-00005C000000}"/>
    <cellStyle name="40% - Accent5 3" xfId="213" xr:uid="{00000000-0005-0000-0000-00005D000000}"/>
    <cellStyle name="40% - Accent5 4" xfId="214" xr:uid="{00000000-0005-0000-0000-00005E000000}"/>
    <cellStyle name="40% - Accent6" xfId="54" xr:uid="{00000000-0005-0000-0000-00005F000000}"/>
    <cellStyle name="40% - Accent6 2" xfId="55" xr:uid="{00000000-0005-0000-0000-000060000000}"/>
    <cellStyle name="40% - Accent6 2 2" xfId="56" xr:uid="{00000000-0005-0000-0000-000061000000}"/>
    <cellStyle name="40% - Accent6 2 2 2" xfId="215" xr:uid="{00000000-0005-0000-0000-000062000000}"/>
    <cellStyle name="40% - Accent6 2 3" xfId="216" xr:uid="{00000000-0005-0000-0000-000063000000}"/>
    <cellStyle name="40% - Accent6 3" xfId="217" xr:uid="{00000000-0005-0000-0000-000064000000}"/>
    <cellStyle name="40% - Accent6 4" xfId="218" xr:uid="{00000000-0005-0000-0000-000065000000}"/>
    <cellStyle name="60% - Accent1" xfId="57" xr:uid="{00000000-0005-0000-0000-000066000000}"/>
    <cellStyle name="60% - Accent1 2" xfId="58" xr:uid="{00000000-0005-0000-0000-000067000000}"/>
    <cellStyle name="60% - Accent1 2 2" xfId="59" xr:uid="{00000000-0005-0000-0000-000068000000}"/>
    <cellStyle name="60% - Accent1 2 2 2" xfId="219" xr:uid="{00000000-0005-0000-0000-000069000000}"/>
    <cellStyle name="60% - Accent1 2 3" xfId="220" xr:uid="{00000000-0005-0000-0000-00006A000000}"/>
    <cellStyle name="60% - Accent1 3" xfId="221" xr:uid="{00000000-0005-0000-0000-00006B000000}"/>
    <cellStyle name="60% - Accent2" xfId="60" xr:uid="{00000000-0005-0000-0000-00006C000000}"/>
    <cellStyle name="60% - Accent2 2" xfId="61" xr:uid="{00000000-0005-0000-0000-00006D000000}"/>
    <cellStyle name="60% - Accent2 2 2" xfId="62" xr:uid="{00000000-0005-0000-0000-00006E000000}"/>
    <cellStyle name="60% - Accent2 2 2 2" xfId="222" xr:uid="{00000000-0005-0000-0000-00006F000000}"/>
    <cellStyle name="60% - Accent2 2 3" xfId="223" xr:uid="{00000000-0005-0000-0000-000070000000}"/>
    <cellStyle name="60% - Accent2 3" xfId="224" xr:uid="{00000000-0005-0000-0000-000071000000}"/>
    <cellStyle name="60% - Accent3" xfId="63" xr:uid="{00000000-0005-0000-0000-000072000000}"/>
    <cellStyle name="60% - Accent3 2" xfId="64" xr:uid="{00000000-0005-0000-0000-000073000000}"/>
    <cellStyle name="60% - Accent3 2 2" xfId="65" xr:uid="{00000000-0005-0000-0000-000074000000}"/>
    <cellStyle name="60% - Accent3 2 2 2" xfId="225" xr:uid="{00000000-0005-0000-0000-000075000000}"/>
    <cellStyle name="60% - Accent3 2 3" xfId="226" xr:uid="{00000000-0005-0000-0000-000076000000}"/>
    <cellStyle name="60% - Accent3 3" xfId="227" xr:uid="{00000000-0005-0000-0000-000077000000}"/>
    <cellStyle name="60% - Accent4" xfId="66" xr:uid="{00000000-0005-0000-0000-000078000000}"/>
    <cellStyle name="60% - Accent4 2" xfId="67" xr:uid="{00000000-0005-0000-0000-000079000000}"/>
    <cellStyle name="60% - Accent4 2 2" xfId="68" xr:uid="{00000000-0005-0000-0000-00007A000000}"/>
    <cellStyle name="60% - Accent4 2 2 2" xfId="228" xr:uid="{00000000-0005-0000-0000-00007B000000}"/>
    <cellStyle name="60% - Accent4 2 3" xfId="229" xr:uid="{00000000-0005-0000-0000-00007C000000}"/>
    <cellStyle name="60% - Accent4 3" xfId="230" xr:uid="{00000000-0005-0000-0000-00007D000000}"/>
    <cellStyle name="60% - Accent5" xfId="69" xr:uid="{00000000-0005-0000-0000-00007E000000}"/>
    <cellStyle name="60% - Accent5 2" xfId="70" xr:uid="{00000000-0005-0000-0000-00007F000000}"/>
    <cellStyle name="60% - Accent5 2 2" xfId="71" xr:uid="{00000000-0005-0000-0000-000080000000}"/>
    <cellStyle name="60% - Accent5 2 2 2" xfId="231" xr:uid="{00000000-0005-0000-0000-000081000000}"/>
    <cellStyle name="60% - Accent5 2 3" xfId="232" xr:uid="{00000000-0005-0000-0000-000082000000}"/>
    <cellStyle name="60% - Accent5 3" xfId="233" xr:uid="{00000000-0005-0000-0000-000083000000}"/>
    <cellStyle name="60% - Accent6" xfId="72" xr:uid="{00000000-0005-0000-0000-000084000000}"/>
    <cellStyle name="60% - Accent6 2" xfId="73" xr:uid="{00000000-0005-0000-0000-000085000000}"/>
    <cellStyle name="60% - Accent6 2 2" xfId="74" xr:uid="{00000000-0005-0000-0000-000086000000}"/>
    <cellStyle name="60% - Accent6 2 2 2" xfId="234" xr:uid="{00000000-0005-0000-0000-000087000000}"/>
    <cellStyle name="60% - Accent6 2 3" xfId="235" xr:uid="{00000000-0005-0000-0000-000088000000}"/>
    <cellStyle name="60% - Accent6 3" xfId="236" xr:uid="{00000000-0005-0000-0000-000089000000}"/>
    <cellStyle name="Accent1 2" xfId="75" xr:uid="{00000000-0005-0000-0000-00008A000000}"/>
    <cellStyle name="Accent1 2 2" xfId="76" xr:uid="{00000000-0005-0000-0000-00008B000000}"/>
    <cellStyle name="Accent1 2 2 2" xfId="237" xr:uid="{00000000-0005-0000-0000-00008C000000}"/>
    <cellStyle name="Accent1 2 3" xfId="238" xr:uid="{00000000-0005-0000-0000-00008D000000}"/>
    <cellStyle name="Accent1 3" xfId="239" xr:uid="{00000000-0005-0000-0000-00008E000000}"/>
    <cellStyle name="Accent2 2" xfId="77" xr:uid="{00000000-0005-0000-0000-00008F000000}"/>
    <cellStyle name="Accent2 2 2" xfId="78" xr:uid="{00000000-0005-0000-0000-000090000000}"/>
    <cellStyle name="Accent2 2 2 2" xfId="240" xr:uid="{00000000-0005-0000-0000-000091000000}"/>
    <cellStyle name="Accent2 2 3" xfId="241" xr:uid="{00000000-0005-0000-0000-000092000000}"/>
    <cellStyle name="Accent2 3" xfId="242" xr:uid="{00000000-0005-0000-0000-000093000000}"/>
    <cellStyle name="Accent3 2" xfId="79" xr:uid="{00000000-0005-0000-0000-000094000000}"/>
    <cellStyle name="Accent3 2 2" xfId="80" xr:uid="{00000000-0005-0000-0000-000095000000}"/>
    <cellStyle name="Accent3 2 2 2" xfId="243" xr:uid="{00000000-0005-0000-0000-000096000000}"/>
    <cellStyle name="Accent3 2 3" xfId="244" xr:uid="{00000000-0005-0000-0000-000097000000}"/>
    <cellStyle name="Accent3 3" xfId="245" xr:uid="{00000000-0005-0000-0000-000098000000}"/>
    <cellStyle name="Accent4 2" xfId="81" xr:uid="{00000000-0005-0000-0000-000099000000}"/>
    <cellStyle name="Accent4 2 2" xfId="82" xr:uid="{00000000-0005-0000-0000-00009A000000}"/>
    <cellStyle name="Accent4 2 2 2" xfId="246" xr:uid="{00000000-0005-0000-0000-00009B000000}"/>
    <cellStyle name="Accent4 2 3" xfId="247" xr:uid="{00000000-0005-0000-0000-00009C000000}"/>
    <cellStyle name="Accent4 3" xfId="248" xr:uid="{00000000-0005-0000-0000-00009D000000}"/>
    <cellStyle name="Accent5 2" xfId="83" xr:uid="{00000000-0005-0000-0000-00009E000000}"/>
    <cellStyle name="Accent5 2 2" xfId="84" xr:uid="{00000000-0005-0000-0000-00009F000000}"/>
    <cellStyle name="Accent5 2 2 2" xfId="249" xr:uid="{00000000-0005-0000-0000-0000A0000000}"/>
    <cellStyle name="Accent5 2 3" xfId="250" xr:uid="{00000000-0005-0000-0000-0000A1000000}"/>
    <cellStyle name="Accent5 3" xfId="251" xr:uid="{00000000-0005-0000-0000-0000A2000000}"/>
    <cellStyle name="Accent6 2" xfId="85" xr:uid="{00000000-0005-0000-0000-0000A3000000}"/>
    <cellStyle name="Accent6 2 2" xfId="86" xr:uid="{00000000-0005-0000-0000-0000A4000000}"/>
    <cellStyle name="Accent6 2 2 2" xfId="252" xr:uid="{00000000-0005-0000-0000-0000A5000000}"/>
    <cellStyle name="Accent6 2 3" xfId="253" xr:uid="{00000000-0005-0000-0000-0000A6000000}"/>
    <cellStyle name="Accent6 3" xfId="254" xr:uid="{00000000-0005-0000-0000-0000A7000000}"/>
    <cellStyle name="Açıklama Metni 2" xfId="87" xr:uid="{00000000-0005-0000-0000-0000A8000000}"/>
    <cellStyle name="Ana Başlık 2" xfId="88" xr:uid="{00000000-0005-0000-0000-0000A9000000}"/>
    <cellStyle name="Bad 2" xfId="89" xr:uid="{00000000-0005-0000-0000-0000AA000000}"/>
    <cellStyle name="Bad 2 2" xfId="90" xr:uid="{00000000-0005-0000-0000-0000AB000000}"/>
    <cellStyle name="Bad 2 2 2" xfId="255" xr:uid="{00000000-0005-0000-0000-0000AC000000}"/>
    <cellStyle name="Bad 2 3" xfId="256" xr:uid="{00000000-0005-0000-0000-0000AD000000}"/>
    <cellStyle name="Bad 3" xfId="257" xr:uid="{00000000-0005-0000-0000-0000AE000000}"/>
    <cellStyle name="Bağlı Hücre 2" xfId="91" xr:uid="{00000000-0005-0000-0000-0000AF000000}"/>
    <cellStyle name="Başlık 1 2" xfId="92" xr:uid="{00000000-0005-0000-0000-0000B0000000}"/>
    <cellStyle name="Başlık 2 2" xfId="93" xr:uid="{00000000-0005-0000-0000-0000B1000000}"/>
    <cellStyle name="Başlık 3 2" xfId="94" xr:uid="{00000000-0005-0000-0000-0000B2000000}"/>
    <cellStyle name="Başlık 4 2" xfId="95" xr:uid="{00000000-0005-0000-0000-0000B3000000}"/>
    <cellStyle name="Calculation 2" xfId="96" xr:uid="{00000000-0005-0000-0000-0000B4000000}"/>
    <cellStyle name="Calculation 2 2" xfId="97" xr:uid="{00000000-0005-0000-0000-0000B5000000}"/>
    <cellStyle name="Calculation 2 2 2" xfId="258" xr:uid="{00000000-0005-0000-0000-0000B6000000}"/>
    <cellStyle name="Calculation 2 3" xfId="259" xr:uid="{00000000-0005-0000-0000-0000B7000000}"/>
    <cellStyle name="Calculation 3" xfId="260" xr:uid="{00000000-0005-0000-0000-0000B8000000}"/>
    <cellStyle name="Check Cell 2" xfId="98" xr:uid="{00000000-0005-0000-0000-0000B9000000}"/>
    <cellStyle name="Check Cell 2 2" xfId="99" xr:uid="{00000000-0005-0000-0000-0000BA000000}"/>
    <cellStyle name="Check Cell 2 2 2" xfId="261" xr:uid="{00000000-0005-0000-0000-0000BB000000}"/>
    <cellStyle name="Check Cell 2 3" xfId="262" xr:uid="{00000000-0005-0000-0000-0000BC000000}"/>
    <cellStyle name="Check Cell 3" xfId="263" xr:uid="{00000000-0005-0000-0000-0000BD000000}"/>
    <cellStyle name="Comma" xfId="1" builtinId="3"/>
    <cellStyle name="Comma 2" xfId="100" xr:uid="{00000000-0005-0000-0000-0000BE000000}"/>
    <cellStyle name="Comma 2 2" xfId="101" xr:uid="{00000000-0005-0000-0000-0000BF000000}"/>
    <cellStyle name="Comma 2 3" xfId="264" xr:uid="{00000000-0005-0000-0000-0000C0000000}"/>
    <cellStyle name="Çıkış 2" xfId="102" xr:uid="{00000000-0005-0000-0000-0000C1000000}"/>
    <cellStyle name="Explanatory Text" xfId="103" xr:uid="{00000000-0005-0000-0000-0000C2000000}"/>
    <cellStyle name="Explanatory Text 2" xfId="104" xr:uid="{00000000-0005-0000-0000-0000C3000000}"/>
    <cellStyle name="Explanatory Text 2 2" xfId="105" xr:uid="{00000000-0005-0000-0000-0000C4000000}"/>
    <cellStyle name="Explanatory Text 2 2 2" xfId="265" xr:uid="{00000000-0005-0000-0000-0000C5000000}"/>
    <cellStyle name="Explanatory Text 2 3" xfId="266" xr:uid="{00000000-0005-0000-0000-0000C6000000}"/>
    <cellStyle name="Explanatory Text 3" xfId="267" xr:uid="{00000000-0005-0000-0000-0000C7000000}"/>
    <cellStyle name="Giriş 2" xfId="106" xr:uid="{00000000-0005-0000-0000-0000C8000000}"/>
    <cellStyle name="Good 2" xfId="107" xr:uid="{00000000-0005-0000-0000-0000C9000000}"/>
    <cellStyle name="Good 2 2" xfId="108" xr:uid="{00000000-0005-0000-0000-0000CA000000}"/>
    <cellStyle name="Good 2 2 2" xfId="268" xr:uid="{00000000-0005-0000-0000-0000CB000000}"/>
    <cellStyle name="Good 2 3" xfId="269" xr:uid="{00000000-0005-0000-0000-0000CC000000}"/>
    <cellStyle name="Good 3" xfId="270" xr:uid="{00000000-0005-0000-0000-0000CD000000}"/>
    <cellStyle name="Heading 1" xfId="109" xr:uid="{00000000-0005-0000-0000-0000CE000000}"/>
    <cellStyle name="Heading 1 2" xfId="110" xr:uid="{00000000-0005-0000-0000-0000CF000000}"/>
    <cellStyle name="Heading 2" xfId="111" xr:uid="{00000000-0005-0000-0000-0000D0000000}"/>
    <cellStyle name="Heading 2 2" xfId="112" xr:uid="{00000000-0005-0000-0000-0000D1000000}"/>
    <cellStyle name="Heading 3" xfId="113" xr:uid="{00000000-0005-0000-0000-0000D2000000}"/>
    <cellStyle name="Heading 3 2" xfId="114" xr:uid="{00000000-0005-0000-0000-0000D3000000}"/>
    <cellStyle name="Heading 4" xfId="115" xr:uid="{00000000-0005-0000-0000-0000D4000000}"/>
    <cellStyle name="Heading 4 2" xfId="116" xr:uid="{00000000-0005-0000-0000-0000D5000000}"/>
    <cellStyle name="Hesaplama 2" xfId="271" xr:uid="{00000000-0005-0000-0000-0000D6000000}"/>
    <cellStyle name="Input" xfId="117" xr:uid="{00000000-0005-0000-0000-0000D7000000}"/>
    <cellStyle name="Input 2" xfId="118" xr:uid="{00000000-0005-0000-0000-0000D8000000}"/>
    <cellStyle name="Input 2 2" xfId="119" xr:uid="{00000000-0005-0000-0000-0000D9000000}"/>
    <cellStyle name="Input 2 2 2" xfId="272" xr:uid="{00000000-0005-0000-0000-0000DA000000}"/>
    <cellStyle name="Input 2 3" xfId="273" xr:uid="{00000000-0005-0000-0000-0000DB000000}"/>
    <cellStyle name="Input 3" xfId="274" xr:uid="{00000000-0005-0000-0000-0000DC000000}"/>
    <cellStyle name="İşaretli Hücre 2" xfId="275" xr:uid="{00000000-0005-0000-0000-0000DD000000}"/>
    <cellStyle name="İyi 2" xfId="276" xr:uid="{00000000-0005-0000-0000-0000DE000000}"/>
    <cellStyle name="Kötü 2" xfId="277" xr:uid="{00000000-0005-0000-0000-0000DF000000}"/>
    <cellStyle name="Linked Cell" xfId="120" xr:uid="{00000000-0005-0000-0000-0000E0000000}"/>
    <cellStyle name="Linked Cell 2" xfId="121" xr:uid="{00000000-0005-0000-0000-0000E1000000}"/>
    <cellStyle name="Linked Cell 2 2" xfId="122" xr:uid="{00000000-0005-0000-0000-0000E2000000}"/>
    <cellStyle name="Linked Cell 2 2 2" xfId="278" xr:uid="{00000000-0005-0000-0000-0000E3000000}"/>
    <cellStyle name="Linked Cell 2 3" xfId="279" xr:uid="{00000000-0005-0000-0000-0000E4000000}"/>
    <cellStyle name="Linked Cell 3" xfId="280" xr:uid="{00000000-0005-0000-0000-0000E5000000}"/>
    <cellStyle name="Neutral 2" xfId="123" xr:uid="{00000000-0005-0000-0000-0000E6000000}"/>
    <cellStyle name="Neutral 2 2" xfId="124" xr:uid="{00000000-0005-0000-0000-0000E7000000}"/>
    <cellStyle name="Neutral 2 2 2" xfId="281" xr:uid="{00000000-0005-0000-0000-0000E8000000}"/>
    <cellStyle name="Neutral 2 3" xfId="282" xr:uid="{00000000-0005-0000-0000-0000E9000000}"/>
    <cellStyle name="Neutral 3" xfId="283" xr:uid="{00000000-0005-0000-0000-0000EA000000}"/>
    <cellStyle name="Normal" xfId="0" builtinId="0"/>
    <cellStyle name="Normal 2" xfId="336" xr:uid="{00000000-0005-0000-0000-0000EC000000}"/>
    <cellStyle name="Normal 2 2" xfId="125" xr:uid="{00000000-0005-0000-0000-0000ED000000}"/>
    <cellStyle name="Normal 2 2 2" xfId="284" xr:uid="{00000000-0005-0000-0000-0000EE000000}"/>
    <cellStyle name="Normal 2 3" xfId="126" xr:uid="{00000000-0005-0000-0000-0000EF000000}"/>
    <cellStyle name="Normal 2 3 2" xfId="127" xr:uid="{00000000-0005-0000-0000-0000F0000000}"/>
    <cellStyle name="Normal 2 3 2 2" xfId="285" xr:uid="{00000000-0005-0000-0000-0000F1000000}"/>
    <cellStyle name="Normal 2 3 3" xfId="286" xr:uid="{00000000-0005-0000-0000-0000F2000000}"/>
    <cellStyle name="Normal 3" xfId="128" xr:uid="{00000000-0005-0000-0000-0000F3000000}"/>
    <cellStyle name="Normal 3 2" xfId="287" xr:uid="{00000000-0005-0000-0000-0000F4000000}"/>
    <cellStyle name="Normal 4" xfId="129" xr:uid="{00000000-0005-0000-0000-0000F5000000}"/>
    <cellStyle name="Normal 4 2" xfId="130" xr:uid="{00000000-0005-0000-0000-0000F6000000}"/>
    <cellStyle name="Normal 4 2 2" xfId="131" xr:uid="{00000000-0005-0000-0000-0000F7000000}"/>
    <cellStyle name="Normal 4 2 2 2" xfId="288" xr:uid="{00000000-0005-0000-0000-0000F8000000}"/>
    <cellStyle name="Normal 4 2 3" xfId="289" xr:uid="{00000000-0005-0000-0000-0000F9000000}"/>
    <cellStyle name="Normal 4 3" xfId="290" xr:uid="{00000000-0005-0000-0000-0000FA000000}"/>
    <cellStyle name="Normal 4 4" xfId="291" xr:uid="{00000000-0005-0000-0000-0000FB000000}"/>
    <cellStyle name="Normal 5" xfId="292" xr:uid="{00000000-0005-0000-0000-0000FC000000}"/>
    <cellStyle name="Normal 5 2" xfId="293" xr:uid="{00000000-0005-0000-0000-0000FD000000}"/>
    <cellStyle name="Normal 5 3" xfId="294" xr:uid="{00000000-0005-0000-0000-0000FE000000}"/>
    <cellStyle name="Normal_MAYIS_2009_İHRACAT_RAKAMLARI" xfId="2" xr:uid="{00000000-0005-0000-0000-0000FF000000}"/>
    <cellStyle name="Not 2" xfId="132" xr:uid="{00000000-0005-0000-0000-000000010000}"/>
    <cellStyle name="Not 3" xfId="295" xr:uid="{00000000-0005-0000-0000-000001010000}"/>
    <cellStyle name="Note 2" xfId="133" xr:uid="{00000000-0005-0000-0000-000002010000}"/>
    <cellStyle name="Note 2 2" xfId="134" xr:uid="{00000000-0005-0000-0000-000003010000}"/>
    <cellStyle name="Note 2 2 2" xfId="135" xr:uid="{00000000-0005-0000-0000-000004010000}"/>
    <cellStyle name="Note 2 2 2 2" xfId="136" xr:uid="{00000000-0005-0000-0000-000005010000}"/>
    <cellStyle name="Note 2 2 2 2 2" xfId="296" xr:uid="{00000000-0005-0000-0000-000006010000}"/>
    <cellStyle name="Note 2 2 2 3" xfId="297" xr:uid="{00000000-0005-0000-0000-000007010000}"/>
    <cellStyle name="Note 2 2 3" xfId="137" xr:uid="{00000000-0005-0000-0000-000008010000}"/>
    <cellStyle name="Note 2 2 3 2" xfId="138" xr:uid="{00000000-0005-0000-0000-000009010000}"/>
    <cellStyle name="Note 2 2 3 2 2" xfId="139" xr:uid="{00000000-0005-0000-0000-00000A010000}"/>
    <cellStyle name="Note 2 2 3 2 2 2" xfId="298" xr:uid="{00000000-0005-0000-0000-00000B010000}"/>
    <cellStyle name="Note 2 2 3 2 3" xfId="299" xr:uid="{00000000-0005-0000-0000-00000C010000}"/>
    <cellStyle name="Note 2 2 3 3" xfId="140" xr:uid="{00000000-0005-0000-0000-00000D010000}"/>
    <cellStyle name="Note 2 2 3 3 2" xfId="141" xr:uid="{00000000-0005-0000-0000-00000E010000}"/>
    <cellStyle name="Note 2 2 3 3 2 2" xfId="300" xr:uid="{00000000-0005-0000-0000-00000F010000}"/>
    <cellStyle name="Note 2 2 3 3 3" xfId="301" xr:uid="{00000000-0005-0000-0000-000010010000}"/>
    <cellStyle name="Note 2 2 3 4" xfId="302" xr:uid="{00000000-0005-0000-0000-000011010000}"/>
    <cellStyle name="Note 2 2 4" xfId="142" xr:uid="{00000000-0005-0000-0000-000012010000}"/>
    <cellStyle name="Note 2 2 4 2" xfId="143" xr:uid="{00000000-0005-0000-0000-000013010000}"/>
    <cellStyle name="Note 2 2 4 2 2" xfId="303" xr:uid="{00000000-0005-0000-0000-000014010000}"/>
    <cellStyle name="Note 2 2 4 3" xfId="304" xr:uid="{00000000-0005-0000-0000-000015010000}"/>
    <cellStyle name="Note 2 2 5" xfId="305" xr:uid="{00000000-0005-0000-0000-000016010000}"/>
    <cellStyle name="Note 2 2 6" xfId="306" xr:uid="{00000000-0005-0000-0000-000017010000}"/>
    <cellStyle name="Note 2 3" xfId="144" xr:uid="{00000000-0005-0000-0000-000018010000}"/>
    <cellStyle name="Note 2 3 2" xfId="145" xr:uid="{00000000-0005-0000-0000-000019010000}"/>
    <cellStyle name="Note 2 3 2 2" xfId="146" xr:uid="{00000000-0005-0000-0000-00001A010000}"/>
    <cellStyle name="Note 2 3 2 2 2" xfId="307" xr:uid="{00000000-0005-0000-0000-00001B010000}"/>
    <cellStyle name="Note 2 3 2 3" xfId="308" xr:uid="{00000000-0005-0000-0000-00001C010000}"/>
    <cellStyle name="Note 2 3 3" xfId="147" xr:uid="{00000000-0005-0000-0000-00001D010000}"/>
    <cellStyle name="Note 2 3 3 2" xfId="148" xr:uid="{00000000-0005-0000-0000-00001E010000}"/>
    <cellStyle name="Note 2 3 3 2 2" xfId="309" xr:uid="{00000000-0005-0000-0000-00001F010000}"/>
    <cellStyle name="Note 2 3 3 3" xfId="310" xr:uid="{00000000-0005-0000-0000-000020010000}"/>
    <cellStyle name="Note 2 3 4" xfId="311" xr:uid="{00000000-0005-0000-0000-000021010000}"/>
    <cellStyle name="Note 2 4" xfId="149" xr:uid="{00000000-0005-0000-0000-000022010000}"/>
    <cellStyle name="Note 2 4 2" xfId="150" xr:uid="{00000000-0005-0000-0000-000023010000}"/>
    <cellStyle name="Note 2 4 2 2" xfId="312" xr:uid="{00000000-0005-0000-0000-000024010000}"/>
    <cellStyle name="Note 2 4 3" xfId="313" xr:uid="{00000000-0005-0000-0000-000025010000}"/>
    <cellStyle name="Note 2 5" xfId="314" xr:uid="{00000000-0005-0000-0000-000026010000}"/>
    <cellStyle name="Note 3" xfId="151" xr:uid="{00000000-0005-0000-0000-000027010000}"/>
    <cellStyle name="Note 3 2" xfId="315" xr:uid="{00000000-0005-0000-0000-000028010000}"/>
    <cellStyle name="Nötr 2" xfId="316" xr:uid="{00000000-0005-0000-0000-000029010000}"/>
    <cellStyle name="Output" xfId="152" xr:uid="{00000000-0005-0000-0000-00002A010000}"/>
    <cellStyle name="Output 2" xfId="153" xr:uid="{00000000-0005-0000-0000-00002B010000}"/>
    <cellStyle name="Output 2 2" xfId="154" xr:uid="{00000000-0005-0000-0000-00002C010000}"/>
    <cellStyle name="Output 2 2 2" xfId="317" xr:uid="{00000000-0005-0000-0000-00002D010000}"/>
    <cellStyle name="Output 2 3" xfId="318" xr:uid="{00000000-0005-0000-0000-00002E010000}"/>
    <cellStyle name="Output 3" xfId="319" xr:uid="{00000000-0005-0000-0000-00002F010000}"/>
    <cellStyle name="Percent 2" xfId="155" xr:uid="{00000000-0005-0000-0000-000030010000}"/>
    <cellStyle name="Percent 2 2" xfId="156" xr:uid="{00000000-0005-0000-0000-000031010000}"/>
    <cellStyle name="Percent 2 2 2" xfId="320" xr:uid="{00000000-0005-0000-0000-000032010000}"/>
    <cellStyle name="Percent 2 3" xfId="321" xr:uid="{00000000-0005-0000-0000-000033010000}"/>
    <cellStyle name="Percent 3" xfId="157" xr:uid="{00000000-0005-0000-0000-000034010000}"/>
    <cellStyle name="Percent 3 2" xfId="322" xr:uid="{00000000-0005-0000-0000-000035010000}"/>
    <cellStyle name="Title" xfId="158" xr:uid="{00000000-0005-0000-0000-000036010000}"/>
    <cellStyle name="Title 2" xfId="159" xr:uid="{00000000-0005-0000-0000-000037010000}"/>
    <cellStyle name="Toplam 2" xfId="160" xr:uid="{00000000-0005-0000-0000-000038010000}"/>
    <cellStyle name="Total" xfId="161" xr:uid="{00000000-0005-0000-0000-000039010000}"/>
    <cellStyle name="Total 2" xfId="162" xr:uid="{00000000-0005-0000-0000-00003A010000}"/>
    <cellStyle name="Total 2 2" xfId="163" xr:uid="{00000000-0005-0000-0000-00003B010000}"/>
    <cellStyle name="Total 2 2 2" xfId="323" xr:uid="{00000000-0005-0000-0000-00003C010000}"/>
    <cellStyle name="Total 2 3" xfId="324" xr:uid="{00000000-0005-0000-0000-00003D010000}"/>
    <cellStyle name="Total 3" xfId="325" xr:uid="{00000000-0005-0000-0000-00003E010000}"/>
    <cellStyle name="Uyarı Metni 2" xfId="164" xr:uid="{00000000-0005-0000-0000-00003F010000}"/>
    <cellStyle name="Virgül 2" xfId="165" xr:uid="{00000000-0005-0000-0000-000041010000}"/>
    <cellStyle name="Virgül 3" xfId="326" xr:uid="{00000000-0005-0000-0000-000042010000}"/>
    <cellStyle name="Vurgu1 2" xfId="327" xr:uid="{00000000-0005-0000-0000-000043010000}"/>
    <cellStyle name="Vurgu2 2" xfId="328" xr:uid="{00000000-0005-0000-0000-000044010000}"/>
    <cellStyle name="Vurgu3 2" xfId="329" xr:uid="{00000000-0005-0000-0000-000045010000}"/>
    <cellStyle name="Vurgu4 2" xfId="330" xr:uid="{00000000-0005-0000-0000-000046010000}"/>
    <cellStyle name="Vurgu5 2" xfId="331" xr:uid="{00000000-0005-0000-0000-000047010000}"/>
    <cellStyle name="Vurgu6 2" xfId="332" xr:uid="{00000000-0005-0000-0000-000048010000}"/>
    <cellStyle name="Warning Text" xfId="166" xr:uid="{00000000-0005-0000-0000-000049010000}"/>
    <cellStyle name="Warning Text 2" xfId="167" xr:uid="{00000000-0005-0000-0000-00004A010000}"/>
    <cellStyle name="Warning Text 2 2" xfId="168" xr:uid="{00000000-0005-0000-0000-00004B010000}"/>
    <cellStyle name="Warning Text 2 2 2" xfId="333" xr:uid="{00000000-0005-0000-0000-00004C010000}"/>
    <cellStyle name="Warning Text 2 3" xfId="334" xr:uid="{00000000-0005-0000-0000-00004D010000}"/>
    <cellStyle name="Warning Text 3" xfId="335" xr:uid="{00000000-0005-0000-0000-00004E010000}"/>
    <cellStyle name="Yüzde 2" xfId="169" xr:uid="{00000000-0005-0000-0000-00004F010000}"/>
    <cellStyle name="Yüzde 3" xfId="170" xr:uid="{00000000-0005-0000-0000-000050010000}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'2002_2019_AYLIK_IHR'!$A$25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'2002_2019_AYLIK_IHR'!$C$25:$N$25</c:f>
              <c:numCache>
                <c:formatCode>#,##0</c:formatCode>
                <c:ptCount val="12"/>
                <c:pt idx="0">
                  <c:v>10611971.488060001</c:v>
                </c:pt>
                <c:pt idx="1">
                  <c:v>11031140.57116</c:v>
                </c:pt>
                <c:pt idx="2">
                  <c:v>12641511.54102</c:v>
                </c:pt>
                <c:pt idx="3">
                  <c:v>11771345.953140002</c:v>
                </c:pt>
                <c:pt idx="4">
                  <c:v>12998125.111119999</c:v>
                </c:pt>
                <c:pt idx="5">
                  <c:v>8888038.6907800008</c:v>
                </c:pt>
                <c:pt idx="6">
                  <c:v>12515597.557850001</c:v>
                </c:pt>
                <c:pt idx="7">
                  <c:v>10182507.290650001</c:v>
                </c:pt>
                <c:pt idx="8">
                  <c:v>11582696.097980002</c:v>
                </c:pt>
                <c:pt idx="9">
                  <c:v>12382038.365170004</c:v>
                </c:pt>
                <c:pt idx="10">
                  <c:v>12094219.287489999</c:v>
                </c:pt>
                <c:pt idx="11">
                  <c:v>11501472.99951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1-4604-8EB5-9DC68487CE20}"/>
            </c:ext>
          </c:extLst>
        </c:ser>
        <c:ser>
          <c:idx val="1"/>
          <c:order val="1"/>
          <c:tx>
            <c:strRef>
              <c:f>'2002_2019_AYLIK_IHR'!$A$24</c:f>
              <c:strCache>
                <c:ptCount val="1"/>
                <c:pt idx="0">
                  <c:v>2020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'2002_2019_AYLIK_IHR'!$C$24:$N$24</c:f>
              <c:numCache>
                <c:formatCode>#,##0</c:formatCode>
                <c:ptCount val="12"/>
                <c:pt idx="0">
                  <c:v>11131164.512979999</c:v>
                </c:pt>
                <c:pt idx="1">
                  <c:v>11168879.704180002</c:v>
                </c:pt>
                <c:pt idx="2">
                  <c:v>10047875.5503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51-4604-8EB5-9DC68487C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111568"/>
        <c:axId val="698115376"/>
      </c:lineChart>
      <c:catAx>
        <c:axId val="69811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98115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11537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981115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'2002_2019_AYLIK_IHR'!$C$10:$N$10</c:f>
              <c:numCache>
                <c:formatCode>#,##0</c:formatCode>
                <c:ptCount val="12"/>
                <c:pt idx="0">
                  <c:v>113224.91911</c:v>
                </c:pt>
                <c:pt idx="1">
                  <c:v>100440.10967000001</c:v>
                </c:pt>
                <c:pt idx="2">
                  <c:v>123553.99426000001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B-4BC8-A593-62E94F6BD39C}"/>
            </c:ext>
          </c:extLst>
        </c:ser>
        <c:ser>
          <c:idx val="0"/>
          <c:order val="1"/>
          <c:tx>
            <c:strRef>
              <c:f>'2002_2019_AYLIK_IHR'!$A$11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'2002_2019_AYLIK_IHR'!$C$11:$N$11</c:f>
              <c:numCache>
                <c:formatCode>#,##0</c:formatCode>
                <c:ptCount val="12"/>
                <c:pt idx="0">
                  <c:v>112116.28042</c:v>
                </c:pt>
                <c:pt idx="1">
                  <c:v>114842.19143000001</c:v>
                </c:pt>
                <c:pt idx="2">
                  <c:v>118196.58269</c:v>
                </c:pt>
                <c:pt idx="3">
                  <c:v>117650.87019</c:v>
                </c:pt>
                <c:pt idx="4">
                  <c:v>117831.84264</c:v>
                </c:pt>
                <c:pt idx="5">
                  <c:v>63501.196909999999</c:v>
                </c:pt>
                <c:pt idx="6">
                  <c:v>83065.267340000006</c:v>
                </c:pt>
                <c:pt idx="7">
                  <c:v>71929.894650000002</c:v>
                </c:pt>
                <c:pt idx="8">
                  <c:v>154526.96773999999</c:v>
                </c:pt>
                <c:pt idx="9">
                  <c:v>189399.74507</c:v>
                </c:pt>
                <c:pt idx="10">
                  <c:v>151537.68223000001</c:v>
                </c:pt>
                <c:pt idx="11">
                  <c:v>122662.10805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B-4BC8-A593-62E94F6BD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397824"/>
        <c:axId val="740384768"/>
      </c:lineChart>
      <c:catAx>
        <c:axId val="74039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0384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40384768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03978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'2002_2019_AYLIK_IHR'!$C$12:$N$12</c:f>
              <c:numCache>
                <c:formatCode>#,##0</c:formatCode>
                <c:ptCount val="12"/>
                <c:pt idx="0">
                  <c:v>184917.60672000001</c:v>
                </c:pt>
                <c:pt idx="1">
                  <c:v>163362.37992000001</c:v>
                </c:pt>
                <c:pt idx="2">
                  <c:v>208834.8982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5-43CE-9265-3D06B0EBA455}"/>
            </c:ext>
          </c:extLst>
        </c:ser>
        <c:ser>
          <c:idx val="0"/>
          <c:order val="1"/>
          <c:tx>
            <c:strRef>
              <c:f>'2002_2019_AYLIK_IHR'!$A$13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'2002_2019_AYLIK_IHR'!$C$13:$N$13</c:f>
              <c:numCache>
                <c:formatCode>#,##0</c:formatCode>
                <c:ptCount val="12"/>
                <c:pt idx="0">
                  <c:v>152194.74354</c:v>
                </c:pt>
                <c:pt idx="1">
                  <c:v>144402.65093</c:v>
                </c:pt>
                <c:pt idx="2">
                  <c:v>136203.45361999999</c:v>
                </c:pt>
                <c:pt idx="3">
                  <c:v>135925.27204000001</c:v>
                </c:pt>
                <c:pt idx="4">
                  <c:v>132553.25017000001</c:v>
                </c:pt>
                <c:pt idx="5">
                  <c:v>75849.333199999994</c:v>
                </c:pt>
                <c:pt idx="6">
                  <c:v>112537.08837</c:v>
                </c:pt>
                <c:pt idx="7">
                  <c:v>66620.390939999997</c:v>
                </c:pt>
                <c:pt idx="8">
                  <c:v>275025.8651</c:v>
                </c:pt>
                <c:pt idx="9">
                  <c:v>346560.74456000002</c:v>
                </c:pt>
                <c:pt idx="10">
                  <c:v>265094.71002</c:v>
                </c:pt>
                <c:pt idx="11">
                  <c:v>187637.52325999999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5-43CE-9265-3D06B0EBA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389664"/>
        <c:axId val="740391296"/>
      </c:lineChart>
      <c:catAx>
        <c:axId val="74038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0391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403912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03896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'2002_2019_AYLIK_IHR'!$C$14:$N$14</c:f>
              <c:numCache>
                <c:formatCode>#,##0</c:formatCode>
                <c:ptCount val="12"/>
                <c:pt idx="0">
                  <c:v>24451.569380000001</c:v>
                </c:pt>
                <c:pt idx="1">
                  <c:v>24744.453669999999</c:v>
                </c:pt>
                <c:pt idx="2">
                  <c:v>29459.427250000001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8-4A9E-A2EC-00C739E60A78}"/>
            </c:ext>
          </c:extLst>
        </c:ser>
        <c:ser>
          <c:idx val="0"/>
          <c:order val="1"/>
          <c:tx>
            <c:strRef>
              <c:f>'2002_2019_AYLIK_IHR'!$A$15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'2002_2019_AYLIK_IHR'!$C$15:$N$15</c:f>
              <c:numCache>
                <c:formatCode>#,##0</c:formatCode>
                <c:ptCount val="12"/>
                <c:pt idx="0">
                  <c:v>27998.944500000001</c:v>
                </c:pt>
                <c:pt idx="1">
                  <c:v>26744.397369999999</c:v>
                </c:pt>
                <c:pt idx="2">
                  <c:v>34862.710709999999</c:v>
                </c:pt>
                <c:pt idx="3">
                  <c:v>24122.202799999999</c:v>
                </c:pt>
                <c:pt idx="4">
                  <c:v>27919.586240000001</c:v>
                </c:pt>
                <c:pt idx="5">
                  <c:v>15775.459930000001</c:v>
                </c:pt>
                <c:pt idx="6">
                  <c:v>17132.11995</c:v>
                </c:pt>
                <c:pt idx="7">
                  <c:v>16541.390520000001</c:v>
                </c:pt>
                <c:pt idx="8">
                  <c:v>17947.373670000001</c:v>
                </c:pt>
                <c:pt idx="9">
                  <c:v>21619.279920000001</c:v>
                </c:pt>
                <c:pt idx="10">
                  <c:v>25258.217929999999</c:v>
                </c:pt>
                <c:pt idx="11">
                  <c:v>26743.228330000002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18-4A9E-A2EC-00C739E60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393472"/>
        <c:axId val="740385312"/>
      </c:lineChart>
      <c:catAx>
        <c:axId val="7403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0385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403853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03934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'2002_2019_AYLIK_IHR'!$C$16:$N$16</c:f>
              <c:numCache>
                <c:formatCode>#,##0</c:formatCode>
                <c:ptCount val="12"/>
                <c:pt idx="0">
                  <c:v>79131.446320000003</c:v>
                </c:pt>
                <c:pt idx="1">
                  <c:v>60671.367539999999</c:v>
                </c:pt>
                <c:pt idx="2">
                  <c:v>78806.017680000004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E-4F09-A4C4-360BDACFB5A1}"/>
            </c:ext>
          </c:extLst>
        </c:ser>
        <c:ser>
          <c:idx val="0"/>
          <c:order val="1"/>
          <c:tx>
            <c:strRef>
              <c:f>'2002_2019_AYLIK_IHR'!$A$17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'2002_2019_AYLIK_IHR'!$C$17:$N$17</c:f>
              <c:numCache>
                <c:formatCode>#,##0</c:formatCode>
                <c:ptCount val="12"/>
                <c:pt idx="0">
                  <c:v>82543.428780000002</c:v>
                </c:pt>
                <c:pt idx="1">
                  <c:v>82148.817379999993</c:v>
                </c:pt>
                <c:pt idx="2">
                  <c:v>73557.318710000007</c:v>
                </c:pt>
                <c:pt idx="3">
                  <c:v>60277.450449999997</c:v>
                </c:pt>
                <c:pt idx="4">
                  <c:v>96526.272779999999</c:v>
                </c:pt>
                <c:pt idx="5">
                  <c:v>57984.925450000002</c:v>
                </c:pt>
                <c:pt idx="6">
                  <c:v>63096.187539999999</c:v>
                </c:pt>
                <c:pt idx="7">
                  <c:v>52338.667009999997</c:v>
                </c:pt>
                <c:pt idx="8">
                  <c:v>93408.117929999993</c:v>
                </c:pt>
                <c:pt idx="9">
                  <c:v>89707.536540000001</c:v>
                </c:pt>
                <c:pt idx="10">
                  <c:v>75957.00864</c:v>
                </c:pt>
                <c:pt idx="11">
                  <c:v>80871.440100000007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E-4F09-A4C4-360BDACFB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388576"/>
        <c:axId val="740389120"/>
      </c:lineChart>
      <c:catAx>
        <c:axId val="74038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0389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40389120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03885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'2002_2019_AYLIK_IHR'!$C$18:$N$18</c:f>
              <c:numCache>
                <c:formatCode>#,##0</c:formatCode>
                <c:ptCount val="12"/>
                <c:pt idx="0">
                  <c:v>11024.010979999999</c:v>
                </c:pt>
                <c:pt idx="1">
                  <c:v>13084.37788</c:v>
                </c:pt>
                <c:pt idx="2">
                  <c:v>12155.61958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2-455C-A864-3F0D65975BBA}"/>
            </c:ext>
          </c:extLst>
        </c:ser>
        <c:ser>
          <c:idx val="0"/>
          <c:order val="1"/>
          <c:tx>
            <c:strRef>
              <c:f>'2002_2019_AYLIK_IHR'!$A$19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'2002_2019_AYLIK_IHR'!$C$19:$N$19</c:f>
              <c:numCache>
                <c:formatCode>#,##0</c:formatCode>
                <c:ptCount val="12"/>
                <c:pt idx="0">
                  <c:v>8448.1456600000001</c:v>
                </c:pt>
                <c:pt idx="1">
                  <c:v>13159.61594</c:v>
                </c:pt>
                <c:pt idx="2">
                  <c:v>19671.060799999999</c:v>
                </c:pt>
                <c:pt idx="3">
                  <c:v>9745.6436599999997</c:v>
                </c:pt>
                <c:pt idx="4">
                  <c:v>8965.0073200000006</c:v>
                </c:pt>
                <c:pt idx="5">
                  <c:v>3904.7493800000002</c:v>
                </c:pt>
                <c:pt idx="6">
                  <c:v>4960.3642099999997</c:v>
                </c:pt>
                <c:pt idx="7">
                  <c:v>5881.6617999999999</c:v>
                </c:pt>
                <c:pt idx="8">
                  <c:v>6573.87219</c:v>
                </c:pt>
                <c:pt idx="9">
                  <c:v>5953.31459</c:v>
                </c:pt>
                <c:pt idx="10">
                  <c:v>9107.0426000000007</c:v>
                </c:pt>
                <c:pt idx="11">
                  <c:v>10109.132600000001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2-455C-A864-3F0D65975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386400"/>
        <c:axId val="740388032"/>
      </c:lineChart>
      <c:catAx>
        <c:axId val="74038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0388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40388032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0386400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'2002_2019_AYLIK_IHR'!$C$20:$N$20</c:f>
              <c:numCache>
                <c:formatCode>#,##0</c:formatCode>
                <c:ptCount val="12"/>
                <c:pt idx="0">
                  <c:v>208704.15538000001</c:v>
                </c:pt>
                <c:pt idx="1">
                  <c:v>209679.13495000001</c:v>
                </c:pt>
                <c:pt idx="2">
                  <c:v>183579.49450999999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B-417A-92C1-C1C613D1471C}"/>
            </c:ext>
          </c:extLst>
        </c:ser>
        <c:ser>
          <c:idx val="0"/>
          <c:order val="1"/>
          <c:tx>
            <c:strRef>
              <c:f>'2002_2019_AYLIK_IHR'!$A$21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'2002_2019_AYLIK_IHR'!$C$21:$N$21</c:f>
              <c:numCache>
                <c:formatCode>#,##0</c:formatCode>
                <c:ptCount val="12"/>
                <c:pt idx="0">
                  <c:v>220592.68002999999</c:v>
                </c:pt>
                <c:pt idx="1">
                  <c:v>211036.86183000001</c:v>
                </c:pt>
                <c:pt idx="2">
                  <c:v>237540.30244999999</c:v>
                </c:pt>
                <c:pt idx="3">
                  <c:v>217806.06377000001</c:v>
                </c:pt>
                <c:pt idx="4">
                  <c:v>230803.27812</c:v>
                </c:pt>
                <c:pt idx="5">
                  <c:v>168264.72089</c:v>
                </c:pt>
                <c:pt idx="6">
                  <c:v>212233.38709</c:v>
                </c:pt>
                <c:pt idx="7">
                  <c:v>183383.61413999999</c:v>
                </c:pt>
                <c:pt idx="8">
                  <c:v>199909.51123999999</c:v>
                </c:pt>
                <c:pt idx="9">
                  <c:v>207439.25111000001</c:v>
                </c:pt>
                <c:pt idx="10">
                  <c:v>215143.55801000001</c:v>
                </c:pt>
                <c:pt idx="11">
                  <c:v>200861.66878000001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6B-417A-92C1-C1C613D14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853888"/>
        <c:axId val="699841920"/>
      </c:lineChart>
      <c:catAx>
        <c:axId val="69985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99841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9841920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9985388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'2002_2019_AYLIK_IHR'!$C$22:$N$22</c:f>
              <c:numCache>
                <c:formatCode>#,##0</c:formatCode>
                <c:ptCount val="12"/>
                <c:pt idx="0">
                  <c:v>453311.41723999998</c:v>
                </c:pt>
                <c:pt idx="1">
                  <c:v>444962.93923999998</c:v>
                </c:pt>
                <c:pt idx="2">
                  <c:v>427824.27862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5-42F4-B22A-2337F145A75C}"/>
            </c:ext>
          </c:extLst>
        </c:ser>
        <c:ser>
          <c:idx val="0"/>
          <c:order val="1"/>
          <c:tx>
            <c:strRef>
              <c:f>'2002_2019_AYLIK_IHR'!$A$23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'2002_2019_AYLIK_IHR'!$C$23:$N$23</c:f>
              <c:numCache>
                <c:formatCode>#,##0</c:formatCode>
                <c:ptCount val="12"/>
                <c:pt idx="0">
                  <c:v>392886.26405</c:v>
                </c:pt>
                <c:pt idx="1">
                  <c:v>411556.86878999998</c:v>
                </c:pt>
                <c:pt idx="2">
                  <c:v>471941.74290999997</c:v>
                </c:pt>
                <c:pt idx="3">
                  <c:v>476663.51679000002</c:v>
                </c:pt>
                <c:pt idx="4">
                  <c:v>526640.71313000005</c:v>
                </c:pt>
                <c:pt idx="5">
                  <c:v>347421.16450000001</c:v>
                </c:pt>
                <c:pt idx="6">
                  <c:v>496244.66499000002</c:v>
                </c:pt>
                <c:pt idx="7">
                  <c:v>413040.52713</c:v>
                </c:pt>
                <c:pt idx="8">
                  <c:v>457553.19283999997</c:v>
                </c:pt>
                <c:pt idx="9">
                  <c:v>491131.19111000001</c:v>
                </c:pt>
                <c:pt idx="10">
                  <c:v>521296.84694000002</c:v>
                </c:pt>
                <c:pt idx="11">
                  <c:v>523853.47879000002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5-42F4-B22A-2337F145A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842464"/>
        <c:axId val="699843008"/>
      </c:lineChart>
      <c:catAx>
        <c:axId val="69984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99843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9843008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9984246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'2002_2019_AYLIK_IHR'!$C$26:$N$26</c:f>
              <c:numCache>
                <c:formatCode>#,##0</c:formatCode>
                <c:ptCount val="12"/>
                <c:pt idx="0">
                  <c:v>673259.70365000004</c:v>
                </c:pt>
                <c:pt idx="1">
                  <c:v>646689.98768000002</c:v>
                </c:pt>
                <c:pt idx="2">
                  <c:v>586449.54345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3-4B40-99B0-C080BD0B318C}"/>
            </c:ext>
          </c:extLst>
        </c:ser>
        <c:ser>
          <c:idx val="0"/>
          <c:order val="1"/>
          <c:tx>
            <c:strRef>
              <c:f>'2002_2019_AYLIK_IHR'!$A$27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'2002_2019_AYLIK_IHR'!$C$27:$N$27</c:f>
              <c:numCache>
                <c:formatCode>#,##0</c:formatCode>
                <c:ptCount val="12"/>
                <c:pt idx="0">
                  <c:v>675583.07246000005</c:v>
                </c:pt>
                <c:pt idx="1">
                  <c:v>639685.01005000004</c:v>
                </c:pt>
                <c:pt idx="2">
                  <c:v>727666.22757999995</c:v>
                </c:pt>
                <c:pt idx="3">
                  <c:v>690699.95064000005</c:v>
                </c:pt>
                <c:pt idx="4">
                  <c:v>786331.31854000001</c:v>
                </c:pt>
                <c:pt idx="5">
                  <c:v>509835.15564999997</c:v>
                </c:pt>
                <c:pt idx="6">
                  <c:v>662313.91680000001</c:v>
                </c:pt>
                <c:pt idx="7">
                  <c:v>572538.41783000005</c:v>
                </c:pt>
                <c:pt idx="8">
                  <c:v>676785.26165999996</c:v>
                </c:pt>
                <c:pt idx="9">
                  <c:v>704323.74413000001</c:v>
                </c:pt>
                <c:pt idx="10">
                  <c:v>673574.83993000002</c:v>
                </c:pt>
                <c:pt idx="11">
                  <c:v>597582.10097000003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3-4B40-99B0-C080BD0B3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854976"/>
        <c:axId val="699848992"/>
      </c:lineChart>
      <c:catAx>
        <c:axId val="69985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99848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98489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9985497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'2002_2019_AYLIK_IHR'!$C$28:$N$28</c:f>
              <c:numCache>
                <c:formatCode>#,##0</c:formatCode>
                <c:ptCount val="12"/>
                <c:pt idx="0">
                  <c:v>133261.77786999999</c:v>
                </c:pt>
                <c:pt idx="1">
                  <c:v>151778.19686</c:v>
                </c:pt>
                <c:pt idx="2">
                  <c:v>130220.4048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D-4FFF-B601-6D451FEDF02F}"/>
            </c:ext>
          </c:extLst>
        </c:ser>
        <c:ser>
          <c:idx val="0"/>
          <c:order val="1"/>
          <c:tx>
            <c:strRef>
              <c:f>'2002_2019_AYLIK_IHR'!$A$29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'2002_2019_AYLIK_IHR'!$C$29:$N$29</c:f>
              <c:numCache>
                <c:formatCode>#,##0</c:formatCode>
                <c:ptCount val="12"/>
                <c:pt idx="0">
                  <c:v>116812.56810999999</c:v>
                </c:pt>
                <c:pt idx="1">
                  <c:v>146297.12724</c:v>
                </c:pt>
                <c:pt idx="2">
                  <c:v>176063.56305999999</c:v>
                </c:pt>
                <c:pt idx="3">
                  <c:v>141711.73423999999</c:v>
                </c:pt>
                <c:pt idx="4">
                  <c:v>162506.84646</c:v>
                </c:pt>
                <c:pt idx="5">
                  <c:v>87701.870479999998</c:v>
                </c:pt>
                <c:pt idx="6">
                  <c:v>165876.87218000001</c:v>
                </c:pt>
                <c:pt idx="7">
                  <c:v>134385.16063</c:v>
                </c:pt>
                <c:pt idx="8">
                  <c:v>147706.09935999999</c:v>
                </c:pt>
                <c:pt idx="9">
                  <c:v>147771.45318000001</c:v>
                </c:pt>
                <c:pt idx="10">
                  <c:v>124197.99232999999</c:v>
                </c:pt>
                <c:pt idx="11">
                  <c:v>114318.40313000001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D-4FFF-B601-6D451FEDF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852800"/>
        <c:axId val="699841376"/>
      </c:lineChart>
      <c:catAx>
        <c:axId val="69985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99841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984137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998528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'2002_2019_AYLIK_IHR'!$C$30:$N$30</c:f>
              <c:numCache>
                <c:formatCode>#,##0</c:formatCode>
                <c:ptCount val="12"/>
                <c:pt idx="0">
                  <c:v>221439.27226999999</c:v>
                </c:pt>
                <c:pt idx="1">
                  <c:v>216930.15564000001</c:v>
                </c:pt>
                <c:pt idx="2">
                  <c:v>220347.64191000001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1-4D2E-9CC9-0F4C14EFD8E6}"/>
            </c:ext>
          </c:extLst>
        </c:ser>
        <c:ser>
          <c:idx val="0"/>
          <c:order val="1"/>
          <c:tx>
            <c:strRef>
              <c:f>'2002_2019_AYLIK_IHR'!$A$31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'2002_2019_AYLIK_IHR'!$C$31:$N$31</c:f>
              <c:numCache>
                <c:formatCode>#,##0</c:formatCode>
                <c:ptCount val="12"/>
                <c:pt idx="0">
                  <c:v>182714.08072</c:v>
                </c:pt>
                <c:pt idx="1">
                  <c:v>185831.68093999999</c:v>
                </c:pt>
                <c:pt idx="2">
                  <c:v>208839.27116</c:v>
                </c:pt>
                <c:pt idx="3">
                  <c:v>229623.95965999999</c:v>
                </c:pt>
                <c:pt idx="4">
                  <c:v>235716.12834</c:v>
                </c:pt>
                <c:pt idx="5">
                  <c:v>132471.62478000001</c:v>
                </c:pt>
                <c:pt idx="6">
                  <c:v>222317.11264000001</c:v>
                </c:pt>
                <c:pt idx="7">
                  <c:v>174667.00541000001</c:v>
                </c:pt>
                <c:pt idx="8">
                  <c:v>230042.81054999999</c:v>
                </c:pt>
                <c:pt idx="9">
                  <c:v>254620.7439</c:v>
                </c:pt>
                <c:pt idx="10">
                  <c:v>251683.75698999999</c:v>
                </c:pt>
                <c:pt idx="11">
                  <c:v>226178.15582000001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1-4D2E-9CC9-0F4C14EFD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843552"/>
        <c:axId val="699848448"/>
      </c:lineChart>
      <c:catAx>
        <c:axId val="69984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99848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984844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998435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'2002_2019_AYLIK_IHR'!$A$59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'2002_2019_AYLIK_IHR'!$C$59:$N$59</c:f>
              <c:numCache>
                <c:formatCode>#,##0</c:formatCode>
                <c:ptCount val="12"/>
                <c:pt idx="0">
                  <c:v>304008.42843999999</c:v>
                </c:pt>
                <c:pt idx="1">
                  <c:v>294499.67238</c:v>
                </c:pt>
                <c:pt idx="2">
                  <c:v>368202.37163000001</c:v>
                </c:pt>
                <c:pt idx="3">
                  <c:v>385406.79995000002</c:v>
                </c:pt>
                <c:pt idx="4">
                  <c:v>458634.29810000001</c:v>
                </c:pt>
                <c:pt idx="5">
                  <c:v>317511.66485</c:v>
                </c:pt>
                <c:pt idx="6">
                  <c:v>379058.61536</c:v>
                </c:pt>
                <c:pt idx="7">
                  <c:v>340264.70227000001</c:v>
                </c:pt>
                <c:pt idx="8">
                  <c:v>353396.99436000001</c:v>
                </c:pt>
                <c:pt idx="9">
                  <c:v>370443.10284000001</c:v>
                </c:pt>
                <c:pt idx="10">
                  <c:v>370704.99212000001</c:v>
                </c:pt>
                <c:pt idx="11">
                  <c:v>368163.94270999997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8-4345-99C5-68589955ABF7}"/>
            </c:ext>
          </c:extLst>
        </c:ser>
        <c:ser>
          <c:idx val="1"/>
          <c:order val="1"/>
          <c:tx>
            <c:strRef>
              <c:f>'2002_2019_AYLIK_IHR'!$A$58</c:f>
              <c:strCache>
                <c:ptCount val="1"/>
                <c:pt idx="0">
                  <c:v>2020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'2002_2019_AYLIK_IHR'!$C$58:$N$58</c:f>
              <c:numCache>
                <c:formatCode>#,##0</c:formatCode>
                <c:ptCount val="12"/>
                <c:pt idx="0">
                  <c:v>329864.56001000002</c:v>
                </c:pt>
                <c:pt idx="1">
                  <c:v>282650.5024</c:v>
                </c:pt>
                <c:pt idx="2">
                  <c:v>324725.44825999998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8-4345-99C5-68589955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112112"/>
        <c:axId val="698110480"/>
      </c:lineChart>
      <c:catAx>
        <c:axId val="69811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98110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1104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981121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'2002_2019_AYLIK_IHR'!$C$32:$N$32</c:f>
              <c:numCache>
                <c:formatCode>#,##0</c:formatCode>
                <c:ptCount val="12"/>
                <c:pt idx="0">
                  <c:v>1696924.8940699999</c:v>
                </c:pt>
                <c:pt idx="1">
                  <c:v>1509969.81702</c:v>
                </c:pt>
                <c:pt idx="2">
                  <c:v>1554436.9580300001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5-4636-8D6F-5F64DBC61756}"/>
            </c:ext>
          </c:extLst>
        </c:ser>
        <c:ser>
          <c:idx val="0"/>
          <c:order val="1"/>
          <c:tx>
            <c:strRef>
              <c:f>'2002_2019_AYLIK_IHR'!$A$33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'2002_2019_AYLIK_IHR'!$C$33:$N$33</c:f>
              <c:numCache>
                <c:formatCode>#,##0</c:formatCode>
                <c:ptCount val="12"/>
                <c:pt idx="0">
                  <c:v>1536612.5535200001</c:v>
                </c:pt>
                <c:pt idx="1">
                  <c:v>1641553.79064</c:v>
                </c:pt>
                <c:pt idx="2">
                  <c:v>1838129.41442</c:v>
                </c:pt>
                <c:pt idx="3">
                  <c:v>1768194.9893700001</c:v>
                </c:pt>
                <c:pt idx="4">
                  <c:v>1933605.8830800001</c:v>
                </c:pt>
                <c:pt idx="5">
                  <c:v>1294021.26364</c:v>
                </c:pt>
                <c:pt idx="6">
                  <c:v>1730169.90026</c:v>
                </c:pt>
                <c:pt idx="7">
                  <c:v>1628461.00963</c:v>
                </c:pt>
                <c:pt idx="8">
                  <c:v>1653773.54057</c:v>
                </c:pt>
                <c:pt idx="9">
                  <c:v>1937373.0273200001</c:v>
                </c:pt>
                <c:pt idx="10">
                  <c:v>1813493.85947</c:v>
                </c:pt>
                <c:pt idx="11">
                  <c:v>1812384.7732200001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5-4636-8D6F-5F64DBC61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847904"/>
        <c:axId val="699845184"/>
      </c:lineChart>
      <c:catAx>
        <c:axId val="69984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99845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9845184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998479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'2002_2019_AYLIK_IHR'!$C$42:$N$42</c:f>
              <c:numCache>
                <c:formatCode>#,##0</c:formatCode>
                <c:ptCount val="12"/>
                <c:pt idx="0">
                  <c:v>624898.32856000005</c:v>
                </c:pt>
                <c:pt idx="1">
                  <c:v>634194.25185999996</c:v>
                </c:pt>
                <c:pt idx="2">
                  <c:v>627494.85950999998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0-404D-852D-767DF9E77F23}"/>
            </c:ext>
          </c:extLst>
        </c:ser>
        <c:ser>
          <c:idx val="0"/>
          <c:order val="1"/>
          <c:tx>
            <c:strRef>
              <c:f>'2002_2019_AYLIK_IHR'!$A$43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'2002_2019_AYLIK_IHR'!$C$43:$N$43</c:f>
              <c:numCache>
                <c:formatCode>#,##0</c:formatCode>
                <c:ptCount val="12"/>
                <c:pt idx="0">
                  <c:v>585583.34037999995</c:v>
                </c:pt>
                <c:pt idx="1">
                  <c:v>600962.05715000001</c:v>
                </c:pt>
                <c:pt idx="2">
                  <c:v>699024.19339000003</c:v>
                </c:pt>
                <c:pt idx="3">
                  <c:v>659092.96230999997</c:v>
                </c:pt>
                <c:pt idx="4">
                  <c:v>780364.62788000004</c:v>
                </c:pt>
                <c:pt idx="5">
                  <c:v>472096.62263</c:v>
                </c:pt>
                <c:pt idx="6">
                  <c:v>682396.45131000003</c:v>
                </c:pt>
                <c:pt idx="7">
                  <c:v>574330.75529999996</c:v>
                </c:pt>
                <c:pt idx="8">
                  <c:v>647222.65208999999</c:v>
                </c:pt>
                <c:pt idx="9">
                  <c:v>709247.59033000004</c:v>
                </c:pt>
                <c:pt idx="10">
                  <c:v>683084.52821000002</c:v>
                </c:pt>
                <c:pt idx="11">
                  <c:v>740856.09395000001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0-404D-852D-767DF9E77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846272"/>
        <c:axId val="699846816"/>
      </c:lineChart>
      <c:catAx>
        <c:axId val="69984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99846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9846816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9984627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'2002_2019_AYLIK_IHR'!$C$36:$N$36</c:f>
              <c:numCache>
                <c:formatCode>#,##0</c:formatCode>
                <c:ptCount val="12"/>
                <c:pt idx="0">
                  <c:v>2398297.3569899998</c:v>
                </c:pt>
                <c:pt idx="1">
                  <c:v>2520386.4204099998</c:v>
                </c:pt>
                <c:pt idx="2">
                  <c:v>2062028.05177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4-47EC-9666-FD526FD45B7A}"/>
            </c:ext>
          </c:extLst>
        </c:ser>
        <c:ser>
          <c:idx val="0"/>
          <c:order val="1"/>
          <c:tx>
            <c:strRef>
              <c:f>'2002_2019_AYLIK_IHR'!$A$37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'2002_2019_AYLIK_IHR'!$C$37:$N$37</c:f>
              <c:numCache>
                <c:formatCode>#,##0</c:formatCode>
                <c:ptCount val="12"/>
                <c:pt idx="0">
                  <c:v>2327526.9566299999</c:v>
                </c:pt>
                <c:pt idx="1">
                  <c:v>2544678.4743400002</c:v>
                </c:pt>
                <c:pt idx="2">
                  <c:v>2883070.9618500001</c:v>
                </c:pt>
                <c:pt idx="3">
                  <c:v>2616414.3615299999</c:v>
                </c:pt>
                <c:pt idx="4">
                  <c:v>2753078.48753</c:v>
                </c:pt>
                <c:pt idx="5">
                  <c:v>2189208.3269500001</c:v>
                </c:pt>
                <c:pt idx="6">
                  <c:v>2900138.1997500001</c:v>
                </c:pt>
                <c:pt idx="7">
                  <c:v>1740662.0665</c:v>
                </c:pt>
                <c:pt idx="8">
                  <c:v>2591985.9376400001</c:v>
                </c:pt>
                <c:pt idx="9">
                  <c:v>2812530.1222899999</c:v>
                </c:pt>
                <c:pt idx="10">
                  <c:v>2690117.8730199998</c:v>
                </c:pt>
                <c:pt idx="11">
                  <c:v>2538040.9036300001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24-47EC-9666-FD526FD45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122064"/>
        <c:axId val="742120432"/>
      </c:lineChart>
      <c:catAx>
        <c:axId val="74212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2120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42120432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2122064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'2002_2019_AYLIK_IHR'!$C$40:$N$40</c:f>
              <c:numCache>
                <c:formatCode>#,##0</c:formatCode>
                <c:ptCount val="12"/>
                <c:pt idx="0">
                  <c:v>823705.36575</c:v>
                </c:pt>
                <c:pt idx="1">
                  <c:v>863870.77642999997</c:v>
                </c:pt>
                <c:pt idx="2">
                  <c:v>832813.85436999996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E-4CC7-8F54-29333E36A503}"/>
            </c:ext>
          </c:extLst>
        </c:ser>
        <c:ser>
          <c:idx val="0"/>
          <c:order val="1"/>
          <c:tx>
            <c:strRef>
              <c:f>'2002_2019_AYLIK_IHR'!$A$41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'2002_2019_AYLIK_IHR'!$C$41:$N$41</c:f>
              <c:numCache>
                <c:formatCode>#,##0</c:formatCode>
                <c:ptCount val="12"/>
                <c:pt idx="0">
                  <c:v>797011.88977000001</c:v>
                </c:pt>
                <c:pt idx="1">
                  <c:v>888924.51682999998</c:v>
                </c:pt>
                <c:pt idx="2">
                  <c:v>992598.78544000001</c:v>
                </c:pt>
                <c:pt idx="3">
                  <c:v>936997.85230000003</c:v>
                </c:pt>
                <c:pt idx="4">
                  <c:v>1041385.05189</c:v>
                </c:pt>
                <c:pt idx="5">
                  <c:v>715477.71967000002</c:v>
                </c:pt>
                <c:pt idx="6">
                  <c:v>947296.04394999996</c:v>
                </c:pt>
                <c:pt idx="7">
                  <c:v>847900.78101000004</c:v>
                </c:pt>
                <c:pt idx="8">
                  <c:v>1011416.03579</c:v>
                </c:pt>
                <c:pt idx="9">
                  <c:v>1070641.9899899999</c:v>
                </c:pt>
                <c:pt idx="10">
                  <c:v>1013034.65244</c:v>
                </c:pt>
                <c:pt idx="11">
                  <c:v>974245.90124000004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E-4CC7-8F54-29333E36A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111184"/>
        <c:axId val="742114992"/>
      </c:lineChart>
      <c:catAx>
        <c:axId val="74211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2114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42114992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2111184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'2002_2019_AYLIK_IHR'!$C$34:$N$34</c:f>
              <c:numCache>
                <c:formatCode>#,##0</c:formatCode>
                <c:ptCount val="12"/>
                <c:pt idx="0">
                  <c:v>1491184.7543599999</c:v>
                </c:pt>
                <c:pt idx="1">
                  <c:v>1520844.81302</c:v>
                </c:pt>
                <c:pt idx="2">
                  <c:v>1214608.3866699999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5-4140-AF42-AEA40B69E271}"/>
            </c:ext>
          </c:extLst>
        </c:ser>
        <c:ser>
          <c:idx val="0"/>
          <c:order val="1"/>
          <c:tx>
            <c:strRef>
              <c:f>'2002_2019_AYLIK_IHR'!$A$35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'2002_2019_AYLIK_IHR'!$C$35:$N$35</c:f>
              <c:numCache>
                <c:formatCode>#,##0</c:formatCode>
                <c:ptCount val="12"/>
                <c:pt idx="0">
                  <c:v>1413946.5529100001</c:v>
                </c:pt>
                <c:pt idx="1">
                  <c:v>1413373.6832000001</c:v>
                </c:pt>
                <c:pt idx="2">
                  <c:v>1674074.0362</c:v>
                </c:pt>
                <c:pt idx="3">
                  <c:v>1502300.85769</c:v>
                </c:pt>
                <c:pt idx="4">
                  <c:v>1621148.3631</c:v>
                </c:pt>
                <c:pt idx="5">
                  <c:v>1085780.1032700001</c:v>
                </c:pt>
                <c:pt idx="6">
                  <c:v>1671649.61411</c:v>
                </c:pt>
                <c:pt idx="7">
                  <c:v>1394197.2838300001</c:v>
                </c:pt>
                <c:pt idx="8">
                  <c:v>1497920.4050100001</c:v>
                </c:pt>
                <c:pt idx="9">
                  <c:v>1549076.36096</c:v>
                </c:pt>
                <c:pt idx="10">
                  <c:v>1536699.1090299999</c:v>
                </c:pt>
                <c:pt idx="11">
                  <c:v>1327481.2560399999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5-4140-AF42-AEA40B69E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119344"/>
        <c:axId val="742124240"/>
      </c:lineChart>
      <c:catAx>
        <c:axId val="74211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2124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42124240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21193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'2002_2019_AYLIK_IHR'!$C$44:$N$44</c:f>
              <c:numCache>
                <c:formatCode>#,##0</c:formatCode>
                <c:ptCount val="12"/>
                <c:pt idx="0">
                  <c:v>702280.92480000004</c:v>
                </c:pt>
                <c:pt idx="1">
                  <c:v>690117.94717000006</c:v>
                </c:pt>
                <c:pt idx="2">
                  <c:v>672440.76500999997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E-46E2-8206-03DA3D943DA9}"/>
            </c:ext>
          </c:extLst>
        </c:ser>
        <c:ser>
          <c:idx val="0"/>
          <c:order val="1"/>
          <c:tx>
            <c:strRef>
              <c:f>'2002_2019_AYLIK_IHR'!$A$45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'2002_2019_AYLIK_IHR'!$C$45:$N$45</c:f>
              <c:numCache>
                <c:formatCode>#,##0</c:formatCode>
                <c:ptCount val="12"/>
                <c:pt idx="0">
                  <c:v>650702.72843999998</c:v>
                </c:pt>
                <c:pt idx="1">
                  <c:v>655051.56045999995</c:v>
                </c:pt>
                <c:pt idx="2">
                  <c:v>712309.08071999997</c:v>
                </c:pt>
                <c:pt idx="3">
                  <c:v>706603.43500000006</c:v>
                </c:pt>
                <c:pt idx="4">
                  <c:v>827433.87713000004</c:v>
                </c:pt>
                <c:pt idx="5">
                  <c:v>516675.81784999999</c:v>
                </c:pt>
                <c:pt idx="6">
                  <c:v>709241.86719000002</c:v>
                </c:pt>
                <c:pt idx="7">
                  <c:v>611252.86473999999</c:v>
                </c:pt>
                <c:pt idx="8">
                  <c:v>651306.33703000005</c:v>
                </c:pt>
                <c:pt idx="9">
                  <c:v>719122.57038000005</c:v>
                </c:pt>
                <c:pt idx="10">
                  <c:v>689705.0784</c:v>
                </c:pt>
                <c:pt idx="11">
                  <c:v>671959.27043000003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E-46E2-8206-03DA3D943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123696"/>
        <c:axId val="742118256"/>
      </c:lineChart>
      <c:catAx>
        <c:axId val="74212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2118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421182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212369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'2002_2019_AYLIK_IHR'!$C$48:$N$48</c:f>
              <c:numCache>
                <c:formatCode>#,##0</c:formatCode>
                <c:ptCount val="12"/>
                <c:pt idx="0">
                  <c:v>287970.73239999998</c:v>
                </c:pt>
                <c:pt idx="1">
                  <c:v>309507.27518</c:v>
                </c:pt>
                <c:pt idx="2">
                  <c:v>317579.71120999998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A-4F95-BADE-539CAC810BC8}"/>
            </c:ext>
          </c:extLst>
        </c:ser>
        <c:ser>
          <c:idx val="0"/>
          <c:order val="1"/>
          <c:tx>
            <c:strRef>
              <c:f>'2002_2019_AYLIK_IHR'!$A$49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'2002_2019_AYLIK_IHR'!$C$49:$N$49</c:f>
              <c:numCache>
                <c:formatCode>#,##0</c:formatCode>
                <c:ptCount val="12"/>
                <c:pt idx="0">
                  <c:v>251902.82900999999</c:v>
                </c:pt>
                <c:pt idx="1">
                  <c:v>266377.32659999997</c:v>
                </c:pt>
                <c:pt idx="2">
                  <c:v>316697.19016</c:v>
                </c:pt>
                <c:pt idx="3">
                  <c:v>311274.89951999998</c:v>
                </c:pt>
                <c:pt idx="4">
                  <c:v>353998.87205000001</c:v>
                </c:pt>
                <c:pt idx="5">
                  <c:v>235214.55937999999</c:v>
                </c:pt>
                <c:pt idx="6">
                  <c:v>315532.05929</c:v>
                </c:pt>
                <c:pt idx="7">
                  <c:v>284201.04644000001</c:v>
                </c:pt>
                <c:pt idx="8">
                  <c:v>303979.65655000001</c:v>
                </c:pt>
                <c:pt idx="9">
                  <c:v>294719.53552999999</c:v>
                </c:pt>
                <c:pt idx="10">
                  <c:v>301630.20601000002</c:v>
                </c:pt>
                <c:pt idx="11">
                  <c:v>279730.28434000001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A-4F95-BADE-539CAC810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125328"/>
        <c:axId val="742111728"/>
      </c:lineChart>
      <c:catAx>
        <c:axId val="74212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2111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4211172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2125328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'2002_2019_AYLIK_IHR'!$C$50:$N$50</c:f>
              <c:numCache>
                <c:formatCode>#,##0</c:formatCode>
                <c:ptCount val="12"/>
                <c:pt idx="0">
                  <c:v>291942.08681000001</c:v>
                </c:pt>
                <c:pt idx="1">
                  <c:v>372076.98051000002</c:v>
                </c:pt>
                <c:pt idx="2">
                  <c:v>230591.22852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5-498F-B743-AB2C5C577687}"/>
            </c:ext>
          </c:extLst>
        </c:ser>
        <c:ser>
          <c:idx val="0"/>
          <c:order val="1"/>
          <c:tx>
            <c:strRef>
              <c:f>'2002_2019_AYLIK_IHR'!$A$51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'2002_2019_AYLIK_IHR'!$C$51:$N$51</c:f>
              <c:numCache>
                <c:formatCode>#,##0</c:formatCode>
                <c:ptCount val="12"/>
                <c:pt idx="0">
                  <c:v>270232.32582999999</c:v>
                </c:pt>
                <c:pt idx="1">
                  <c:v>248780.49184999999</c:v>
                </c:pt>
                <c:pt idx="2">
                  <c:v>297349.99144000001</c:v>
                </c:pt>
                <c:pt idx="3">
                  <c:v>257747.11799999999</c:v>
                </c:pt>
                <c:pt idx="4">
                  <c:v>360377.45559000003</c:v>
                </c:pt>
                <c:pt idx="5">
                  <c:v>215409.86180000001</c:v>
                </c:pt>
                <c:pt idx="6">
                  <c:v>507955.38105999999</c:v>
                </c:pt>
                <c:pt idx="7">
                  <c:v>566131.63852000004</c:v>
                </c:pt>
                <c:pt idx="8">
                  <c:v>439163.53537</c:v>
                </c:pt>
                <c:pt idx="9">
                  <c:v>265691.31634000002</c:v>
                </c:pt>
                <c:pt idx="10">
                  <c:v>376887.34068000002</c:v>
                </c:pt>
                <c:pt idx="11">
                  <c:v>297824.46542000002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5-498F-B743-AB2C5C57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112816"/>
        <c:axId val="742110640"/>
      </c:lineChart>
      <c:catAx>
        <c:axId val="74211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2110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4211064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21128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'2002_2019_AYLIK_IHR'!$C$46:$N$46</c:f>
              <c:numCache>
                <c:formatCode>#,##0</c:formatCode>
                <c:ptCount val="12"/>
                <c:pt idx="0">
                  <c:v>1142041.3983799999</c:v>
                </c:pt>
                <c:pt idx="1">
                  <c:v>1014651.30573</c:v>
                </c:pt>
                <c:pt idx="2">
                  <c:v>984119.03680999996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D-4D8B-B199-578DECE0863D}"/>
            </c:ext>
          </c:extLst>
        </c:ser>
        <c:ser>
          <c:idx val="0"/>
          <c:order val="1"/>
          <c:tx>
            <c:strRef>
              <c:f>'2002_2019_AYLIK_IHR'!$A$47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'2002_2019_AYLIK_IHR'!$C$47:$N$47</c:f>
              <c:numCache>
                <c:formatCode>#,##0</c:formatCode>
                <c:ptCount val="12"/>
                <c:pt idx="0">
                  <c:v>1195660.6079299999</c:v>
                </c:pt>
                <c:pt idx="1">
                  <c:v>1194986.25828</c:v>
                </c:pt>
                <c:pt idx="2">
                  <c:v>1307481.74336</c:v>
                </c:pt>
                <c:pt idx="3">
                  <c:v>1235495.1953</c:v>
                </c:pt>
                <c:pt idx="4">
                  <c:v>1355662.68478</c:v>
                </c:pt>
                <c:pt idx="5">
                  <c:v>877983.65347999998</c:v>
                </c:pt>
                <c:pt idx="6">
                  <c:v>1239217.8874900001</c:v>
                </c:pt>
                <c:pt idx="7">
                  <c:v>1015982.50257</c:v>
                </c:pt>
                <c:pt idx="8">
                  <c:v>1134397.87922</c:v>
                </c:pt>
                <c:pt idx="9">
                  <c:v>1172207.47976</c:v>
                </c:pt>
                <c:pt idx="10">
                  <c:v>990021.63783999998</c:v>
                </c:pt>
                <c:pt idx="11">
                  <c:v>1111324.20273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ED-4D8B-B199-578DECE08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117168"/>
        <c:axId val="742112272"/>
      </c:lineChart>
      <c:catAx>
        <c:axId val="74211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2112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42112272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2117168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'2002_2019_AYLIK_IHR'!$A$60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'2002_2019_AYLIK_IHR'!$C$60:$N$60</c:f>
              <c:numCache>
                <c:formatCode>#,##0</c:formatCode>
                <c:ptCount val="12"/>
                <c:pt idx="0">
                  <c:v>329864.56001000002</c:v>
                </c:pt>
                <c:pt idx="1">
                  <c:v>282650.5024</c:v>
                </c:pt>
                <c:pt idx="2">
                  <c:v>324725.44825999998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1-4A15-96B8-D6BA77431EE3}"/>
            </c:ext>
          </c:extLst>
        </c:ser>
        <c:ser>
          <c:idx val="0"/>
          <c:order val="1"/>
          <c:tx>
            <c:strRef>
              <c:f>'2002_2019_AYLIK_IHR'!$A$61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'2002_2019_AYLIK_IHR'!$C$61:$N$61</c:f>
              <c:numCache>
                <c:formatCode>#,##0</c:formatCode>
                <c:ptCount val="12"/>
                <c:pt idx="0">
                  <c:v>304008.42843999999</c:v>
                </c:pt>
                <c:pt idx="1">
                  <c:v>294499.67238</c:v>
                </c:pt>
                <c:pt idx="2">
                  <c:v>368202.37163000001</c:v>
                </c:pt>
                <c:pt idx="3">
                  <c:v>385406.79995000002</c:v>
                </c:pt>
                <c:pt idx="4">
                  <c:v>458634.29810000001</c:v>
                </c:pt>
                <c:pt idx="5">
                  <c:v>317511.66485</c:v>
                </c:pt>
                <c:pt idx="6">
                  <c:v>379058.61536</c:v>
                </c:pt>
                <c:pt idx="7">
                  <c:v>340264.70227000001</c:v>
                </c:pt>
                <c:pt idx="8">
                  <c:v>353396.99436000001</c:v>
                </c:pt>
                <c:pt idx="9">
                  <c:v>370443.10284000001</c:v>
                </c:pt>
                <c:pt idx="10">
                  <c:v>370704.99212000001</c:v>
                </c:pt>
                <c:pt idx="11">
                  <c:v>368163.94270999997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1-4A15-96B8-D6BA77431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010912"/>
        <c:axId val="743016896"/>
      </c:lineChart>
      <c:catAx>
        <c:axId val="74301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3016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43016896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301091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'2002_2019_AYLIK_IHR'!$A$79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'2002_2019_AYLIK_IHR'!$C$79:$N$79</c:f>
              <c:numCache>
                <c:formatCode>#,##0</c:formatCode>
                <c:ptCount val="12"/>
                <c:pt idx="0">
                  <c:v>13874868.085000001</c:v>
                </c:pt>
                <c:pt idx="1">
                  <c:v>14323056.506999999</c:v>
                </c:pt>
                <c:pt idx="2">
                  <c:v>16335908.038000001</c:v>
                </c:pt>
                <c:pt idx="3">
                  <c:v>15341497.688999999</c:v>
                </c:pt>
                <c:pt idx="4">
                  <c:v>16855326.609000001</c:v>
                </c:pt>
                <c:pt idx="5">
                  <c:v>11634858.937999999</c:v>
                </c:pt>
                <c:pt idx="6">
                  <c:v>15932196.391000001</c:v>
                </c:pt>
                <c:pt idx="7">
                  <c:v>13223459.280999999</c:v>
                </c:pt>
                <c:pt idx="8">
                  <c:v>15274441.778000001</c:v>
                </c:pt>
                <c:pt idx="9">
                  <c:v>16413431.211999999</c:v>
                </c:pt>
                <c:pt idx="10">
                  <c:v>16245992.013</c:v>
                </c:pt>
                <c:pt idx="11">
                  <c:v>15393565.76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E-4DB4-A464-0308F8776E7E}"/>
            </c:ext>
          </c:extLst>
        </c:ser>
        <c:ser>
          <c:idx val="1"/>
          <c:order val="1"/>
          <c:tx>
            <c:strRef>
              <c:f>'2002_2019_AYLIK_IHR'!$A$80</c:f>
              <c:strCache>
                <c:ptCount val="1"/>
                <c:pt idx="0">
                  <c:v>2020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'2002_2019_AYLIK_IHR'!$C$80:$N$80</c:f>
              <c:numCache>
                <c:formatCode>#,##0</c:formatCode>
                <c:ptCount val="12"/>
                <c:pt idx="0">
                  <c:v>14704173.473999999</c:v>
                </c:pt>
                <c:pt idx="1">
                  <c:v>14653012.892999999</c:v>
                </c:pt>
                <c:pt idx="2">
                  <c:v>12411548.665760001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E-4DB4-A464-0308F8776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106128"/>
        <c:axId val="698113200"/>
      </c:lineChart>
      <c:catAx>
        <c:axId val="69810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98113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1132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981061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'2002_2019_AYLIK_IHR'!$C$38:$N$38</c:f>
              <c:numCache>
                <c:formatCode>#,##0</c:formatCode>
                <c:ptCount val="12"/>
                <c:pt idx="0">
                  <c:v>108772.34581</c:v>
                </c:pt>
                <c:pt idx="1">
                  <c:v>147562.17843999999</c:v>
                </c:pt>
                <c:pt idx="2">
                  <c:v>69215.125589999996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D4-4D45-A9E0-E783B5DA5975}"/>
            </c:ext>
          </c:extLst>
        </c:ser>
        <c:ser>
          <c:idx val="0"/>
          <c:order val="1"/>
          <c:tx>
            <c:strRef>
              <c:f>'2002_2019_AYLIK_IHR'!$A$39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'2002_2019_AYLIK_IHR'!$C$39:$N$39</c:f>
              <c:numCache>
                <c:formatCode>#,##0</c:formatCode>
                <c:ptCount val="12"/>
                <c:pt idx="0">
                  <c:v>91906.762210000001</c:v>
                </c:pt>
                <c:pt idx="1">
                  <c:v>75710.983500000002</c:v>
                </c:pt>
                <c:pt idx="2">
                  <c:v>99641.453349999996</c:v>
                </c:pt>
                <c:pt idx="3">
                  <c:v>114410.34540999999</c:v>
                </c:pt>
                <c:pt idx="4">
                  <c:v>53978.7428</c:v>
                </c:pt>
                <c:pt idx="5">
                  <c:v>55620.228669999997</c:v>
                </c:pt>
                <c:pt idx="6">
                  <c:v>88616.060450000004</c:v>
                </c:pt>
                <c:pt idx="7">
                  <c:v>109692.7362</c:v>
                </c:pt>
                <c:pt idx="8">
                  <c:v>37060.896339999999</c:v>
                </c:pt>
                <c:pt idx="9">
                  <c:v>42330.465889999999</c:v>
                </c:pt>
                <c:pt idx="10">
                  <c:v>162195.85331000001</c:v>
                </c:pt>
                <c:pt idx="11">
                  <c:v>111149.64512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D4-4D45-A9E0-E783B5DA5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007648"/>
        <c:axId val="743019072"/>
      </c:lineChart>
      <c:catAx>
        <c:axId val="74300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3019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43019072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300764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'2002_2019_AYLIK_IHR'!$C$52:$N$52</c:f>
              <c:numCache>
                <c:formatCode>#,##0</c:formatCode>
                <c:ptCount val="12"/>
                <c:pt idx="0">
                  <c:v>166936.43234999999</c:v>
                </c:pt>
                <c:pt idx="1">
                  <c:v>173921.83642000001</c:v>
                </c:pt>
                <c:pt idx="2">
                  <c:v>141817.97044999999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AA-4A04-91A9-A9F5DDB44B36}"/>
            </c:ext>
          </c:extLst>
        </c:ser>
        <c:ser>
          <c:idx val="0"/>
          <c:order val="1"/>
          <c:tx>
            <c:strRef>
              <c:f>'2002_2019_AYLIK_IHR'!$A$53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'2002_2019_AYLIK_IHR'!$C$53:$N$53</c:f>
              <c:numCache>
                <c:formatCode>#,##0</c:formatCode>
                <c:ptCount val="12"/>
                <c:pt idx="0">
                  <c:v>174498.06437000001</c:v>
                </c:pt>
                <c:pt idx="1">
                  <c:v>157657.03713000001</c:v>
                </c:pt>
                <c:pt idx="2">
                  <c:v>282563.32374999998</c:v>
                </c:pt>
                <c:pt idx="3">
                  <c:v>197031.90615</c:v>
                </c:pt>
                <c:pt idx="4">
                  <c:v>248697.31630000001</c:v>
                </c:pt>
                <c:pt idx="5">
                  <c:v>207582.27974</c:v>
                </c:pt>
                <c:pt idx="6">
                  <c:v>233957.42892000001</c:v>
                </c:pt>
                <c:pt idx="7">
                  <c:v>175314.58811000001</c:v>
                </c:pt>
                <c:pt idx="8">
                  <c:v>156462.9809</c:v>
                </c:pt>
                <c:pt idx="9">
                  <c:v>258091.33392999999</c:v>
                </c:pt>
                <c:pt idx="10">
                  <c:v>360284.37060999998</c:v>
                </c:pt>
                <c:pt idx="11">
                  <c:v>288659.04862999998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AA-4A04-91A9-A9F5DDB44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004928"/>
        <c:axId val="743013632"/>
      </c:lineChart>
      <c:catAx>
        <c:axId val="74300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3013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4301363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30049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'2002_2019_AYLIK_IHR'!$C$54:$N$54</c:f>
              <c:numCache>
                <c:formatCode>#,##0</c:formatCode>
                <c:ptCount val="12"/>
                <c:pt idx="0">
                  <c:v>361120.65628</c:v>
                </c:pt>
                <c:pt idx="1">
                  <c:v>387804.57683999999</c:v>
                </c:pt>
                <c:pt idx="2">
                  <c:v>396667.18210999999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A-4382-9465-3393B47DBD61}"/>
            </c:ext>
          </c:extLst>
        </c:ser>
        <c:ser>
          <c:idx val="0"/>
          <c:order val="1"/>
          <c:tx>
            <c:strRef>
              <c:f>'2002_2019_AYLIK_IHR'!$A$55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'2002_2019_AYLIK_IHR'!$C$55:$N$55</c:f>
              <c:numCache>
                <c:formatCode>#,##0</c:formatCode>
                <c:ptCount val="12"/>
                <c:pt idx="0">
                  <c:v>333958.52682000003</c:v>
                </c:pt>
                <c:pt idx="1">
                  <c:v>362265.61009999999</c:v>
                </c:pt>
                <c:pt idx="2">
                  <c:v>414615.02019000001</c:v>
                </c:pt>
                <c:pt idx="3">
                  <c:v>392857.37504000001</c:v>
                </c:pt>
                <c:pt idx="4">
                  <c:v>473294.50085000001</c:v>
                </c:pt>
                <c:pt idx="5">
                  <c:v>285958.15311999997</c:v>
                </c:pt>
                <c:pt idx="6">
                  <c:v>426254.35249000002</c:v>
                </c:pt>
                <c:pt idx="7">
                  <c:v>345201.08974000002</c:v>
                </c:pt>
                <c:pt idx="8">
                  <c:v>395738.12034000002</c:v>
                </c:pt>
                <c:pt idx="9">
                  <c:v>436859.90636000002</c:v>
                </c:pt>
                <c:pt idx="10">
                  <c:v>419096.45064</c:v>
                </c:pt>
                <c:pt idx="11">
                  <c:v>390629.97086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A-4382-9465-3393B47DB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018528"/>
        <c:axId val="743008192"/>
      </c:lineChart>
      <c:catAx>
        <c:axId val="74301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3008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43008192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301852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'2002_2019_AYLIK_IHR'!$C$3:$N$3</c:f>
              <c:numCache>
                <c:formatCode>#,##0</c:formatCode>
                <c:ptCount val="12"/>
                <c:pt idx="0">
                  <c:v>1881416.73281</c:v>
                </c:pt>
                <c:pt idx="1">
                  <c:v>1857123.2648299998</c:v>
                </c:pt>
                <c:pt idx="2">
                  <c:v>1950389.6800000002</c:v>
                </c:pt>
                <c:pt idx="3">
                  <c:v>1878341.5374</c:v>
                </c:pt>
                <c:pt idx="4">
                  <c:v>2011175.0279300003</c:v>
                </c:pt>
                <c:pt idx="5">
                  <c:v>1363340.96667</c:v>
                </c:pt>
                <c:pt idx="6">
                  <c:v>1797411.0663000001</c:v>
                </c:pt>
                <c:pt idx="7">
                  <c:v>1528070.2643800001</c:v>
                </c:pt>
                <c:pt idx="8">
                  <c:v>2074543.1678399998</c:v>
                </c:pt>
                <c:pt idx="9">
                  <c:v>2422602.9886100003</c:v>
                </c:pt>
                <c:pt idx="10">
                  <c:v>2354892.0798200001</c:v>
                </c:pt>
                <c:pt idx="11">
                  <c:v>2260000.5099299997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29-4484-99E8-4D603D8D437B}"/>
            </c:ext>
          </c:extLst>
        </c:ser>
        <c:ser>
          <c:idx val="1"/>
          <c:order val="1"/>
          <c:tx>
            <c:strRef>
              <c:f>'2002_2019_AYLIK_IHR'!$A$2</c:f>
              <c:strCache>
                <c:ptCount val="1"/>
                <c:pt idx="0">
                  <c:v>2020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'2002_2019_AYLIK_IHR'!$C$2:$N$2</c:f>
              <c:numCache>
                <c:formatCode>#,##0</c:formatCode>
                <c:ptCount val="12"/>
                <c:pt idx="0">
                  <c:v>2045783.0201599998</c:v>
                </c:pt>
                <c:pt idx="1">
                  <c:v>1941028.8113000002</c:v>
                </c:pt>
                <c:pt idx="2">
                  <c:v>2038947.6672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9-4484-99E8-4D603D8D4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109936"/>
        <c:axId val="698114288"/>
      </c:lineChart>
      <c:catAx>
        <c:axId val="69810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98114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1142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981099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2009-2020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'2002_2019_AYLIK_IHR'!$C$69:$N$69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F-4733-A489-4D0F84C659C0}"/>
            </c:ext>
          </c:extLst>
        </c:ser>
        <c:ser>
          <c:idx val="6"/>
          <c:order val="1"/>
          <c:tx>
            <c:strRef>
              <c:f>'2002_2019_AYLIK_IHR'!$A$70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'2002_2019_AYLIK_IHR'!$C$70:$N$70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F-4733-A489-4D0F84C659C0}"/>
            </c:ext>
          </c:extLst>
        </c:ser>
        <c:ser>
          <c:idx val="7"/>
          <c:order val="2"/>
          <c:tx>
            <c:strRef>
              <c:f>'2002_2019_AYLIK_IHR'!$A$71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'2002_2019_AYLIK_IHR'!$C$71:$N$71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EF-4733-A489-4D0F84C659C0}"/>
            </c:ext>
          </c:extLst>
        </c:ser>
        <c:ser>
          <c:idx val="0"/>
          <c:order val="3"/>
          <c:tx>
            <c:strRef>
              <c:f>'2002_2019_AYLIK_IHR'!$A$72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'2002_2019_AYLIK_IHR'!$C$72:$N$72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EF-4733-A489-4D0F84C659C0}"/>
            </c:ext>
          </c:extLst>
        </c:ser>
        <c:ser>
          <c:idx val="3"/>
          <c:order val="4"/>
          <c:tx>
            <c:strRef>
              <c:f>'2002_2019_AYLIK_IHR'!$A$73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'2002_2019_AYLIK_IHR'!$C$73:$N$73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EF-4733-A489-4D0F84C659C0}"/>
            </c:ext>
          </c:extLst>
        </c:ser>
        <c:ser>
          <c:idx val="4"/>
          <c:order val="5"/>
          <c:tx>
            <c:strRef>
              <c:f>'2002_2019_AYLIK_IHR'!$A$74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'2002_2019_AYLIK_IHR'!$C$74:$N$74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EF-4733-A489-4D0F84C659C0}"/>
            </c:ext>
          </c:extLst>
        </c:ser>
        <c:ser>
          <c:idx val="1"/>
          <c:order val="6"/>
          <c:tx>
            <c:strRef>
              <c:f>'2002_2019_AYLIK_IHR'!$A$75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'2002_2019_AYLIK_IHR'!$C$75:$N$75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EF-4733-A489-4D0F84C659C0}"/>
            </c:ext>
          </c:extLst>
        </c:ser>
        <c:ser>
          <c:idx val="2"/>
          <c:order val="7"/>
          <c:tx>
            <c:strRef>
              <c:f>'2002_2019_AYLIK_IHR'!$A$76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'2002_2019_AYLIK_IHR'!$C$76:$N$76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EF-4733-A489-4D0F84C659C0}"/>
            </c:ext>
          </c:extLst>
        </c:ser>
        <c:ser>
          <c:idx val="8"/>
          <c:order val="8"/>
          <c:tx>
            <c:strRef>
              <c:f>'2002_2019_AYLIK_IHR'!$A$77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'2002_2019_AYLIK_IHR'!$C$77:$N$77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7EF-4733-A489-4D0F84C659C0}"/>
            </c:ext>
          </c:extLst>
        </c:ser>
        <c:ser>
          <c:idx val="9"/>
          <c:order val="9"/>
          <c:tx>
            <c:strRef>
              <c:f>'2002_2019_AYLIK_IHR'!$A$78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'2002_2019_AYLIK_IHR'!$C$78:$N$78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7EF-4733-A489-4D0F84C659C0}"/>
            </c:ext>
          </c:extLst>
        </c:ser>
        <c:ser>
          <c:idx val="10"/>
          <c:order val="10"/>
          <c:tx>
            <c:strRef>
              <c:f>'2002_2019_AYLIK_IHR'!$A$79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'2002_2019_AYLIK_IHR'!$C$79:$N$79</c:f>
              <c:numCache>
                <c:formatCode>#,##0</c:formatCode>
                <c:ptCount val="12"/>
                <c:pt idx="0">
                  <c:v>13874868.085000001</c:v>
                </c:pt>
                <c:pt idx="1">
                  <c:v>14323056.506999999</c:v>
                </c:pt>
                <c:pt idx="2">
                  <c:v>16335908.038000001</c:v>
                </c:pt>
                <c:pt idx="3">
                  <c:v>15341497.688999999</c:v>
                </c:pt>
                <c:pt idx="4">
                  <c:v>16855326.609000001</c:v>
                </c:pt>
                <c:pt idx="5">
                  <c:v>11634858.937999999</c:v>
                </c:pt>
                <c:pt idx="6">
                  <c:v>15932196.391000001</c:v>
                </c:pt>
                <c:pt idx="7">
                  <c:v>13223459.280999999</c:v>
                </c:pt>
                <c:pt idx="8">
                  <c:v>15274441.778000001</c:v>
                </c:pt>
                <c:pt idx="9">
                  <c:v>16413431.211999999</c:v>
                </c:pt>
                <c:pt idx="10">
                  <c:v>16245992.013</c:v>
                </c:pt>
                <c:pt idx="11">
                  <c:v>15393565.76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7EF-4733-A489-4D0F84C659C0}"/>
            </c:ext>
          </c:extLst>
        </c:ser>
        <c:ser>
          <c:idx val="11"/>
          <c:order val="11"/>
          <c:tx>
            <c:strRef>
              <c:f>'2002_2019_AYLIK_IHR'!$A$80</c:f>
              <c:strCache>
                <c:ptCount val="1"/>
                <c:pt idx="0">
                  <c:v>2020</c:v>
                </c:pt>
              </c:strCache>
            </c:strRef>
          </c:tx>
          <c:marker>
            <c:symbol val="none"/>
          </c:marker>
          <c:val>
            <c:numRef>
              <c:f>'2002_2019_AYLIK_IHR'!$C$80:$N$80</c:f>
              <c:numCache>
                <c:formatCode>#,##0</c:formatCode>
                <c:ptCount val="12"/>
                <c:pt idx="0">
                  <c:v>14704173.473999999</c:v>
                </c:pt>
                <c:pt idx="1">
                  <c:v>14653012.892999999</c:v>
                </c:pt>
                <c:pt idx="2">
                  <c:v>12411548.665760001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7EF-4733-A489-4D0F84C65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106672"/>
        <c:axId val="698113744"/>
      </c:lineChart>
      <c:catAx>
        <c:axId val="69810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98113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113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9810667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87623478883321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2002-2019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'2002_2019_AYLIK_IHR'!$A$62:$A$80</c:f>
              <c:strCach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'2002_2019_AYLIK_IHR'!$A$62:$A$80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cat>
          <c:val>
            <c:numRef>
              <c:f>'2002_2019_AYLIK_IHR'!$O$62:$O$80</c:f>
              <c:numCache>
                <c:formatCode>#,##0</c:formatCode>
                <c:ptCount val="19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180848602.301</c:v>
                </c:pt>
                <c:pt idx="18">
                  <c:v>41768735.032760002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6-411B-B06B-E54B3E279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107760"/>
        <c:axId val="698108304"/>
      </c:barChart>
      <c:catAx>
        <c:axId val="69810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98108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10830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98107760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'2002_2019_AYLIK_IHR'!$C$4:$N$4</c:f>
              <c:numCache>
                <c:formatCode>#,##0</c:formatCode>
                <c:ptCount val="12"/>
                <c:pt idx="0">
                  <c:v>583651.96972000005</c:v>
                </c:pt>
                <c:pt idx="1">
                  <c:v>593511.31782999996</c:v>
                </c:pt>
                <c:pt idx="2">
                  <c:v>633422.58331000002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E-4286-A4DB-D56CD18F9106}"/>
            </c:ext>
          </c:extLst>
        </c:ser>
        <c:ser>
          <c:idx val="0"/>
          <c:order val="1"/>
          <c:tx>
            <c:strRef>
              <c:f>'2002_2019_AYLIK_IHR'!$A$5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'2002_2019_AYLIK_IHR'!$C$5:$N$5</c:f>
              <c:numCache>
                <c:formatCode>#,##0</c:formatCode>
                <c:ptCount val="12"/>
                <c:pt idx="0">
                  <c:v>560029.44457000005</c:v>
                </c:pt>
                <c:pt idx="1">
                  <c:v>565224.35730999999</c:v>
                </c:pt>
                <c:pt idx="2">
                  <c:v>586783.55532000004</c:v>
                </c:pt>
                <c:pt idx="3">
                  <c:v>597721.19305999996</c:v>
                </c:pt>
                <c:pt idx="4">
                  <c:v>590708.79246000003</c:v>
                </c:pt>
                <c:pt idx="5">
                  <c:v>344697.70916000003</c:v>
                </c:pt>
                <c:pt idx="6">
                  <c:v>546263.07331999997</c:v>
                </c:pt>
                <c:pt idx="7">
                  <c:v>480725.58049999998</c:v>
                </c:pt>
                <c:pt idx="8">
                  <c:v>568571.12739000004</c:v>
                </c:pt>
                <c:pt idx="9">
                  <c:v>698484.03625999996</c:v>
                </c:pt>
                <c:pt idx="10">
                  <c:v>620576.86933000002</c:v>
                </c:pt>
                <c:pt idx="11">
                  <c:v>629546.95218999998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AE-4286-A4DB-D56CD18F9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798768"/>
        <c:axId val="740395648"/>
      </c:lineChart>
      <c:catAx>
        <c:axId val="562798768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0395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40395648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6279876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'2002_2019_AYLIK_IHR'!$C$6:$N$6</c:f>
              <c:numCache>
                <c:formatCode>#,##0</c:formatCode>
                <c:ptCount val="12"/>
                <c:pt idx="0">
                  <c:v>255410.94951999999</c:v>
                </c:pt>
                <c:pt idx="1">
                  <c:v>203646.51250000001</c:v>
                </c:pt>
                <c:pt idx="2">
                  <c:v>178893.76188999999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B-4E96-8BC9-6066E30DE63B}"/>
            </c:ext>
          </c:extLst>
        </c:ser>
        <c:ser>
          <c:idx val="0"/>
          <c:order val="1"/>
          <c:tx>
            <c:strRef>
              <c:f>'2002_2019_AYLIK_IHR'!$A$7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'2002_2019_AYLIK_IHR'!$C$7:$N$7</c:f>
              <c:numCache>
                <c:formatCode>#,##0</c:formatCode>
                <c:ptCount val="12"/>
                <c:pt idx="0">
                  <c:v>199176.22761</c:v>
                </c:pt>
                <c:pt idx="1">
                  <c:v>165878.04962999999</c:v>
                </c:pt>
                <c:pt idx="2">
                  <c:v>143609.00703000001</c:v>
                </c:pt>
                <c:pt idx="3">
                  <c:v>113212.84436</c:v>
                </c:pt>
                <c:pt idx="4">
                  <c:v>140744.81335000001</c:v>
                </c:pt>
                <c:pt idx="5">
                  <c:v>202409.44592999999</c:v>
                </c:pt>
                <c:pt idx="6">
                  <c:v>131731.65242</c:v>
                </c:pt>
                <c:pt idx="7">
                  <c:v>109801.97443</c:v>
                </c:pt>
                <c:pt idx="8">
                  <c:v>148472.87774</c:v>
                </c:pt>
                <c:pt idx="9">
                  <c:v>223950.60245999999</c:v>
                </c:pt>
                <c:pt idx="10">
                  <c:v>331633.21133999998</c:v>
                </c:pt>
                <c:pt idx="11">
                  <c:v>349940.11181999999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DB-4E96-8BC9-6066E30D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396192"/>
        <c:axId val="740394560"/>
      </c:lineChart>
      <c:catAx>
        <c:axId val="74039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0394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4039456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03961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'2002_2019_AYLIK_IHR'!$C$8:$N$8</c:f>
              <c:numCache>
                <c:formatCode>#,##0</c:formatCode>
                <c:ptCount val="12"/>
                <c:pt idx="0">
                  <c:v>131954.97579</c:v>
                </c:pt>
                <c:pt idx="1">
                  <c:v>126926.2181</c:v>
                </c:pt>
                <c:pt idx="2">
                  <c:v>162417.5919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7-4AF4-8412-FF4D7F7D5152}"/>
            </c:ext>
          </c:extLst>
        </c:ser>
        <c:ser>
          <c:idx val="0"/>
          <c:order val="1"/>
          <c:tx>
            <c:strRef>
              <c:f>'2002_2019_AYLIK_IHR'!$A$9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'2002_2019_AYLIK_IHR'!$C$9:$N$9</c:f>
              <c:numCache>
                <c:formatCode>#,##0</c:formatCode>
                <c:ptCount val="12"/>
                <c:pt idx="0">
                  <c:v>125430.57365000001</c:v>
                </c:pt>
                <c:pt idx="1">
                  <c:v>122129.45422</c:v>
                </c:pt>
                <c:pt idx="2">
                  <c:v>128023.94576</c:v>
                </c:pt>
                <c:pt idx="3">
                  <c:v>125216.48028</c:v>
                </c:pt>
                <c:pt idx="4">
                  <c:v>138481.47172</c:v>
                </c:pt>
                <c:pt idx="5">
                  <c:v>83532.261320000005</c:v>
                </c:pt>
                <c:pt idx="6">
                  <c:v>130147.26106999999</c:v>
                </c:pt>
                <c:pt idx="7">
                  <c:v>127806.56326</c:v>
                </c:pt>
                <c:pt idx="8">
                  <c:v>152554.26199999999</c:v>
                </c:pt>
                <c:pt idx="9">
                  <c:v>148357.28698999999</c:v>
                </c:pt>
                <c:pt idx="10">
                  <c:v>139286.93278</c:v>
                </c:pt>
                <c:pt idx="11">
                  <c:v>127774.86601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77-4AF4-8412-FF4D7F7D5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390208"/>
        <c:axId val="740386944"/>
      </c:lineChart>
      <c:catAx>
        <c:axId val="74039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038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4038694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03902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22</xdr:row>
      <xdr:rowOff>38100</xdr:rowOff>
    </xdr:from>
    <xdr:to>
      <xdr:col>12</xdr:col>
      <xdr:colOff>352425</xdr:colOff>
      <xdr:row>69</xdr:row>
      <xdr:rowOff>152400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6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G50" sqref="G50"/>
    </sheetView>
  </sheetViews>
  <sheetFormatPr defaultColWidth="9.109375" defaultRowHeight="13.2" x14ac:dyDescent="0.25"/>
  <cols>
    <col min="1" max="1" width="52.33203125" style="1" customWidth="1"/>
    <col min="2" max="2" width="17.88671875" style="1" customWidth="1"/>
    <col min="3" max="3" width="17" style="1" bestFit="1" customWidth="1"/>
    <col min="4" max="4" width="10.5546875" style="1" bestFit="1" customWidth="1"/>
    <col min="5" max="5" width="13.5546875" style="1" bestFit="1" customWidth="1"/>
    <col min="6" max="7" width="18.88671875" style="1" bestFit="1" customWidth="1"/>
    <col min="8" max="8" width="10.33203125" style="1" bestFit="1" customWidth="1"/>
    <col min="9" max="9" width="13.5546875" style="1" bestFit="1" customWidth="1"/>
    <col min="10" max="11" width="18.6640625" style="1" bestFit="1" customWidth="1"/>
    <col min="12" max="13" width="9.44140625" style="1" bestFit="1" customWidth="1"/>
    <col min="14" max="16384" width="9.109375" style="1"/>
  </cols>
  <sheetData>
    <row r="1" spans="1:13" ht="24.6" x14ac:dyDescent="0.4">
      <c r="B1" s="154" t="s">
        <v>130</v>
      </c>
      <c r="C1" s="154"/>
      <c r="D1" s="154"/>
      <c r="E1" s="154"/>
      <c r="F1" s="154"/>
      <c r="G1" s="154"/>
      <c r="H1" s="154"/>
      <c r="I1" s="154"/>
      <c r="J1" s="154"/>
      <c r="K1" s="69"/>
      <c r="L1" s="69"/>
      <c r="M1" s="69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51" t="s">
        <v>131</v>
      </c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3"/>
    </row>
    <row r="6" spans="1:13" ht="17.399999999999999" x14ac:dyDescent="0.25">
      <c r="A6" s="3"/>
      <c r="B6" s="150" t="s">
        <v>132</v>
      </c>
      <c r="C6" s="150"/>
      <c r="D6" s="150"/>
      <c r="E6" s="150"/>
      <c r="F6" s="150" t="s">
        <v>133</v>
      </c>
      <c r="G6" s="150"/>
      <c r="H6" s="150"/>
      <c r="I6" s="150"/>
      <c r="J6" s="150" t="s">
        <v>105</v>
      </c>
      <c r="K6" s="150"/>
      <c r="L6" s="150"/>
      <c r="M6" s="150"/>
    </row>
    <row r="7" spans="1:13" ht="28.2" x14ac:dyDescent="0.3">
      <c r="A7" s="4" t="s">
        <v>1</v>
      </c>
      <c r="B7" s="5">
        <v>2019</v>
      </c>
      <c r="C7" s="6">
        <v>2020</v>
      </c>
      <c r="D7" s="7" t="s">
        <v>120</v>
      </c>
      <c r="E7" s="7" t="s">
        <v>121</v>
      </c>
      <c r="F7" s="5">
        <v>2019</v>
      </c>
      <c r="G7" s="6">
        <v>2020</v>
      </c>
      <c r="H7" s="7" t="s">
        <v>120</v>
      </c>
      <c r="I7" s="7" t="s">
        <v>121</v>
      </c>
      <c r="J7" s="5" t="s">
        <v>134</v>
      </c>
      <c r="K7" s="5" t="s">
        <v>135</v>
      </c>
      <c r="L7" s="7" t="s">
        <v>120</v>
      </c>
      <c r="M7" s="7" t="s">
        <v>121</v>
      </c>
    </row>
    <row r="8" spans="1:13" ht="16.8" x14ac:dyDescent="0.3">
      <c r="A8" s="85" t="s">
        <v>2</v>
      </c>
      <c r="B8" s="8">
        <f>B9+B18+B20</f>
        <v>1950389.6800000002</v>
      </c>
      <c r="C8" s="8">
        <f>C9+C18+C20</f>
        <v>2038947.6672</v>
      </c>
      <c r="D8" s="10">
        <f t="shared" ref="D8:D46" si="0">(C8-B8)/B8*100</f>
        <v>4.5405278805617888</v>
      </c>
      <c r="E8" s="10">
        <f>C8/C$46*100</f>
        <v>15.186283589191113</v>
      </c>
      <c r="F8" s="8">
        <f>F9+F18+F20</f>
        <v>5688929.6776399994</v>
      </c>
      <c r="G8" s="8">
        <f>G9+G18+G20</f>
        <v>6025759.49866</v>
      </c>
      <c r="H8" s="10">
        <f t="shared" ref="H8:H46" si="1">(G8-F8)/F8*100</f>
        <v>5.9207942461284109</v>
      </c>
      <c r="I8" s="10">
        <f t="shared" ref="I8:I46" si="2">G8/G$46*100</f>
        <v>14.084329568485202</v>
      </c>
      <c r="J8" s="8">
        <f>J9+J18+J20</f>
        <v>22588364.989939999</v>
      </c>
      <c r="K8" s="8">
        <f>K9+K18+K20</f>
        <v>23716137.107540004</v>
      </c>
      <c r="L8" s="10">
        <f t="shared" ref="L8:L46" si="3">(K8-J8)/J8*100</f>
        <v>4.9927124787574133</v>
      </c>
      <c r="M8" s="10">
        <f t="shared" ref="M8:M46" si="4">K8/K$46*100</f>
        <v>13.241973926768733</v>
      </c>
    </row>
    <row r="9" spans="1:13" ht="15.6" x14ac:dyDescent="0.3">
      <c r="A9" s="9" t="s">
        <v>3</v>
      </c>
      <c r="B9" s="8">
        <f>B10+B11+B12+B13+B14+B15+B16+B17</f>
        <v>1240907.6346400001</v>
      </c>
      <c r="C9" s="8">
        <f>C10+C11+C12+C13+C14+C15+C16+C17</f>
        <v>1427543.8940699999</v>
      </c>
      <c r="D9" s="10">
        <f t="shared" si="0"/>
        <v>15.040302293260122</v>
      </c>
      <c r="E9" s="10">
        <f t="shared" ref="E9:E46" si="5">C9/C$46*100</f>
        <v>10.632487905457712</v>
      </c>
      <c r="F9" s="8">
        <f>F10+F11+F12+F13+F14+F15+F16+F17</f>
        <v>3743374.9575799997</v>
      </c>
      <c r="G9" s="8">
        <f>G10+G11+G12+G13+G14+G15+G16+G17</f>
        <v>4097698.0787200001</v>
      </c>
      <c r="H9" s="10">
        <f t="shared" si="1"/>
        <v>9.4653387692976843</v>
      </c>
      <c r="I9" s="10">
        <f t="shared" si="2"/>
        <v>9.5777686158359465</v>
      </c>
      <c r="J9" s="8">
        <f>J10+J11+J12+J13+J14+J15+J16+J17</f>
        <v>14958746.8848</v>
      </c>
      <c r="K9" s="8">
        <f>K10+K11+K12+K13+K14+K15+K16+K17</f>
        <v>15698385.338230003</v>
      </c>
      <c r="L9" s="10">
        <f t="shared" si="3"/>
        <v>4.944521483825425</v>
      </c>
      <c r="M9" s="10">
        <f t="shared" si="4"/>
        <v>8.7652389762547074</v>
      </c>
    </row>
    <row r="10" spans="1:13" ht="13.8" x14ac:dyDescent="0.25">
      <c r="A10" s="11" t="s">
        <v>136</v>
      </c>
      <c r="B10" s="12">
        <v>586783.55532000004</v>
      </c>
      <c r="C10" s="12">
        <v>633422.58331000002</v>
      </c>
      <c r="D10" s="13">
        <f t="shared" si="0"/>
        <v>7.9482506909324622</v>
      </c>
      <c r="E10" s="13">
        <f t="shared" si="5"/>
        <v>4.7177939565038063</v>
      </c>
      <c r="F10" s="12">
        <v>1712037.3572</v>
      </c>
      <c r="G10" s="12">
        <v>1810585.8708599999</v>
      </c>
      <c r="H10" s="13">
        <f t="shared" si="1"/>
        <v>5.7562128095834257</v>
      </c>
      <c r="I10" s="13">
        <f t="shared" si="2"/>
        <v>4.2319790763149241</v>
      </c>
      <c r="J10" s="12">
        <v>6708629.0208700001</v>
      </c>
      <c r="K10" s="12">
        <v>6887881.2045299998</v>
      </c>
      <c r="L10" s="13">
        <f t="shared" si="3"/>
        <v>2.6719644669925948</v>
      </c>
      <c r="M10" s="13">
        <f t="shared" si="4"/>
        <v>3.8458684442361739</v>
      </c>
    </row>
    <row r="11" spans="1:13" ht="13.8" x14ac:dyDescent="0.25">
      <c r="A11" s="11" t="s">
        <v>137</v>
      </c>
      <c r="B11" s="12">
        <v>143609.00703000001</v>
      </c>
      <c r="C11" s="12">
        <v>178893.76188999999</v>
      </c>
      <c r="D11" s="13">
        <f t="shared" si="0"/>
        <v>24.570015202896695</v>
      </c>
      <c r="E11" s="13">
        <f t="shared" si="5"/>
        <v>1.3324184058777442</v>
      </c>
      <c r="F11" s="12">
        <v>508663.28427</v>
      </c>
      <c r="G11" s="12">
        <v>637951.22390999994</v>
      </c>
      <c r="H11" s="13">
        <f t="shared" si="1"/>
        <v>25.417195154068466</v>
      </c>
      <c r="I11" s="13">
        <f t="shared" si="2"/>
        <v>1.4911174745963613</v>
      </c>
      <c r="J11" s="12">
        <v>2190003.1890599998</v>
      </c>
      <c r="K11" s="12">
        <v>2389848.7577599999</v>
      </c>
      <c r="L11" s="13">
        <f t="shared" si="3"/>
        <v>9.1253551455228035</v>
      </c>
      <c r="M11" s="13">
        <f t="shared" si="4"/>
        <v>1.3343789840512155</v>
      </c>
    </row>
    <row r="12" spans="1:13" ht="13.8" x14ac:dyDescent="0.25">
      <c r="A12" s="11" t="s">
        <v>138</v>
      </c>
      <c r="B12" s="12">
        <v>128023.94576</v>
      </c>
      <c r="C12" s="12">
        <v>162417.5919</v>
      </c>
      <c r="D12" s="13">
        <f t="shared" si="0"/>
        <v>26.865010241502809</v>
      </c>
      <c r="E12" s="13">
        <f t="shared" si="5"/>
        <v>1.2097022646265736</v>
      </c>
      <c r="F12" s="12">
        <v>375583.97363000002</v>
      </c>
      <c r="G12" s="12">
        <v>421298.78578999999</v>
      </c>
      <c r="H12" s="13">
        <f t="shared" si="1"/>
        <v>12.171662096805845</v>
      </c>
      <c r="I12" s="13">
        <f t="shared" si="2"/>
        <v>0.984724157542056</v>
      </c>
      <c r="J12" s="12">
        <v>1561308.0064699999</v>
      </c>
      <c r="K12" s="12">
        <v>1594456.1712199999</v>
      </c>
      <c r="L12" s="13">
        <f t="shared" si="3"/>
        <v>2.1231022074206551</v>
      </c>
      <c r="M12" s="13">
        <f t="shared" si="4"/>
        <v>0.89026922685305732</v>
      </c>
    </row>
    <row r="13" spans="1:13" ht="13.8" x14ac:dyDescent="0.25">
      <c r="A13" s="11" t="s">
        <v>139</v>
      </c>
      <c r="B13" s="12">
        <v>118196.58269</v>
      </c>
      <c r="C13" s="12">
        <v>123553.99426000001</v>
      </c>
      <c r="D13" s="13">
        <f t="shared" si="0"/>
        <v>4.5326281420937171</v>
      </c>
      <c r="E13" s="13">
        <f t="shared" si="5"/>
        <v>0.92024235128424325</v>
      </c>
      <c r="F13" s="12">
        <v>345155.05453999998</v>
      </c>
      <c r="G13" s="12">
        <v>337219.02304</v>
      </c>
      <c r="H13" s="13">
        <f t="shared" si="1"/>
        <v>-2.2992656186294607</v>
      </c>
      <c r="I13" s="13">
        <f t="shared" si="2"/>
        <v>0.7882000365786509</v>
      </c>
      <c r="J13" s="12">
        <v>1401297.88133</v>
      </c>
      <c r="K13" s="12">
        <v>1409324.5978600001</v>
      </c>
      <c r="L13" s="13">
        <f t="shared" si="3"/>
        <v>0.57280587068195488</v>
      </c>
      <c r="M13" s="13">
        <f t="shared" si="4"/>
        <v>0.78690047601734925</v>
      </c>
    </row>
    <row r="14" spans="1:13" ht="13.8" x14ac:dyDescent="0.25">
      <c r="A14" s="11" t="s">
        <v>140</v>
      </c>
      <c r="B14" s="12">
        <v>136203.45361999999</v>
      </c>
      <c r="C14" s="12">
        <v>208834.8982</v>
      </c>
      <c r="D14" s="13">
        <f t="shared" si="0"/>
        <v>53.325699642417057</v>
      </c>
      <c r="E14" s="13">
        <f t="shared" si="5"/>
        <v>1.5554229460632703</v>
      </c>
      <c r="F14" s="12">
        <v>432800.84808999998</v>
      </c>
      <c r="G14" s="12">
        <v>557114.88483999996</v>
      </c>
      <c r="H14" s="13">
        <f t="shared" si="1"/>
        <v>28.723149988871821</v>
      </c>
      <c r="I14" s="13">
        <f t="shared" si="2"/>
        <v>1.3021743810618649</v>
      </c>
      <c r="J14" s="12">
        <v>1654863.2119</v>
      </c>
      <c r="K14" s="12">
        <v>2154919.0625</v>
      </c>
      <c r="L14" s="13">
        <f t="shared" si="3"/>
        <v>30.21735252824131</v>
      </c>
      <c r="M14" s="13">
        <f t="shared" si="4"/>
        <v>1.2032053074465381</v>
      </c>
    </row>
    <row r="15" spans="1:13" ht="13.8" x14ac:dyDescent="0.25">
      <c r="A15" s="11" t="s">
        <v>141</v>
      </c>
      <c r="B15" s="12">
        <v>34862.710709999999</v>
      </c>
      <c r="C15" s="12">
        <v>29459.427250000001</v>
      </c>
      <c r="D15" s="13">
        <f t="shared" si="0"/>
        <v>-15.498747372074323</v>
      </c>
      <c r="E15" s="13">
        <f t="shared" si="5"/>
        <v>0.21941672353367031</v>
      </c>
      <c r="F15" s="12">
        <v>89606.052580000003</v>
      </c>
      <c r="G15" s="12">
        <v>78655.450299999997</v>
      </c>
      <c r="H15" s="13">
        <f t="shared" si="1"/>
        <v>-12.220828799732409</v>
      </c>
      <c r="I15" s="13">
        <f t="shared" si="2"/>
        <v>0.18384558571067453</v>
      </c>
      <c r="J15" s="12">
        <v>320361.62614000001</v>
      </c>
      <c r="K15" s="12">
        <v>271714.30959000002</v>
      </c>
      <c r="L15" s="13">
        <f t="shared" si="3"/>
        <v>-15.185125989072365</v>
      </c>
      <c r="M15" s="13">
        <f t="shared" si="4"/>
        <v>0.15171247268497343</v>
      </c>
    </row>
    <row r="16" spans="1:13" ht="13.8" x14ac:dyDescent="0.25">
      <c r="A16" s="11" t="s">
        <v>142</v>
      </c>
      <c r="B16" s="12">
        <v>73557.318710000007</v>
      </c>
      <c r="C16" s="12">
        <v>78806.017680000004</v>
      </c>
      <c r="D16" s="13">
        <f t="shared" si="0"/>
        <v>7.1355224225790677</v>
      </c>
      <c r="E16" s="13">
        <f t="shared" si="5"/>
        <v>0.58695500246299237</v>
      </c>
      <c r="F16" s="12">
        <v>238249.56487</v>
      </c>
      <c r="G16" s="12">
        <v>218608.83154000001</v>
      </c>
      <c r="H16" s="13">
        <f t="shared" si="1"/>
        <v>-8.2437646174576997</v>
      </c>
      <c r="I16" s="13">
        <f t="shared" si="2"/>
        <v>0.51096609990417263</v>
      </c>
      <c r="J16" s="12">
        <v>1023606.51469</v>
      </c>
      <c r="K16" s="12">
        <v>888776.43798000005</v>
      </c>
      <c r="L16" s="13">
        <f t="shared" si="3"/>
        <v>-13.17206121444365</v>
      </c>
      <c r="M16" s="13">
        <f t="shared" si="4"/>
        <v>0.49625090144700729</v>
      </c>
    </row>
    <row r="17" spans="1:13" ht="13.8" x14ac:dyDescent="0.25">
      <c r="A17" s="11" t="s">
        <v>143</v>
      </c>
      <c r="B17" s="12">
        <v>19671.060799999999</v>
      </c>
      <c r="C17" s="12">
        <v>12155.61958</v>
      </c>
      <c r="D17" s="13">
        <f t="shared" si="0"/>
        <v>-38.205571608014139</v>
      </c>
      <c r="E17" s="13">
        <f t="shared" si="5"/>
        <v>9.0536255105412133E-2</v>
      </c>
      <c r="F17" s="12">
        <v>41278.822399999997</v>
      </c>
      <c r="G17" s="12">
        <v>36264.008439999998</v>
      </c>
      <c r="H17" s="13">
        <f t="shared" si="1"/>
        <v>-12.148636197528734</v>
      </c>
      <c r="I17" s="13">
        <f t="shared" si="2"/>
        <v>8.4761804127242338E-2</v>
      </c>
      <c r="J17" s="12">
        <v>98677.434340000007</v>
      </c>
      <c r="K17" s="12">
        <v>101464.79678999999</v>
      </c>
      <c r="L17" s="13">
        <f t="shared" si="3"/>
        <v>2.8247212431526481</v>
      </c>
      <c r="M17" s="13">
        <f t="shared" si="4"/>
        <v>5.6653163518391982E-2</v>
      </c>
    </row>
    <row r="18" spans="1:13" ht="15.6" x14ac:dyDescent="0.3">
      <c r="A18" s="9" t="s">
        <v>12</v>
      </c>
      <c r="B18" s="8">
        <f>B19</f>
        <v>237540.30244999999</v>
      </c>
      <c r="C18" s="8">
        <f>C19</f>
        <v>183579.49450999999</v>
      </c>
      <c r="D18" s="10">
        <f t="shared" si="0"/>
        <v>-22.716485322046875</v>
      </c>
      <c r="E18" s="10">
        <f t="shared" si="5"/>
        <v>1.3673182051885144</v>
      </c>
      <c r="F18" s="8">
        <f>F19</f>
        <v>669169.84430999996</v>
      </c>
      <c r="G18" s="8">
        <f>G19</f>
        <v>601962.78483999998</v>
      </c>
      <c r="H18" s="10">
        <f t="shared" si="1"/>
        <v>-10.043348492384483</v>
      </c>
      <c r="I18" s="10">
        <f t="shared" si="2"/>
        <v>1.4069997734783619</v>
      </c>
      <c r="J18" s="8">
        <f>J19</f>
        <v>2564546.6006299998</v>
      </c>
      <c r="K18" s="8">
        <f>K19</f>
        <v>2437807.8379899999</v>
      </c>
      <c r="L18" s="10">
        <f t="shared" si="3"/>
        <v>-4.9419559234706654</v>
      </c>
      <c r="M18" s="10">
        <f t="shared" si="4"/>
        <v>1.3611570755708318</v>
      </c>
    </row>
    <row r="19" spans="1:13" ht="13.8" x14ac:dyDescent="0.25">
      <c r="A19" s="11" t="s">
        <v>144</v>
      </c>
      <c r="B19" s="12">
        <v>237540.30244999999</v>
      </c>
      <c r="C19" s="12">
        <v>183579.49450999999</v>
      </c>
      <c r="D19" s="13">
        <f t="shared" si="0"/>
        <v>-22.716485322046875</v>
      </c>
      <c r="E19" s="13">
        <f t="shared" si="5"/>
        <v>1.3673182051885144</v>
      </c>
      <c r="F19" s="12">
        <v>669169.84430999996</v>
      </c>
      <c r="G19" s="12">
        <v>601962.78483999998</v>
      </c>
      <c r="H19" s="13">
        <f t="shared" si="1"/>
        <v>-10.043348492384483</v>
      </c>
      <c r="I19" s="13">
        <f t="shared" si="2"/>
        <v>1.4069997734783619</v>
      </c>
      <c r="J19" s="12">
        <v>2564546.6006299998</v>
      </c>
      <c r="K19" s="12">
        <v>2437807.8379899999</v>
      </c>
      <c r="L19" s="13">
        <f t="shared" si="3"/>
        <v>-4.9419559234706654</v>
      </c>
      <c r="M19" s="13">
        <f t="shared" si="4"/>
        <v>1.3611570755708318</v>
      </c>
    </row>
    <row r="20" spans="1:13" ht="15.6" x14ac:dyDescent="0.3">
      <c r="A20" s="9" t="s">
        <v>111</v>
      </c>
      <c r="B20" s="8">
        <f>B21</f>
        <v>471941.74290999997</v>
      </c>
      <c r="C20" s="8">
        <f>C21</f>
        <v>427824.27862</v>
      </c>
      <c r="D20" s="10">
        <f t="shared" si="0"/>
        <v>-9.3480741961859568</v>
      </c>
      <c r="E20" s="10">
        <f t="shared" si="5"/>
        <v>3.1864774785448851</v>
      </c>
      <c r="F20" s="8">
        <f>F21</f>
        <v>1276384.8757499999</v>
      </c>
      <c r="G20" s="8">
        <f>G21</f>
        <v>1326098.6351000001</v>
      </c>
      <c r="H20" s="10">
        <f t="shared" si="1"/>
        <v>3.8948878425708799</v>
      </c>
      <c r="I20" s="10">
        <f t="shared" si="2"/>
        <v>3.0995611791708932</v>
      </c>
      <c r="J20" s="8">
        <f>J21</f>
        <v>5065071.5045100003</v>
      </c>
      <c r="K20" s="8">
        <f>K21</f>
        <v>5579943.9313200004</v>
      </c>
      <c r="L20" s="10">
        <f t="shared" si="3"/>
        <v>10.16515613553632</v>
      </c>
      <c r="M20" s="10">
        <f t="shared" si="4"/>
        <v>3.1155778749431922</v>
      </c>
    </row>
    <row r="21" spans="1:13" ht="13.8" x14ac:dyDescent="0.25">
      <c r="A21" s="11" t="s">
        <v>145</v>
      </c>
      <c r="B21" s="12">
        <v>471941.74290999997</v>
      </c>
      <c r="C21" s="12">
        <v>427824.27862</v>
      </c>
      <c r="D21" s="13">
        <f t="shared" si="0"/>
        <v>-9.3480741961859568</v>
      </c>
      <c r="E21" s="13">
        <f t="shared" si="5"/>
        <v>3.1864774785448851</v>
      </c>
      <c r="F21" s="12">
        <v>1276384.8757499999</v>
      </c>
      <c r="G21" s="12">
        <v>1326098.6351000001</v>
      </c>
      <c r="H21" s="13">
        <f t="shared" si="1"/>
        <v>3.8948878425708799</v>
      </c>
      <c r="I21" s="13">
        <f t="shared" si="2"/>
        <v>3.0995611791708932</v>
      </c>
      <c r="J21" s="12">
        <v>5065071.5045100003</v>
      </c>
      <c r="K21" s="12">
        <v>5579943.9313200004</v>
      </c>
      <c r="L21" s="13">
        <f t="shared" si="3"/>
        <v>10.16515613553632</v>
      </c>
      <c r="M21" s="13">
        <f t="shared" si="4"/>
        <v>3.1155778749431922</v>
      </c>
    </row>
    <row r="22" spans="1:13" ht="16.8" x14ac:dyDescent="0.3">
      <c r="A22" s="85" t="s">
        <v>14</v>
      </c>
      <c r="B22" s="8">
        <f>B23+B27+B29</f>
        <v>12641511.541019998</v>
      </c>
      <c r="C22" s="8">
        <f>C23+C27+C29</f>
        <v>10047875.550300002</v>
      </c>
      <c r="D22" s="10">
        <f t="shared" si="0"/>
        <v>-20.516818596447091</v>
      </c>
      <c r="E22" s="10">
        <f t="shared" si="5"/>
        <v>74.837569414079525</v>
      </c>
      <c r="F22" s="8">
        <f>F23+F27+F29</f>
        <v>34284623.60024</v>
      </c>
      <c r="G22" s="8">
        <f>G23+G27+G29</f>
        <v>32347919.767459996</v>
      </c>
      <c r="H22" s="10">
        <f t="shared" si="1"/>
        <v>-5.6488992131342703</v>
      </c>
      <c r="I22" s="10">
        <f t="shared" si="2"/>
        <v>75.608520877930687</v>
      </c>
      <c r="J22" s="8">
        <f>J23+J27+J29</f>
        <v>137211661.39150998</v>
      </c>
      <c r="K22" s="8">
        <f>K23+K27+K29</f>
        <v>136263961.12114999</v>
      </c>
      <c r="L22" s="10">
        <f t="shared" si="3"/>
        <v>-0.69068493213262139</v>
      </c>
      <c r="M22" s="10">
        <f t="shared" si="4"/>
        <v>76.083377834361869</v>
      </c>
    </row>
    <row r="23" spans="1:13" ht="15.6" x14ac:dyDescent="0.3">
      <c r="A23" s="9" t="s">
        <v>15</v>
      </c>
      <c r="B23" s="8">
        <f>B24+B25+B26</f>
        <v>1112569.0617999998</v>
      </c>
      <c r="C23" s="8">
        <f>C24+C25+C26</f>
        <v>937017.59016000002</v>
      </c>
      <c r="D23" s="10">
        <f>(C23-B23)/B23*100</f>
        <v>-15.778928038496693</v>
      </c>
      <c r="E23" s="10">
        <f t="shared" si="5"/>
        <v>6.9789995501804176</v>
      </c>
      <c r="F23" s="8">
        <f>F24+F25+F26</f>
        <v>3059492.6013199999</v>
      </c>
      <c r="G23" s="8">
        <f>G24+G25+G26</f>
        <v>2980376.68413</v>
      </c>
      <c r="H23" s="10">
        <f t="shared" si="1"/>
        <v>-2.5859162776162901</v>
      </c>
      <c r="I23" s="10">
        <f t="shared" si="2"/>
        <v>6.9661936336574231</v>
      </c>
      <c r="J23" s="8">
        <f>J24+J25+J26</f>
        <v>12284255.780219998</v>
      </c>
      <c r="K23" s="8">
        <f>K24+K25+K26</f>
        <v>12037859.12036</v>
      </c>
      <c r="L23" s="10">
        <f t="shared" si="3"/>
        <v>-2.0057923269291082</v>
      </c>
      <c r="M23" s="10">
        <f t="shared" si="4"/>
        <v>6.7213735476020302</v>
      </c>
    </row>
    <row r="24" spans="1:13" ht="13.8" x14ac:dyDescent="0.25">
      <c r="A24" s="11" t="s">
        <v>146</v>
      </c>
      <c r="B24" s="12">
        <v>727666.22757999995</v>
      </c>
      <c r="C24" s="12">
        <v>586449.54345</v>
      </c>
      <c r="D24" s="13">
        <f t="shared" si="0"/>
        <v>-19.406793771320729</v>
      </c>
      <c r="E24" s="13">
        <f t="shared" si="5"/>
        <v>4.367934116628688</v>
      </c>
      <c r="F24" s="12">
        <v>2042934.31009</v>
      </c>
      <c r="G24" s="12">
        <v>1906399.2347800001</v>
      </c>
      <c r="H24" s="13">
        <f t="shared" si="1"/>
        <v>-6.6832826995785801</v>
      </c>
      <c r="I24" s="13">
        <f t="shared" si="2"/>
        <v>4.4559287700945349</v>
      </c>
      <c r="J24" s="12">
        <v>8315589.1520699998</v>
      </c>
      <c r="K24" s="12">
        <v>7780383.9409299996</v>
      </c>
      <c r="L24" s="13">
        <f t="shared" si="3"/>
        <v>-6.4361670755074725</v>
      </c>
      <c r="M24" s="13">
        <f t="shared" si="4"/>
        <v>4.3441999352116216</v>
      </c>
    </row>
    <row r="25" spans="1:13" ht="13.8" x14ac:dyDescent="0.25">
      <c r="A25" s="11" t="s">
        <v>147</v>
      </c>
      <c r="B25" s="12">
        <v>176063.56305999999</v>
      </c>
      <c r="C25" s="12">
        <v>130220.4048</v>
      </c>
      <c r="D25" s="13">
        <f t="shared" si="0"/>
        <v>-26.037845345875045</v>
      </c>
      <c r="E25" s="13">
        <f t="shared" si="5"/>
        <v>0.96989443535241293</v>
      </c>
      <c r="F25" s="12">
        <v>439173.25841000001</v>
      </c>
      <c r="G25" s="12">
        <v>415260.37952999998</v>
      </c>
      <c r="H25" s="13">
        <f t="shared" si="1"/>
        <v>-5.4449760822357796</v>
      </c>
      <c r="I25" s="13">
        <f t="shared" si="2"/>
        <v>0.97061026802270878</v>
      </c>
      <c r="J25" s="12">
        <v>1680182.12335</v>
      </c>
      <c r="K25" s="12">
        <v>1641436.81152</v>
      </c>
      <c r="L25" s="13">
        <f t="shared" si="3"/>
        <v>-2.3060185733168259</v>
      </c>
      <c r="M25" s="13">
        <f t="shared" si="4"/>
        <v>0.91650100360044817</v>
      </c>
    </row>
    <row r="26" spans="1:13" ht="13.8" x14ac:dyDescent="0.25">
      <c r="A26" s="11" t="s">
        <v>148</v>
      </c>
      <c r="B26" s="12">
        <v>208839.27116</v>
      </c>
      <c r="C26" s="12">
        <v>220347.64191000001</v>
      </c>
      <c r="D26" s="13">
        <f t="shared" si="0"/>
        <v>5.5106353733551314</v>
      </c>
      <c r="E26" s="13">
        <f t="shared" si="5"/>
        <v>1.641170998199317</v>
      </c>
      <c r="F26" s="12">
        <v>577385.03281999996</v>
      </c>
      <c r="G26" s="12">
        <v>658717.06981999998</v>
      </c>
      <c r="H26" s="13">
        <f t="shared" si="1"/>
        <v>14.086273868715837</v>
      </c>
      <c r="I26" s="13">
        <f t="shared" si="2"/>
        <v>1.5396545955401795</v>
      </c>
      <c r="J26" s="12">
        <v>2288484.5048000002</v>
      </c>
      <c r="K26" s="12">
        <v>2616038.36791</v>
      </c>
      <c r="L26" s="13">
        <f t="shared" si="3"/>
        <v>14.313134409386183</v>
      </c>
      <c r="M26" s="13">
        <f t="shared" si="4"/>
        <v>1.4606726087899606</v>
      </c>
    </row>
    <row r="27" spans="1:13" ht="15.6" x14ac:dyDescent="0.3">
      <c r="A27" s="9" t="s">
        <v>19</v>
      </c>
      <c r="B27" s="8">
        <f>B28</f>
        <v>1838129.41442</v>
      </c>
      <c r="C27" s="8">
        <f>C28</f>
        <v>1554436.9580300001</v>
      </c>
      <c r="D27" s="10">
        <f t="shared" si="0"/>
        <v>-15.433758589817014</v>
      </c>
      <c r="E27" s="10">
        <f t="shared" si="5"/>
        <v>11.577599977629845</v>
      </c>
      <c r="F27" s="8">
        <f>F28</f>
        <v>5016295.7585800001</v>
      </c>
      <c r="G27" s="8">
        <f>G28</f>
        <v>4761331.6691199997</v>
      </c>
      <c r="H27" s="10">
        <f t="shared" si="1"/>
        <v>-5.0827164451757714</v>
      </c>
      <c r="I27" s="10">
        <f t="shared" si="2"/>
        <v>11.128914857565185</v>
      </c>
      <c r="J27" s="8">
        <f>J28</f>
        <v>18194895.012180001</v>
      </c>
      <c r="K27" s="8">
        <f>K28</f>
        <v>20332809.915679999</v>
      </c>
      <c r="L27" s="10">
        <f t="shared" si="3"/>
        <v>11.750081009364651</v>
      </c>
      <c r="M27" s="10">
        <f t="shared" si="4"/>
        <v>11.35288337811888</v>
      </c>
    </row>
    <row r="28" spans="1:13" ht="13.8" x14ac:dyDescent="0.25">
      <c r="A28" s="11" t="s">
        <v>149</v>
      </c>
      <c r="B28" s="12">
        <v>1838129.41442</v>
      </c>
      <c r="C28" s="12">
        <v>1554436.9580300001</v>
      </c>
      <c r="D28" s="13">
        <f t="shared" si="0"/>
        <v>-15.433758589817014</v>
      </c>
      <c r="E28" s="13">
        <f t="shared" si="5"/>
        <v>11.577599977629845</v>
      </c>
      <c r="F28" s="12">
        <v>5016295.7585800001</v>
      </c>
      <c r="G28" s="12">
        <v>4761331.6691199997</v>
      </c>
      <c r="H28" s="13">
        <f t="shared" si="1"/>
        <v>-5.0827164451757714</v>
      </c>
      <c r="I28" s="13">
        <f t="shared" si="2"/>
        <v>11.128914857565185</v>
      </c>
      <c r="J28" s="12">
        <v>18194895.012180001</v>
      </c>
      <c r="K28" s="12">
        <v>20332809.915679999</v>
      </c>
      <c r="L28" s="13">
        <f t="shared" si="3"/>
        <v>11.750081009364651</v>
      </c>
      <c r="M28" s="13">
        <f t="shared" si="4"/>
        <v>11.35288337811888</v>
      </c>
    </row>
    <row r="29" spans="1:13" ht="15.6" x14ac:dyDescent="0.3">
      <c r="A29" s="9" t="s">
        <v>21</v>
      </c>
      <c r="B29" s="8">
        <f>B30+B31+B32+B33+B34+B35+B36+B37+B38+B39+B40+B41</f>
        <v>9690813.0647999998</v>
      </c>
      <c r="C29" s="8">
        <f>C30+C31+C32+C33+C34+C35+C36+C37+C38+C39+C40+C41</f>
        <v>7556421.0021100016</v>
      </c>
      <c r="D29" s="10">
        <f t="shared" si="0"/>
        <v>-22.024901815955605</v>
      </c>
      <c r="E29" s="10">
        <f t="shared" si="5"/>
        <v>56.280969886269276</v>
      </c>
      <c r="F29" s="8">
        <f>F30+F31+F32+F33+F34+F35+F36+F37+F38+F39+F40+F41</f>
        <v>26208835.240340002</v>
      </c>
      <c r="G29" s="8">
        <f>G30+G31+G32+G33+G34+G35+G36+G37+G38+G39+G40+G41</f>
        <v>24606211.414209995</v>
      </c>
      <c r="H29" s="10">
        <f t="shared" si="1"/>
        <v>-6.1148227742043524</v>
      </c>
      <c r="I29" s="10">
        <f t="shared" si="2"/>
        <v>57.513412386708083</v>
      </c>
      <c r="J29" s="8">
        <f>J30+J31+J32+J33+J34+J35+J36+J37+J38+J39+J40+J41</f>
        <v>106732510.59910998</v>
      </c>
      <c r="K29" s="8">
        <f>K30+K31+K32+K33+K34+K35+K36+K37+K38+K39+K40+K41</f>
        <v>103893292.08510999</v>
      </c>
      <c r="L29" s="10">
        <f t="shared" si="3"/>
        <v>-2.6601252964658166</v>
      </c>
      <c r="M29" s="10">
        <f t="shared" si="4"/>
        <v>58.009120908640973</v>
      </c>
    </row>
    <row r="30" spans="1:13" ht="13.8" x14ac:dyDescent="0.25">
      <c r="A30" s="11" t="s">
        <v>150</v>
      </c>
      <c r="B30" s="12">
        <v>1674074.0362</v>
      </c>
      <c r="C30" s="12">
        <v>1214608.3866699999</v>
      </c>
      <c r="D30" s="13">
        <f t="shared" si="0"/>
        <v>-27.445957561885759</v>
      </c>
      <c r="E30" s="13">
        <f t="shared" si="5"/>
        <v>9.0465232171018783</v>
      </c>
      <c r="F30" s="12">
        <v>4501394.2723099999</v>
      </c>
      <c r="G30" s="12">
        <v>4226637.9540499998</v>
      </c>
      <c r="H30" s="13">
        <f t="shared" si="1"/>
        <v>-6.1038047688944648</v>
      </c>
      <c r="I30" s="13">
        <f t="shared" si="2"/>
        <v>9.8791466743314711</v>
      </c>
      <c r="J30" s="12">
        <v>17618456.65337</v>
      </c>
      <c r="K30" s="12">
        <v>17412891.307089999</v>
      </c>
      <c r="L30" s="13">
        <f t="shared" si="3"/>
        <v>-1.1667613703308186</v>
      </c>
      <c r="M30" s="13">
        <f t="shared" si="4"/>
        <v>9.7225383557441027</v>
      </c>
    </row>
    <row r="31" spans="1:13" ht="13.8" x14ac:dyDescent="0.25">
      <c r="A31" s="11" t="s">
        <v>151</v>
      </c>
      <c r="B31" s="12">
        <v>2883070.9618500001</v>
      </c>
      <c r="C31" s="12">
        <v>2062028.05177</v>
      </c>
      <c r="D31" s="13">
        <f t="shared" si="0"/>
        <v>-28.478068037324888</v>
      </c>
      <c r="E31" s="13">
        <f t="shared" si="5"/>
        <v>15.358188572857978</v>
      </c>
      <c r="F31" s="12">
        <v>7755276.3928199997</v>
      </c>
      <c r="G31" s="12">
        <v>6980711.8291699998</v>
      </c>
      <c r="H31" s="13">
        <f t="shared" si="1"/>
        <v>-9.9875816723580382</v>
      </c>
      <c r="I31" s="13">
        <f t="shared" si="2"/>
        <v>16.316390663536673</v>
      </c>
      <c r="J31" s="12">
        <v>31092882.763969999</v>
      </c>
      <c r="K31" s="12">
        <v>29812888.108010001</v>
      </c>
      <c r="L31" s="13">
        <f t="shared" si="3"/>
        <v>-4.1166805460805884</v>
      </c>
      <c r="M31" s="13">
        <f t="shared" si="4"/>
        <v>16.646112527424641</v>
      </c>
    </row>
    <row r="32" spans="1:13" ht="13.8" x14ac:dyDescent="0.25">
      <c r="A32" s="11" t="s">
        <v>152</v>
      </c>
      <c r="B32" s="12">
        <v>99641.453349999996</v>
      </c>
      <c r="C32" s="12">
        <v>69215.125589999996</v>
      </c>
      <c r="D32" s="13">
        <f t="shared" si="0"/>
        <v>-30.535812894182364</v>
      </c>
      <c r="E32" s="13">
        <f t="shared" si="5"/>
        <v>0.51552109099233423</v>
      </c>
      <c r="F32" s="12">
        <v>267259.19906000001</v>
      </c>
      <c r="G32" s="12">
        <v>325549.64984000003</v>
      </c>
      <c r="H32" s="13">
        <f t="shared" si="1"/>
        <v>21.810456285515446</v>
      </c>
      <c r="I32" s="13">
        <f t="shared" si="2"/>
        <v>0.7609245872277437</v>
      </c>
      <c r="J32" s="12">
        <v>1079786.7116100001</v>
      </c>
      <c r="K32" s="12">
        <v>1100604.6240300001</v>
      </c>
      <c r="L32" s="13">
        <f t="shared" si="3"/>
        <v>1.9279652357417612</v>
      </c>
      <c r="M32" s="13">
        <f t="shared" si="4"/>
        <v>0.61452578339382413</v>
      </c>
    </row>
    <row r="33" spans="1:13" ht="13.8" x14ac:dyDescent="0.25">
      <c r="A33" s="11" t="s">
        <v>153</v>
      </c>
      <c r="B33" s="12">
        <v>992598.78544000001</v>
      </c>
      <c r="C33" s="12">
        <v>832813.85436999996</v>
      </c>
      <c r="D33" s="13">
        <f t="shared" si="0"/>
        <v>-16.09763515871828</v>
      </c>
      <c r="E33" s="13">
        <f t="shared" si="5"/>
        <v>6.2028798349877174</v>
      </c>
      <c r="F33" s="12">
        <v>2678535.1920400001</v>
      </c>
      <c r="G33" s="12">
        <v>2520389.9965499998</v>
      </c>
      <c r="H33" s="13">
        <f t="shared" si="1"/>
        <v>-5.9041671716680071</v>
      </c>
      <c r="I33" s="13">
        <f t="shared" si="2"/>
        <v>5.8910421765783179</v>
      </c>
      <c r="J33" s="12">
        <v>11306969.905099999</v>
      </c>
      <c r="K33" s="12">
        <v>11078786.02483</v>
      </c>
      <c r="L33" s="13">
        <f t="shared" si="3"/>
        <v>-2.018081609707624</v>
      </c>
      <c r="M33" s="13">
        <f t="shared" si="4"/>
        <v>6.1858723035636016</v>
      </c>
    </row>
    <row r="34" spans="1:13" ht="13.8" x14ac:dyDescent="0.25">
      <c r="A34" s="11" t="s">
        <v>154</v>
      </c>
      <c r="B34" s="12">
        <v>699024.19339000003</v>
      </c>
      <c r="C34" s="12">
        <v>627494.85950999998</v>
      </c>
      <c r="D34" s="13">
        <f t="shared" si="0"/>
        <v>-10.232740805881143</v>
      </c>
      <c r="E34" s="13">
        <f t="shared" si="5"/>
        <v>4.6736436842269216</v>
      </c>
      <c r="F34" s="12">
        <v>1885569.5909200001</v>
      </c>
      <c r="G34" s="12">
        <v>1886587.4399300001</v>
      </c>
      <c r="H34" s="13">
        <f t="shared" si="1"/>
        <v>5.3980983512964917E-2</v>
      </c>
      <c r="I34" s="13">
        <f t="shared" si="2"/>
        <v>4.4096216036580609</v>
      </c>
      <c r="J34" s="12">
        <v>7502776.1920499997</v>
      </c>
      <c r="K34" s="12">
        <v>7835279.7239399999</v>
      </c>
      <c r="L34" s="13">
        <f t="shared" si="3"/>
        <v>4.4317399770277506</v>
      </c>
      <c r="M34" s="13">
        <f t="shared" si="4"/>
        <v>4.3748511548437117</v>
      </c>
    </row>
    <row r="35" spans="1:13" ht="13.8" x14ac:dyDescent="0.25">
      <c r="A35" s="11" t="s">
        <v>155</v>
      </c>
      <c r="B35" s="12">
        <v>712309.08071999997</v>
      </c>
      <c r="C35" s="12">
        <v>672440.76500999997</v>
      </c>
      <c r="D35" s="13">
        <f t="shared" si="0"/>
        <v>-5.5970528509479642</v>
      </c>
      <c r="E35" s="13">
        <f t="shared" si="5"/>
        <v>5.0084052271915409</v>
      </c>
      <c r="F35" s="12">
        <v>2018063.36962</v>
      </c>
      <c r="G35" s="12">
        <v>2064839.63698</v>
      </c>
      <c r="H35" s="13">
        <f t="shared" si="1"/>
        <v>2.3178790153060396</v>
      </c>
      <c r="I35" s="13">
        <f t="shared" si="2"/>
        <v>4.8262599859428263</v>
      </c>
      <c r="J35" s="12">
        <v>8115522.65888</v>
      </c>
      <c r="K35" s="12">
        <v>8168140.7551300004</v>
      </c>
      <c r="L35" s="13">
        <f t="shared" si="3"/>
        <v>0.64836361700531664</v>
      </c>
      <c r="M35" s="13">
        <f t="shared" si="4"/>
        <v>4.560705076849163</v>
      </c>
    </row>
    <row r="36" spans="1:13" ht="13.8" x14ac:dyDescent="0.25">
      <c r="A36" s="11" t="s">
        <v>156</v>
      </c>
      <c r="B36" s="12">
        <v>1307481.74336</v>
      </c>
      <c r="C36" s="12">
        <v>984119.03680999996</v>
      </c>
      <c r="D36" s="13">
        <f t="shared" si="0"/>
        <v>-24.731718679223334</v>
      </c>
      <c r="E36" s="13">
        <f t="shared" si="5"/>
        <v>7.329815776508747</v>
      </c>
      <c r="F36" s="12">
        <v>3698128.6095699999</v>
      </c>
      <c r="G36" s="12">
        <v>3140811.7409199998</v>
      </c>
      <c r="H36" s="13">
        <f t="shared" si="1"/>
        <v>-15.070240315812114</v>
      </c>
      <c r="I36" s="13">
        <f t="shared" si="2"/>
        <v>7.3411870622321098</v>
      </c>
      <c r="J36" s="12">
        <v>15644665.45396</v>
      </c>
      <c r="K36" s="12">
        <v>13273104.864089999</v>
      </c>
      <c r="L36" s="13">
        <f t="shared" si="3"/>
        <v>-15.158908938316143</v>
      </c>
      <c r="M36" s="13">
        <f t="shared" si="4"/>
        <v>7.4110765906167524</v>
      </c>
    </row>
    <row r="37" spans="1:13" ht="13.8" x14ac:dyDescent="0.25">
      <c r="A37" s="14" t="s">
        <v>157</v>
      </c>
      <c r="B37" s="12">
        <v>316697.19016</v>
      </c>
      <c r="C37" s="12">
        <v>317579.71120999998</v>
      </c>
      <c r="D37" s="13">
        <f t="shared" si="0"/>
        <v>0.27866399747788062</v>
      </c>
      <c r="E37" s="13">
        <f t="shared" si="5"/>
        <v>2.3653650528615566</v>
      </c>
      <c r="F37" s="12">
        <v>834977.34577000001</v>
      </c>
      <c r="G37" s="12">
        <v>915057.71878999996</v>
      </c>
      <c r="H37" s="13">
        <f t="shared" si="1"/>
        <v>9.5907240388841171</v>
      </c>
      <c r="I37" s="13">
        <f t="shared" si="2"/>
        <v>2.1388132879333508</v>
      </c>
      <c r="J37" s="12">
        <v>3106775.0136699998</v>
      </c>
      <c r="K37" s="12">
        <v>3595338.8379000002</v>
      </c>
      <c r="L37" s="13">
        <f t="shared" si="3"/>
        <v>15.725754909199724</v>
      </c>
      <c r="M37" s="13">
        <f t="shared" si="4"/>
        <v>2.0074678660140854</v>
      </c>
    </row>
    <row r="38" spans="1:13" ht="13.8" x14ac:dyDescent="0.25">
      <c r="A38" s="11" t="s">
        <v>158</v>
      </c>
      <c r="B38" s="12">
        <v>297349.99144000001</v>
      </c>
      <c r="C38" s="12">
        <v>230591.22852</v>
      </c>
      <c r="D38" s="13">
        <f t="shared" si="0"/>
        <v>-22.451240908635018</v>
      </c>
      <c r="E38" s="13">
        <f t="shared" si="5"/>
        <v>1.717466242914218</v>
      </c>
      <c r="F38" s="12">
        <v>816362.80911999999</v>
      </c>
      <c r="G38" s="12">
        <v>894610.29584000004</v>
      </c>
      <c r="H38" s="13">
        <f t="shared" si="1"/>
        <v>9.584891159403389</v>
      </c>
      <c r="I38" s="13">
        <f t="shared" si="2"/>
        <v>2.0910204339838945</v>
      </c>
      <c r="J38" s="12">
        <v>4354873.7217300003</v>
      </c>
      <c r="K38" s="12">
        <v>4181798.4086199999</v>
      </c>
      <c r="L38" s="13">
        <f t="shared" si="3"/>
        <v>-3.9742900522324494</v>
      </c>
      <c r="M38" s="13">
        <f t="shared" si="4"/>
        <v>2.33491926795885</v>
      </c>
    </row>
    <row r="39" spans="1:13" ht="13.8" x14ac:dyDescent="0.25">
      <c r="A39" s="11" t="s">
        <v>159</v>
      </c>
      <c r="B39" s="12">
        <v>282563.32374999998</v>
      </c>
      <c r="C39" s="12">
        <v>141817.97044999999</v>
      </c>
      <c r="D39" s="13">
        <f>(C39-B39)/B39*100</f>
        <v>-49.810198801499624</v>
      </c>
      <c r="E39" s="13">
        <f t="shared" si="5"/>
        <v>1.0562742496744868</v>
      </c>
      <c r="F39" s="12">
        <v>614718.42524999997</v>
      </c>
      <c r="G39" s="12">
        <v>482676.23921999999</v>
      </c>
      <c r="H39" s="13">
        <f t="shared" si="1"/>
        <v>-21.480108714213294</v>
      </c>
      <c r="I39" s="13">
        <f t="shared" si="2"/>
        <v>1.1281849581887977</v>
      </c>
      <c r="J39" s="12">
        <v>2246586.74621</v>
      </c>
      <c r="K39" s="12">
        <v>2608757.4925099998</v>
      </c>
      <c r="L39" s="13">
        <f t="shared" si="3"/>
        <v>16.120933095994765</v>
      </c>
      <c r="M39" s="13">
        <f t="shared" si="4"/>
        <v>1.4566073108970672</v>
      </c>
    </row>
    <row r="40" spans="1:13" ht="13.8" x14ac:dyDescent="0.25">
      <c r="A40" s="11" t="s">
        <v>160</v>
      </c>
      <c r="B40" s="12">
        <v>414615.02019000001</v>
      </c>
      <c r="C40" s="12">
        <v>396667.18210999999</v>
      </c>
      <c r="D40" s="13">
        <f>(C40-B40)/B40*100</f>
        <v>-4.3287959205566899</v>
      </c>
      <c r="E40" s="13">
        <f t="shared" si="5"/>
        <v>2.9544163467030722</v>
      </c>
      <c r="F40" s="12">
        <v>1110839.15711</v>
      </c>
      <c r="G40" s="12">
        <v>1145592.4152299999</v>
      </c>
      <c r="H40" s="13">
        <f t="shared" si="1"/>
        <v>3.1285589725172502</v>
      </c>
      <c r="I40" s="13">
        <f t="shared" si="2"/>
        <v>2.6776543489404649</v>
      </c>
      <c r="J40" s="12">
        <v>4543283.4461300001</v>
      </c>
      <c r="K40" s="12">
        <v>4711482.3346699998</v>
      </c>
      <c r="L40" s="13">
        <f t="shared" si="3"/>
        <v>3.7021438467210905</v>
      </c>
      <c r="M40" s="13">
        <f t="shared" si="4"/>
        <v>2.6306698240623829</v>
      </c>
    </row>
    <row r="41" spans="1:13" ht="13.8" x14ac:dyDescent="0.25">
      <c r="A41" s="11" t="s">
        <v>161</v>
      </c>
      <c r="B41" s="12">
        <v>11387.284949999999</v>
      </c>
      <c r="C41" s="12">
        <v>7044.8300900000004</v>
      </c>
      <c r="D41" s="13">
        <f t="shared" si="0"/>
        <v>-38.134242526353916</v>
      </c>
      <c r="E41" s="13">
        <f t="shared" si="5"/>
        <v>5.2470590248804377E-2</v>
      </c>
      <c r="F41" s="12">
        <v>27710.876749999999</v>
      </c>
      <c r="G41" s="12">
        <v>22746.49769</v>
      </c>
      <c r="H41" s="13">
        <f t="shared" si="1"/>
        <v>-17.914911551833161</v>
      </c>
      <c r="I41" s="13">
        <f t="shared" si="2"/>
        <v>5.3166604154379314E-2</v>
      </c>
      <c r="J41" s="12">
        <v>119931.33242999999</v>
      </c>
      <c r="K41" s="12">
        <v>114219.60429</v>
      </c>
      <c r="L41" s="13">
        <f t="shared" si="3"/>
        <v>-4.7624986934367142</v>
      </c>
      <c r="M41" s="13">
        <f t="shared" si="4"/>
        <v>6.3774847272794671E-2</v>
      </c>
    </row>
    <row r="42" spans="1:13" ht="15.6" x14ac:dyDescent="0.3">
      <c r="A42" s="9" t="s">
        <v>31</v>
      </c>
      <c r="B42" s="8">
        <f>B43</f>
        <v>368202.37163000001</v>
      </c>
      <c r="C42" s="8">
        <f>C43</f>
        <v>324725.44825999998</v>
      </c>
      <c r="D42" s="10">
        <f t="shared" si="0"/>
        <v>-11.807887922484436</v>
      </c>
      <c r="E42" s="10">
        <f t="shared" si="5"/>
        <v>2.4185872081138844</v>
      </c>
      <c r="F42" s="8">
        <f>F43</f>
        <v>966710.47245</v>
      </c>
      <c r="G42" s="8">
        <f>G43</f>
        <v>937240.51066999999</v>
      </c>
      <c r="H42" s="10">
        <f t="shared" si="1"/>
        <v>-3.0484785900076456</v>
      </c>
      <c r="I42" s="10">
        <f t="shared" si="2"/>
        <v>2.1906623123852085</v>
      </c>
      <c r="J42" s="8">
        <f>J43</f>
        <v>4425581.16818</v>
      </c>
      <c r="K42" s="8">
        <f>K43</f>
        <v>4280825.62323</v>
      </c>
      <c r="L42" s="10">
        <f t="shared" si="3"/>
        <v>-3.2708821609870071</v>
      </c>
      <c r="M42" s="10">
        <f t="shared" si="4"/>
        <v>2.390211400398464</v>
      </c>
    </row>
    <row r="43" spans="1:13" ht="13.8" x14ac:dyDescent="0.25">
      <c r="A43" s="11" t="s">
        <v>162</v>
      </c>
      <c r="B43" s="12">
        <v>368202.37163000001</v>
      </c>
      <c r="C43" s="12">
        <v>324725.44825999998</v>
      </c>
      <c r="D43" s="13">
        <f t="shared" si="0"/>
        <v>-11.807887922484436</v>
      </c>
      <c r="E43" s="13">
        <f t="shared" si="5"/>
        <v>2.4185872081138844</v>
      </c>
      <c r="F43" s="12">
        <v>966710.47245</v>
      </c>
      <c r="G43" s="12">
        <v>937240.51066999999</v>
      </c>
      <c r="H43" s="13">
        <f t="shared" si="1"/>
        <v>-3.0484785900076456</v>
      </c>
      <c r="I43" s="13">
        <f t="shared" si="2"/>
        <v>2.1906623123852085</v>
      </c>
      <c r="J43" s="12">
        <v>4425581.16818</v>
      </c>
      <c r="K43" s="12">
        <v>4280825.62323</v>
      </c>
      <c r="L43" s="13">
        <f t="shared" si="3"/>
        <v>-3.2708821609870071</v>
      </c>
      <c r="M43" s="13">
        <f t="shared" si="4"/>
        <v>2.390211400398464</v>
      </c>
    </row>
    <row r="44" spans="1:13" ht="15.6" x14ac:dyDescent="0.3">
      <c r="A44" s="9" t="s">
        <v>33</v>
      </c>
      <c r="B44" s="8">
        <f>B8+B22+B42</f>
        <v>14960103.592649998</v>
      </c>
      <c r="C44" s="8">
        <f>C8+C22+C42</f>
        <v>12411548.665760001</v>
      </c>
      <c r="D44" s="10">
        <f t="shared" si="0"/>
        <v>-17.035676999871306</v>
      </c>
      <c r="E44" s="10">
        <f t="shared" si="5"/>
        <v>92.442440211384522</v>
      </c>
      <c r="F44" s="15">
        <f>F8+F22+F42</f>
        <v>40940263.750330001</v>
      </c>
      <c r="G44" s="15">
        <f>G8+G22+G42</f>
        <v>39310919.776789993</v>
      </c>
      <c r="H44" s="16">
        <f t="shared" si="1"/>
        <v>-3.9798081992739354</v>
      </c>
      <c r="I44" s="16">
        <f t="shared" si="2"/>
        <v>91.883512758801089</v>
      </c>
      <c r="J44" s="15">
        <f>J8+J22+J42</f>
        <v>164225607.54962996</v>
      </c>
      <c r="K44" s="15">
        <f>K8+K22+K42</f>
        <v>164260923.85192001</v>
      </c>
      <c r="L44" s="16">
        <f t="shared" si="3"/>
        <v>2.1504747534198877E-2</v>
      </c>
      <c r="M44" s="16">
        <f t="shared" si="4"/>
        <v>91.71556316152909</v>
      </c>
    </row>
    <row r="45" spans="1:13" ht="30" x14ac:dyDescent="0.25">
      <c r="A45" s="141" t="s">
        <v>228</v>
      </c>
      <c r="B45" s="142">
        <f>B46-B44</f>
        <v>1375804.4453500006</v>
      </c>
      <c r="C45" s="142">
        <f>C46-C44</f>
        <v>1014696.5062399991</v>
      </c>
      <c r="D45" s="143">
        <f t="shared" si="0"/>
        <v>-26.247039710511821</v>
      </c>
      <c r="E45" s="143">
        <f t="shared" si="5"/>
        <v>7.5575597886154782</v>
      </c>
      <c r="F45" s="142">
        <f>F46-F44</f>
        <v>3593568.8796699941</v>
      </c>
      <c r="G45" s="142">
        <f>G46-G44</f>
        <v>3472511.762210004</v>
      </c>
      <c r="H45" s="144">
        <f t="shared" si="1"/>
        <v>-3.3687156560390474</v>
      </c>
      <c r="I45" s="143">
        <f t="shared" si="2"/>
        <v>8.1164872411989073</v>
      </c>
      <c r="J45" s="142">
        <f>J46-J44</f>
        <v>14231498.033370018</v>
      </c>
      <c r="K45" s="142">
        <f>K46-K44</f>
        <v>14837277.35808</v>
      </c>
      <c r="L45" s="144">
        <f t="shared" si="3"/>
        <v>4.2566096927361423</v>
      </c>
      <c r="M45" s="143">
        <f t="shared" si="4"/>
        <v>8.2844368384709135</v>
      </c>
    </row>
    <row r="46" spans="1:13" ht="21" x14ac:dyDescent="0.25">
      <c r="A46" s="145" t="s">
        <v>229</v>
      </c>
      <c r="B46" s="146">
        <v>16335908.037999999</v>
      </c>
      <c r="C46" s="146">
        <v>13426245.172</v>
      </c>
      <c r="D46" s="168">
        <f t="shared" si="0"/>
        <v>-17.811454736594047</v>
      </c>
      <c r="E46" s="148">
        <f t="shared" si="5"/>
        <v>100</v>
      </c>
      <c r="F46" s="146">
        <v>44533832.629999995</v>
      </c>
      <c r="G46" s="146">
        <v>42783431.538999997</v>
      </c>
      <c r="H46" s="168">
        <f t="shared" si="1"/>
        <v>-3.9304973042469493</v>
      </c>
      <c r="I46" s="148">
        <f t="shared" si="2"/>
        <v>100</v>
      </c>
      <c r="J46" s="149">
        <v>178457105.58299997</v>
      </c>
      <c r="K46" s="149">
        <v>179098201.21000001</v>
      </c>
      <c r="L46" s="147">
        <f t="shared" si="3"/>
        <v>0.35924354197365471</v>
      </c>
      <c r="M46" s="148">
        <f t="shared" si="4"/>
        <v>100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A76"/>
  <sheetViews>
    <sheetView showGridLines="0" workbookViewId="0">
      <selection activeCell="I55" sqref="I55"/>
    </sheetView>
  </sheetViews>
  <sheetFormatPr defaultColWidth="9.1093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0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6"/>
  <sheetViews>
    <sheetView showGridLines="0" workbookViewId="0">
      <selection activeCell="I6" sqref="I6"/>
    </sheetView>
  </sheetViews>
  <sheetFormatPr defaultColWidth="9.1093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1" t="s">
        <v>55</v>
      </c>
    </row>
    <row r="14" spans="3:3" ht="12.75" customHeight="1" x14ac:dyDescent="0.25"/>
    <row r="16" spans="3:3" ht="12.75" customHeight="1" x14ac:dyDescent="0.25"/>
    <row r="21" spans="3:3" ht="13.8" x14ac:dyDescent="0.25">
      <c r="C21" s="31" t="s">
        <v>56</v>
      </c>
    </row>
    <row r="34" ht="12.75" customHeight="1" x14ac:dyDescent="0.25"/>
    <row r="50" spans="2:2" ht="12.75" customHeight="1" x14ac:dyDescent="0.25"/>
    <row r="51" spans="2:2" x14ac:dyDescent="0.25">
      <c r="B51" s="30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2"/>
  <sheetViews>
    <sheetView showGridLines="0" workbookViewId="0">
      <selection activeCell="J14" sqref="J14"/>
    </sheetView>
  </sheetViews>
  <sheetFormatPr defaultColWidth="9.109375" defaultRowHeight="13.2" x14ac:dyDescent="0.25"/>
  <cols>
    <col min="4" max="4" width="17.44140625" customWidth="1"/>
  </cols>
  <sheetData>
    <row r="1" spans="2:2" ht="13.8" x14ac:dyDescent="0.25">
      <c r="B1" s="31" t="s">
        <v>14</v>
      </c>
    </row>
    <row r="2" spans="2:2" ht="13.8" x14ac:dyDescent="0.25">
      <c r="B2" s="31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0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7"/>
  <sheetViews>
    <sheetView showGridLines="0" workbookViewId="0">
      <selection activeCell="H94" sqref="H94"/>
    </sheetView>
  </sheetViews>
  <sheetFormatPr defaultColWidth="9.109375" defaultRowHeight="13.2" x14ac:dyDescent="0.25"/>
  <cols>
    <col min="4" max="4" width="22.33203125" customWidth="1"/>
    <col min="9" max="9" width="17.88671875" customWidth="1"/>
  </cols>
  <sheetData>
    <row r="1" spans="2:2" ht="13.8" x14ac:dyDescent="0.25">
      <c r="B1" s="31" t="s">
        <v>58</v>
      </c>
    </row>
    <row r="10" spans="2:2" ht="12.75" customHeight="1" x14ac:dyDescent="0.25"/>
    <row r="13" spans="2:2" ht="12.75" customHeight="1" x14ac:dyDescent="0.25"/>
    <row r="18" spans="2:2" ht="13.8" x14ac:dyDescent="0.25">
      <c r="B18" s="31" t="s">
        <v>59</v>
      </c>
    </row>
    <row r="19" spans="2:2" ht="13.8" x14ac:dyDescent="0.25">
      <c r="B19" s="31"/>
    </row>
    <row r="20" spans="2:2" ht="13.8" x14ac:dyDescent="0.25">
      <c r="B20" s="31"/>
    </row>
    <row r="21" spans="2:2" ht="13.8" x14ac:dyDescent="0.25">
      <c r="B21" s="31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0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3"/>
  <sheetViews>
    <sheetView showGridLines="0" zoomScale="90" zoomScaleNormal="90" workbookViewId="0">
      <selection activeCell="G1" sqref="G1"/>
    </sheetView>
  </sheetViews>
  <sheetFormatPr defaultColWidth="9.109375" defaultRowHeight="13.2" x14ac:dyDescent="0.25"/>
  <cols>
    <col min="1" max="1" width="7" customWidth="1"/>
    <col min="2" max="2" width="40.33203125" customWidth="1"/>
    <col min="3" max="4" width="11" style="33" bestFit="1" customWidth="1"/>
    <col min="5" max="5" width="12.33203125" style="34" bestFit="1" customWidth="1"/>
    <col min="6" max="6" width="11" style="34" bestFit="1" customWidth="1"/>
    <col min="7" max="7" width="12.33203125" style="34" bestFit="1" customWidth="1"/>
    <col min="8" max="8" width="11.44140625" style="34" bestFit="1" customWidth="1"/>
    <col min="9" max="9" width="12.33203125" style="34" bestFit="1" customWidth="1"/>
    <col min="10" max="10" width="12.6640625" style="34" bestFit="1" customWidth="1"/>
    <col min="11" max="11" width="12.33203125" style="34" bestFit="1" customWidth="1"/>
    <col min="12" max="12" width="11" style="34" customWidth="1"/>
    <col min="13" max="13" width="12.33203125" style="34" bestFit="1" customWidth="1"/>
    <col min="14" max="14" width="11" style="34" bestFit="1" customWidth="1"/>
    <col min="15" max="15" width="13.5546875" style="33" bestFit="1" customWidth="1"/>
  </cols>
  <sheetData>
    <row r="1" spans="1:15" ht="16.2" thickBot="1" x14ac:dyDescent="0.35">
      <c r="A1" s="86"/>
      <c r="B1" s="110" t="s">
        <v>60</v>
      </c>
      <c r="C1" s="111" t="s">
        <v>44</v>
      </c>
      <c r="D1" s="111" t="s">
        <v>45</v>
      </c>
      <c r="E1" s="111" t="s">
        <v>46</v>
      </c>
      <c r="F1" s="111" t="s">
        <v>47</v>
      </c>
      <c r="G1" s="111" t="s">
        <v>48</v>
      </c>
      <c r="H1" s="111" t="s">
        <v>49</v>
      </c>
      <c r="I1" s="111" t="s">
        <v>0</v>
      </c>
      <c r="J1" s="111" t="s">
        <v>61</v>
      </c>
      <c r="K1" s="111" t="s">
        <v>50</v>
      </c>
      <c r="L1" s="111" t="s">
        <v>51</v>
      </c>
      <c r="M1" s="111" t="s">
        <v>52</v>
      </c>
      <c r="N1" s="111" t="s">
        <v>53</v>
      </c>
      <c r="O1" s="112" t="s">
        <v>42</v>
      </c>
    </row>
    <row r="2" spans="1:15" s="37" customFormat="1" ht="15" thickTop="1" thickBot="1" x14ac:dyDescent="0.3">
      <c r="A2" s="87">
        <v>2020</v>
      </c>
      <c r="B2" s="113" t="s">
        <v>2</v>
      </c>
      <c r="C2" s="114">
        <f>C4+C6+C8+C10+C12+C14+C16+C18+C20+C22</f>
        <v>2045783.0201599998</v>
      </c>
      <c r="D2" s="114">
        <f t="shared" ref="D2:O2" si="0">D4+D6+D8+D10+D12+D14+D16+D18+D20+D22</f>
        <v>1941028.8113000002</v>
      </c>
      <c r="E2" s="114">
        <f t="shared" si="0"/>
        <v>2038947.6672</v>
      </c>
      <c r="F2" s="114"/>
      <c r="G2" s="114"/>
      <c r="H2" s="114"/>
      <c r="I2" s="114"/>
      <c r="J2" s="114"/>
      <c r="K2" s="114"/>
      <c r="L2" s="114"/>
      <c r="M2" s="114"/>
      <c r="N2" s="114"/>
      <c r="O2" s="114">
        <f t="shared" si="0"/>
        <v>6025759.49866</v>
      </c>
    </row>
    <row r="3" spans="1:15" ht="14.4" thickTop="1" x14ac:dyDescent="0.25">
      <c r="A3" s="86">
        <v>2019</v>
      </c>
      <c r="B3" s="113" t="s">
        <v>2</v>
      </c>
      <c r="C3" s="114">
        <f>C5+C7+C9+C11+C13+C15+C17+C19+C21+C23</f>
        <v>1881416.73281</v>
      </c>
      <c r="D3" s="114">
        <f t="shared" ref="D3:O3" si="1">D5+D7+D9+D11+D13+D15+D17+D19+D21+D23</f>
        <v>1857123.2648299998</v>
      </c>
      <c r="E3" s="114">
        <f t="shared" si="1"/>
        <v>1950389.6800000002</v>
      </c>
      <c r="F3" s="114">
        <f t="shared" si="1"/>
        <v>1878341.5374</v>
      </c>
      <c r="G3" s="114">
        <f t="shared" si="1"/>
        <v>2011175.0279300003</v>
      </c>
      <c r="H3" s="114">
        <f t="shared" si="1"/>
        <v>1363340.96667</v>
      </c>
      <c r="I3" s="114">
        <f t="shared" si="1"/>
        <v>1797411.0663000001</v>
      </c>
      <c r="J3" s="114">
        <f t="shared" si="1"/>
        <v>1528070.2643800001</v>
      </c>
      <c r="K3" s="114">
        <f t="shared" si="1"/>
        <v>2074543.1678399998</v>
      </c>
      <c r="L3" s="114">
        <f t="shared" si="1"/>
        <v>2422602.9886100003</v>
      </c>
      <c r="M3" s="114">
        <f t="shared" si="1"/>
        <v>2354892.0798200001</v>
      </c>
      <c r="N3" s="114">
        <f t="shared" si="1"/>
        <v>2260000.5099299997</v>
      </c>
      <c r="O3" s="114">
        <f t="shared" si="1"/>
        <v>23379307.286520001</v>
      </c>
    </row>
    <row r="4" spans="1:15" s="37" customFormat="1" ht="13.8" x14ac:dyDescent="0.25">
      <c r="A4" s="87">
        <v>2020</v>
      </c>
      <c r="B4" s="115" t="s">
        <v>136</v>
      </c>
      <c r="C4" s="116">
        <v>583651.96972000005</v>
      </c>
      <c r="D4" s="116">
        <v>593511.31782999996</v>
      </c>
      <c r="E4" s="116">
        <v>633422.58331000002</v>
      </c>
      <c r="F4" s="116"/>
      <c r="G4" s="116"/>
      <c r="H4" s="116"/>
      <c r="I4" s="116"/>
      <c r="J4" s="116"/>
      <c r="K4" s="116"/>
      <c r="L4" s="116"/>
      <c r="M4" s="116"/>
      <c r="N4" s="116"/>
      <c r="O4" s="117">
        <v>1810585.8708599999</v>
      </c>
    </row>
    <row r="5" spans="1:15" ht="13.8" x14ac:dyDescent="0.25">
      <c r="A5" s="86">
        <v>2019</v>
      </c>
      <c r="B5" s="115" t="s">
        <v>136</v>
      </c>
      <c r="C5" s="116">
        <v>560029.44457000005</v>
      </c>
      <c r="D5" s="116">
        <v>565224.35730999999</v>
      </c>
      <c r="E5" s="116">
        <v>586783.55532000004</v>
      </c>
      <c r="F5" s="116">
        <v>597721.19305999996</v>
      </c>
      <c r="G5" s="116">
        <v>590708.79246000003</v>
      </c>
      <c r="H5" s="116">
        <v>344697.70916000003</v>
      </c>
      <c r="I5" s="116">
        <v>546263.07331999997</v>
      </c>
      <c r="J5" s="116">
        <v>480725.58049999998</v>
      </c>
      <c r="K5" s="116">
        <v>568571.12739000004</v>
      </c>
      <c r="L5" s="116">
        <v>698484.03625999996</v>
      </c>
      <c r="M5" s="116">
        <v>620576.86933000002</v>
      </c>
      <c r="N5" s="116">
        <v>629546.95218999998</v>
      </c>
      <c r="O5" s="117">
        <v>6789332.69087</v>
      </c>
    </row>
    <row r="6" spans="1:15" s="37" customFormat="1" ht="13.8" x14ac:dyDescent="0.25">
      <c r="A6" s="87">
        <v>2020</v>
      </c>
      <c r="B6" s="115" t="s">
        <v>137</v>
      </c>
      <c r="C6" s="116">
        <v>255410.94951999999</v>
      </c>
      <c r="D6" s="116">
        <v>203646.51250000001</v>
      </c>
      <c r="E6" s="116">
        <v>178893.76188999999</v>
      </c>
      <c r="F6" s="116"/>
      <c r="G6" s="116"/>
      <c r="H6" s="116"/>
      <c r="I6" s="116"/>
      <c r="J6" s="116"/>
      <c r="K6" s="116"/>
      <c r="L6" s="116"/>
      <c r="M6" s="116"/>
      <c r="N6" s="116"/>
      <c r="O6" s="117">
        <v>637951.22390999994</v>
      </c>
    </row>
    <row r="7" spans="1:15" ht="13.8" x14ac:dyDescent="0.25">
      <c r="A7" s="86">
        <v>2019</v>
      </c>
      <c r="B7" s="115" t="s">
        <v>137</v>
      </c>
      <c r="C7" s="116">
        <v>199176.22761</v>
      </c>
      <c r="D7" s="116">
        <v>165878.04962999999</v>
      </c>
      <c r="E7" s="116">
        <v>143609.00703000001</v>
      </c>
      <c r="F7" s="116">
        <v>113212.84436</v>
      </c>
      <c r="G7" s="116">
        <v>140744.81335000001</v>
      </c>
      <c r="H7" s="116">
        <v>202409.44592999999</v>
      </c>
      <c r="I7" s="116">
        <v>131731.65242</v>
      </c>
      <c r="J7" s="116">
        <v>109801.97443</v>
      </c>
      <c r="K7" s="116">
        <v>148472.87774</v>
      </c>
      <c r="L7" s="116">
        <v>223950.60245999999</v>
      </c>
      <c r="M7" s="116">
        <v>331633.21133999998</v>
      </c>
      <c r="N7" s="116">
        <v>349940.11181999999</v>
      </c>
      <c r="O7" s="117">
        <v>2260560.81812</v>
      </c>
    </row>
    <row r="8" spans="1:15" s="37" customFormat="1" ht="13.8" x14ac:dyDescent="0.25">
      <c r="A8" s="87">
        <v>2020</v>
      </c>
      <c r="B8" s="115" t="s">
        <v>138</v>
      </c>
      <c r="C8" s="116">
        <v>131954.97579</v>
      </c>
      <c r="D8" s="116">
        <v>126926.2181</v>
      </c>
      <c r="E8" s="116">
        <v>162417.5919</v>
      </c>
      <c r="F8" s="116"/>
      <c r="G8" s="116"/>
      <c r="H8" s="116"/>
      <c r="I8" s="116"/>
      <c r="J8" s="116"/>
      <c r="K8" s="116"/>
      <c r="L8" s="116"/>
      <c r="M8" s="116"/>
      <c r="N8" s="116"/>
      <c r="O8" s="117">
        <v>421298.78578999999</v>
      </c>
    </row>
    <row r="9" spans="1:15" ht="13.8" x14ac:dyDescent="0.25">
      <c r="A9" s="86">
        <v>2019</v>
      </c>
      <c r="B9" s="115" t="s">
        <v>138</v>
      </c>
      <c r="C9" s="116">
        <v>125430.57365000001</v>
      </c>
      <c r="D9" s="116">
        <v>122129.45422</v>
      </c>
      <c r="E9" s="116">
        <v>128023.94576</v>
      </c>
      <c r="F9" s="116">
        <v>125216.48028</v>
      </c>
      <c r="G9" s="116">
        <v>138481.47172</v>
      </c>
      <c r="H9" s="116">
        <v>83532.261320000005</v>
      </c>
      <c r="I9" s="116">
        <v>130147.26106999999</v>
      </c>
      <c r="J9" s="116">
        <v>127806.56326</v>
      </c>
      <c r="K9" s="116">
        <v>152554.26199999999</v>
      </c>
      <c r="L9" s="116">
        <v>148357.28698999999</v>
      </c>
      <c r="M9" s="116">
        <v>139286.93278</v>
      </c>
      <c r="N9" s="116">
        <v>127774.86601</v>
      </c>
      <c r="O9" s="117">
        <v>1548741.3590599999</v>
      </c>
    </row>
    <row r="10" spans="1:15" s="37" customFormat="1" ht="13.8" x14ac:dyDescent="0.25">
      <c r="A10" s="87">
        <v>2020</v>
      </c>
      <c r="B10" s="115" t="s">
        <v>139</v>
      </c>
      <c r="C10" s="116">
        <v>113224.91911</v>
      </c>
      <c r="D10" s="116">
        <v>100440.10967000001</v>
      </c>
      <c r="E10" s="116">
        <v>123553.99426000001</v>
      </c>
      <c r="F10" s="116"/>
      <c r="G10" s="116"/>
      <c r="H10" s="116"/>
      <c r="I10" s="116"/>
      <c r="J10" s="116"/>
      <c r="K10" s="116"/>
      <c r="L10" s="116"/>
      <c r="M10" s="116"/>
      <c r="N10" s="116"/>
      <c r="O10" s="117">
        <v>337219.02304</v>
      </c>
    </row>
    <row r="11" spans="1:15" ht="13.8" x14ac:dyDescent="0.25">
      <c r="A11" s="86">
        <v>2019</v>
      </c>
      <c r="B11" s="115" t="s">
        <v>139</v>
      </c>
      <c r="C11" s="116">
        <v>112116.28042</v>
      </c>
      <c r="D11" s="116">
        <v>114842.19143000001</v>
      </c>
      <c r="E11" s="116">
        <v>118196.58269</v>
      </c>
      <c r="F11" s="116">
        <v>117650.87019</v>
      </c>
      <c r="G11" s="116">
        <v>117831.84264</v>
      </c>
      <c r="H11" s="116">
        <v>63501.196909999999</v>
      </c>
      <c r="I11" s="116">
        <v>83065.267340000006</v>
      </c>
      <c r="J11" s="116">
        <v>71929.894650000002</v>
      </c>
      <c r="K11" s="116">
        <v>154526.96773999999</v>
      </c>
      <c r="L11" s="116">
        <v>189399.74507</v>
      </c>
      <c r="M11" s="116">
        <v>151537.68223000001</v>
      </c>
      <c r="N11" s="116">
        <v>122662.10805</v>
      </c>
      <c r="O11" s="117">
        <v>1417260.6293599999</v>
      </c>
    </row>
    <row r="12" spans="1:15" s="37" customFormat="1" ht="13.8" x14ac:dyDescent="0.25">
      <c r="A12" s="87">
        <v>2020</v>
      </c>
      <c r="B12" s="115" t="s">
        <v>140</v>
      </c>
      <c r="C12" s="116">
        <v>184917.60672000001</v>
      </c>
      <c r="D12" s="116">
        <v>163362.37992000001</v>
      </c>
      <c r="E12" s="116">
        <v>208834.8982</v>
      </c>
      <c r="F12" s="116"/>
      <c r="G12" s="116"/>
      <c r="H12" s="116"/>
      <c r="I12" s="116"/>
      <c r="J12" s="116"/>
      <c r="K12" s="116"/>
      <c r="L12" s="116"/>
      <c r="M12" s="116"/>
      <c r="N12" s="116"/>
      <c r="O12" s="117">
        <v>557114.88483999996</v>
      </c>
    </row>
    <row r="13" spans="1:15" ht="13.8" x14ac:dyDescent="0.25">
      <c r="A13" s="86">
        <v>2019</v>
      </c>
      <c r="B13" s="115" t="s">
        <v>140</v>
      </c>
      <c r="C13" s="116">
        <v>152194.74354</v>
      </c>
      <c r="D13" s="116">
        <v>144402.65093</v>
      </c>
      <c r="E13" s="116">
        <v>136203.45361999999</v>
      </c>
      <c r="F13" s="116">
        <v>135925.27204000001</v>
      </c>
      <c r="G13" s="116">
        <v>132553.25017000001</v>
      </c>
      <c r="H13" s="116">
        <v>75849.333199999994</v>
      </c>
      <c r="I13" s="116">
        <v>112537.08837</v>
      </c>
      <c r="J13" s="116">
        <v>66620.390939999997</v>
      </c>
      <c r="K13" s="116">
        <v>275025.8651</v>
      </c>
      <c r="L13" s="116">
        <v>346560.74456000002</v>
      </c>
      <c r="M13" s="116">
        <v>265094.71002</v>
      </c>
      <c r="N13" s="116">
        <v>187637.52325999999</v>
      </c>
      <c r="O13" s="117">
        <v>2030605.02575</v>
      </c>
    </row>
    <row r="14" spans="1:15" s="37" customFormat="1" ht="13.8" x14ac:dyDescent="0.25">
      <c r="A14" s="87">
        <v>2020</v>
      </c>
      <c r="B14" s="115" t="s">
        <v>141</v>
      </c>
      <c r="C14" s="116">
        <v>24451.569380000001</v>
      </c>
      <c r="D14" s="116">
        <v>24744.453669999999</v>
      </c>
      <c r="E14" s="116">
        <v>29459.427250000001</v>
      </c>
      <c r="F14" s="116"/>
      <c r="G14" s="116"/>
      <c r="H14" s="116"/>
      <c r="I14" s="116"/>
      <c r="J14" s="116"/>
      <c r="K14" s="116"/>
      <c r="L14" s="116"/>
      <c r="M14" s="116"/>
      <c r="N14" s="116"/>
      <c r="O14" s="117">
        <v>78655.450299999997</v>
      </c>
    </row>
    <row r="15" spans="1:15" ht="13.8" x14ac:dyDescent="0.25">
      <c r="A15" s="86">
        <v>2019</v>
      </c>
      <c r="B15" s="115" t="s">
        <v>141</v>
      </c>
      <c r="C15" s="116">
        <v>27998.944500000001</v>
      </c>
      <c r="D15" s="116">
        <v>26744.397369999999</v>
      </c>
      <c r="E15" s="116">
        <v>34862.710709999999</v>
      </c>
      <c r="F15" s="116">
        <v>24122.202799999999</v>
      </c>
      <c r="G15" s="116">
        <v>27919.586240000001</v>
      </c>
      <c r="H15" s="116">
        <v>15775.459930000001</v>
      </c>
      <c r="I15" s="116">
        <v>17132.11995</v>
      </c>
      <c r="J15" s="116">
        <v>16541.390520000001</v>
      </c>
      <c r="K15" s="116">
        <v>17947.373670000001</v>
      </c>
      <c r="L15" s="116">
        <v>21619.279920000001</v>
      </c>
      <c r="M15" s="116">
        <v>25258.217929999999</v>
      </c>
      <c r="N15" s="116">
        <v>26743.228330000002</v>
      </c>
      <c r="O15" s="117">
        <v>282664.91187000001</v>
      </c>
    </row>
    <row r="16" spans="1:15" ht="13.8" x14ac:dyDescent="0.25">
      <c r="A16" s="87">
        <v>2020</v>
      </c>
      <c r="B16" s="115" t="s">
        <v>142</v>
      </c>
      <c r="C16" s="116">
        <v>79131.446320000003</v>
      </c>
      <c r="D16" s="116">
        <v>60671.367539999999</v>
      </c>
      <c r="E16" s="116">
        <v>78806.017680000004</v>
      </c>
      <c r="F16" s="116"/>
      <c r="G16" s="116"/>
      <c r="H16" s="116"/>
      <c r="I16" s="116"/>
      <c r="J16" s="116"/>
      <c r="K16" s="116"/>
      <c r="L16" s="116"/>
      <c r="M16" s="116"/>
      <c r="N16" s="116"/>
      <c r="O16" s="117">
        <v>218608.83154000001</v>
      </c>
    </row>
    <row r="17" spans="1:15" ht="13.8" x14ac:dyDescent="0.25">
      <c r="A17" s="86">
        <v>2019</v>
      </c>
      <c r="B17" s="115" t="s">
        <v>142</v>
      </c>
      <c r="C17" s="116">
        <v>82543.428780000002</v>
      </c>
      <c r="D17" s="116">
        <v>82148.817379999993</v>
      </c>
      <c r="E17" s="116">
        <v>73557.318710000007</v>
      </c>
      <c r="F17" s="116">
        <v>60277.450449999997</v>
      </c>
      <c r="G17" s="116">
        <v>96526.272779999999</v>
      </c>
      <c r="H17" s="116">
        <v>57984.925450000002</v>
      </c>
      <c r="I17" s="116">
        <v>63096.187539999999</v>
      </c>
      <c r="J17" s="116">
        <v>52338.667009999997</v>
      </c>
      <c r="K17" s="116">
        <v>93408.117929999993</v>
      </c>
      <c r="L17" s="116">
        <v>89707.536540000001</v>
      </c>
      <c r="M17" s="116">
        <v>75957.00864</v>
      </c>
      <c r="N17" s="116">
        <v>80871.440100000007</v>
      </c>
      <c r="O17" s="117">
        <v>908417.17131000001</v>
      </c>
    </row>
    <row r="18" spans="1:15" ht="13.8" x14ac:dyDescent="0.25">
      <c r="A18" s="87">
        <v>2020</v>
      </c>
      <c r="B18" s="115" t="s">
        <v>143</v>
      </c>
      <c r="C18" s="116">
        <v>11024.010979999999</v>
      </c>
      <c r="D18" s="116">
        <v>13084.37788</v>
      </c>
      <c r="E18" s="116">
        <v>12155.61958</v>
      </c>
      <c r="F18" s="116"/>
      <c r="G18" s="116"/>
      <c r="H18" s="116"/>
      <c r="I18" s="116"/>
      <c r="J18" s="116"/>
      <c r="K18" s="116"/>
      <c r="L18" s="116"/>
      <c r="M18" s="116"/>
      <c r="N18" s="116"/>
      <c r="O18" s="117">
        <v>36264.008439999998</v>
      </c>
    </row>
    <row r="19" spans="1:15" ht="13.8" x14ac:dyDescent="0.25">
      <c r="A19" s="86">
        <v>2019</v>
      </c>
      <c r="B19" s="115" t="s">
        <v>143</v>
      </c>
      <c r="C19" s="116">
        <v>8448.1456600000001</v>
      </c>
      <c r="D19" s="116">
        <v>13159.61594</v>
      </c>
      <c r="E19" s="116">
        <v>19671.060799999999</v>
      </c>
      <c r="F19" s="116">
        <v>9745.6436599999997</v>
      </c>
      <c r="G19" s="116">
        <v>8965.0073200000006</v>
      </c>
      <c r="H19" s="116">
        <v>3904.7493800000002</v>
      </c>
      <c r="I19" s="116">
        <v>4960.3642099999997</v>
      </c>
      <c r="J19" s="116">
        <v>5881.6617999999999</v>
      </c>
      <c r="K19" s="116">
        <v>6573.87219</v>
      </c>
      <c r="L19" s="116">
        <v>5953.31459</v>
      </c>
      <c r="M19" s="116">
        <v>9107.0426000000007</v>
      </c>
      <c r="N19" s="116">
        <v>10109.132600000001</v>
      </c>
      <c r="O19" s="117">
        <v>106479.61075000001</v>
      </c>
    </row>
    <row r="20" spans="1:15" ht="13.8" x14ac:dyDescent="0.25">
      <c r="A20" s="87">
        <v>2020</v>
      </c>
      <c r="B20" s="115" t="s">
        <v>144</v>
      </c>
      <c r="C20" s="118">
        <v>208704.15538000001</v>
      </c>
      <c r="D20" s="118">
        <v>209679.13495000001</v>
      </c>
      <c r="E20" s="118">
        <v>183579.49450999999</v>
      </c>
      <c r="F20" s="118"/>
      <c r="G20" s="118"/>
      <c r="H20" s="116"/>
      <c r="I20" s="116"/>
      <c r="J20" s="116"/>
      <c r="K20" s="116"/>
      <c r="L20" s="116"/>
      <c r="M20" s="116"/>
      <c r="N20" s="116"/>
      <c r="O20" s="117">
        <v>601962.78483999998</v>
      </c>
    </row>
    <row r="21" spans="1:15" ht="13.8" x14ac:dyDescent="0.25">
      <c r="A21" s="86">
        <v>2019</v>
      </c>
      <c r="B21" s="115" t="s">
        <v>144</v>
      </c>
      <c r="C21" s="116">
        <v>220592.68002999999</v>
      </c>
      <c r="D21" s="116">
        <v>211036.86183000001</v>
      </c>
      <c r="E21" s="116">
        <v>237540.30244999999</v>
      </c>
      <c r="F21" s="116">
        <v>217806.06377000001</v>
      </c>
      <c r="G21" s="116">
        <v>230803.27812</v>
      </c>
      <c r="H21" s="116">
        <v>168264.72089</v>
      </c>
      <c r="I21" s="116">
        <v>212233.38709</v>
      </c>
      <c r="J21" s="116">
        <v>183383.61413999999</v>
      </c>
      <c r="K21" s="116">
        <v>199909.51123999999</v>
      </c>
      <c r="L21" s="116">
        <v>207439.25111000001</v>
      </c>
      <c r="M21" s="116">
        <v>215143.55801000001</v>
      </c>
      <c r="N21" s="116">
        <v>200861.66878000001</v>
      </c>
      <c r="O21" s="117">
        <v>2505014.8974600001</v>
      </c>
    </row>
    <row r="22" spans="1:15" ht="13.8" x14ac:dyDescent="0.25">
      <c r="A22" s="87">
        <v>2020</v>
      </c>
      <c r="B22" s="115" t="s">
        <v>145</v>
      </c>
      <c r="C22" s="118">
        <v>453311.41723999998</v>
      </c>
      <c r="D22" s="118">
        <v>444962.93923999998</v>
      </c>
      <c r="E22" s="118">
        <v>427824.27862</v>
      </c>
      <c r="F22" s="118"/>
      <c r="G22" s="118"/>
      <c r="H22" s="116"/>
      <c r="I22" s="116"/>
      <c r="J22" s="116"/>
      <c r="K22" s="116"/>
      <c r="L22" s="116"/>
      <c r="M22" s="116"/>
      <c r="N22" s="116"/>
      <c r="O22" s="117">
        <v>1326098.6351000001</v>
      </c>
    </row>
    <row r="23" spans="1:15" ht="13.8" x14ac:dyDescent="0.25">
      <c r="A23" s="86">
        <v>2019</v>
      </c>
      <c r="B23" s="115" t="s">
        <v>145</v>
      </c>
      <c r="C23" s="116">
        <v>392886.26405</v>
      </c>
      <c r="D23" s="118">
        <v>411556.86878999998</v>
      </c>
      <c r="E23" s="116">
        <v>471941.74290999997</v>
      </c>
      <c r="F23" s="116">
        <v>476663.51679000002</v>
      </c>
      <c r="G23" s="116">
        <v>526640.71313000005</v>
      </c>
      <c r="H23" s="116">
        <v>347421.16450000001</v>
      </c>
      <c r="I23" s="116">
        <v>496244.66499000002</v>
      </c>
      <c r="J23" s="116">
        <v>413040.52713</v>
      </c>
      <c r="K23" s="116">
        <v>457553.19283999997</v>
      </c>
      <c r="L23" s="116">
        <v>491131.19111000001</v>
      </c>
      <c r="M23" s="116">
        <v>521296.84694000002</v>
      </c>
      <c r="N23" s="116">
        <v>523853.47879000002</v>
      </c>
      <c r="O23" s="117">
        <v>5530230.1719699996</v>
      </c>
    </row>
    <row r="24" spans="1:15" ht="13.8" x14ac:dyDescent="0.25">
      <c r="A24" s="87">
        <v>2020</v>
      </c>
      <c r="B24" s="113" t="s">
        <v>14</v>
      </c>
      <c r="C24" s="119">
        <f>C26+C28+C30+C32+C34+C36+C38+C40+C42+C44+C46+C48+C50+C52+C54+C56</f>
        <v>11131164.512979999</v>
      </c>
      <c r="D24" s="119">
        <f t="shared" ref="D24:O24" si="2">D26+D28+D30+D32+D34+D36+D38+D40+D42+D44+D46+D48+D50+D52+D54+D56</f>
        <v>11168879.704180002</v>
      </c>
      <c r="E24" s="119">
        <f t="shared" si="2"/>
        <v>10047875.5503</v>
      </c>
      <c r="F24" s="119"/>
      <c r="G24" s="119"/>
      <c r="H24" s="119"/>
      <c r="I24" s="119"/>
      <c r="J24" s="119"/>
      <c r="K24" s="119"/>
      <c r="L24" s="119"/>
      <c r="M24" s="119"/>
      <c r="N24" s="119"/>
      <c r="O24" s="119">
        <f t="shared" si="2"/>
        <v>32347919.767459996</v>
      </c>
    </row>
    <row r="25" spans="1:15" ht="13.8" x14ac:dyDescent="0.25">
      <c r="A25" s="86">
        <v>2019</v>
      </c>
      <c r="B25" s="113" t="s">
        <v>14</v>
      </c>
      <c r="C25" s="119">
        <f>C27+C29+C31+C33+C35+C37+C39+C41+C43+C45+C47+C49+C51+C53+C55+C57</f>
        <v>10611971.488060001</v>
      </c>
      <c r="D25" s="119">
        <f t="shared" ref="D25:O25" si="3">D27+D29+D31+D33+D35+D37+D39+D41+D43+D45+D47+D49+D51+D53+D55+D57</f>
        <v>11031140.57116</v>
      </c>
      <c r="E25" s="119">
        <f t="shared" si="3"/>
        <v>12641511.54102</v>
      </c>
      <c r="F25" s="119">
        <f t="shared" si="3"/>
        <v>11771345.953140002</v>
      </c>
      <c r="G25" s="119">
        <f t="shared" si="3"/>
        <v>12998125.111119999</v>
      </c>
      <c r="H25" s="119">
        <f t="shared" si="3"/>
        <v>8888038.6907800008</v>
      </c>
      <c r="I25" s="119">
        <f t="shared" si="3"/>
        <v>12515597.557850001</v>
      </c>
      <c r="J25" s="119">
        <f t="shared" si="3"/>
        <v>10182507.290650001</v>
      </c>
      <c r="K25" s="119">
        <f t="shared" si="3"/>
        <v>11582696.097980002</v>
      </c>
      <c r="L25" s="119">
        <f t="shared" si="3"/>
        <v>12382038.365170004</v>
      </c>
      <c r="M25" s="119">
        <f t="shared" si="3"/>
        <v>12094219.287489999</v>
      </c>
      <c r="N25" s="119">
        <f t="shared" si="3"/>
        <v>11501472.99951</v>
      </c>
      <c r="O25" s="119">
        <f t="shared" si="3"/>
        <v>138200664.95393002</v>
      </c>
    </row>
    <row r="26" spans="1:15" ht="13.8" x14ac:dyDescent="0.25">
      <c r="A26" s="87">
        <v>2020</v>
      </c>
      <c r="B26" s="115" t="s">
        <v>146</v>
      </c>
      <c r="C26" s="116">
        <v>673259.70365000004</v>
      </c>
      <c r="D26" s="116">
        <v>646689.98768000002</v>
      </c>
      <c r="E26" s="116">
        <v>586449.54345</v>
      </c>
      <c r="F26" s="116"/>
      <c r="G26" s="116"/>
      <c r="H26" s="116"/>
      <c r="I26" s="116"/>
      <c r="J26" s="116"/>
      <c r="K26" s="116"/>
      <c r="L26" s="116"/>
      <c r="M26" s="116"/>
      <c r="N26" s="116"/>
      <c r="O26" s="117">
        <v>1906399.2347800001</v>
      </c>
    </row>
    <row r="27" spans="1:15" ht="13.8" x14ac:dyDescent="0.25">
      <c r="A27" s="86">
        <v>2019</v>
      </c>
      <c r="B27" s="115" t="s">
        <v>146</v>
      </c>
      <c r="C27" s="116">
        <v>675583.07246000005</v>
      </c>
      <c r="D27" s="116">
        <v>639685.01005000004</v>
      </c>
      <c r="E27" s="116">
        <v>727666.22757999995</v>
      </c>
      <c r="F27" s="116">
        <v>690699.95064000005</v>
      </c>
      <c r="G27" s="116">
        <v>786331.31854000001</v>
      </c>
      <c r="H27" s="116">
        <v>509835.15564999997</v>
      </c>
      <c r="I27" s="116">
        <v>662313.91680000001</v>
      </c>
      <c r="J27" s="116">
        <v>572538.41783000005</v>
      </c>
      <c r="K27" s="116">
        <v>676785.26165999996</v>
      </c>
      <c r="L27" s="116">
        <v>704323.74413000001</v>
      </c>
      <c r="M27" s="116">
        <v>673574.83993000002</v>
      </c>
      <c r="N27" s="116">
        <v>597582.10097000003</v>
      </c>
      <c r="O27" s="117">
        <v>7916919.0162399998</v>
      </c>
    </row>
    <row r="28" spans="1:15" ht="13.8" x14ac:dyDescent="0.25">
      <c r="A28" s="87">
        <v>2020</v>
      </c>
      <c r="B28" s="115" t="s">
        <v>147</v>
      </c>
      <c r="C28" s="116">
        <v>133261.77786999999</v>
      </c>
      <c r="D28" s="116">
        <v>151778.19686</v>
      </c>
      <c r="E28" s="116">
        <v>130220.4048</v>
      </c>
      <c r="F28" s="116"/>
      <c r="G28" s="116"/>
      <c r="H28" s="116"/>
      <c r="I28" s="116"/>
      <c r="J28" s="116"/>
      <c r="K28" s="116"/>
      <c r="L28" s="116"/>
      <c r="M28" s="116"/>
      <c r="N28" s="116"/>
      <c r="O28" s="117">
        <v>415260.37952999998</v>
      </c>
    </row>
    <row r="29" spans="1:15" ht="13.8" x14ac:dyDescent="0.25">
      <c r="A29" s="86">
        <v>2019</v>
      </c>
      <c r="B29" s="115" t="s">
        <v>147</v>
      </c>
      <c r="C29" s="116">
        <v>116812.56810999999</v>
      </c>
      <c r="D29" s="116">
        <v>146297.12724</v>
      </c>
      <c r="E29" s="116">
        <v>176063.56305999999</v>
      </c>
      <c r="F29" s="116">
        <v>141711.73423999999</v>
      </c>
      <c r="G29" s="116">
        <v>162506.84646</v>
      </c>
      <c r="H29" s="116">
        <v>87701.870479999998</v>
      </c>
      <c r="I29" s="116">
        <v>165876.87218000001</v>
      </c>
      <c r="J29" s="116">
        <v>134385.16063</v>
      </c>
      <c r="K29" s="116">
        <v>147706.09935999999</v>
      </c>
      <c r="L29" s="116">
        <v>147771.45318000001</v>
      </c>
      <c r="M29" s="116">
        <v>124197.99232999999</v>
      </c>
      <c r="N29" s="116">
        <v>114318.40313000001</v>
      </c>
      <c r="O29" s="117">
        <v>1665349.6904</v>
      </c>
    </row>
    <row r="30" spans="1:15" s="37" customFormat="1" ht="13.8" x14ac:dyDescent="0.25">
      <c r="A30" s="87">
        <v>2020</v>
      </c>
      <c r="B30" s="115" t="s">
        <v>148</v>
      </c>
      <c r="C30" s="116">
        <v>221439.27226999999</v>
      </c>
      <c r="D30" s="116">
        <v>216930.15564000001</v>
      </c>
      <c r="E30" s="116">
        <v>220347.64191000001</v>
      </c>
      <c r="F30" s="116"/>
      <c r="G30" s="116"/>
      <c r="H30" s="116"/>
      <c r="I30" s="116"/>
      <c r="J30" s="116"/>
      <c r="K30" s="116"/>
      <c r="L30" s="116"/>
      <c r="M30" s="116"/>
      <c r="N30" s="116"/>
      <c r="O30" s="117">
        <v>658717.06981999998</v>
      </c>
    </row>
    <row r="31" spans="1:15" ht="13.8" x14ac:dyDescent="0.25">
      <c r="A31" s="86">
        <v>2019</v>
      </c>
      <c r="B31" s="115" t="s">
        <v>148</v>
      </c>
      <c r="C31" s="116">
        <v>182714.08072</v>
      </c>
      <c r="D31" s="116">
        <v>185831.68093999999</v>
      </c>
      <c r="E31" s="116">
        <v>208839.27116</v>
      </c>
      <c r="F31" s="116">
        <v>229623.95965999999</v>
      </c>
      <c r="G31" s="116">
        <v>235716.12834</v>
      </c>
      <c r="H31" s="116">
        <v>132471.62478000001</v>
      </c>
      <c r="I31" s="116">
        <v>222317.11264000001</v>
      </c>
      <c r="J31" s="116">
        <v>174667.00541000001</v>
      </c>
      <c r="K31" s="116">
        <v>230042.81054999999</v>
      </c>
      <c r="L31" s="116">
        <v>254620.7439</v>
      </c>
      <c r="M31" s="116">
        <v>251683.75698999999</v>
      </c>
      <c r="N31" s="116">
        <v>226178.15582000001</v>
      </c>
      <c r="O31" s="117">
        <v>2534706.33091</v>
      </c>
    </row>
    <row r="32" spans="1:15" ht="13.8" x14ac:dyDescent="0.25">
      <c r="A32" s="87">
        <v>2020</v>
      </c>
      <c r="B32" s="115" t="s">
        <v>149</v>
      </c>
      <c r="C32" s="118">
        <v>1696924.8940699999</v>
      </c>
      <c r="D32" s="118">
        <v>1509969.81702</v>
      </c>
      <c r="E32" s="118">
        <v>1554436.9580300001</v>
      </c>
      <c r="F32" s="118"/>
      <c r="G32" s="118"/>
      <c r="H32" s="118"/>
      <c r="I32" s="118"/>
      <c r="J32" s="118"/>
      <c r="K32" s="118"/>
      <c r="L32" s="118"/>
      <c r="M32" s="118"/>
      <c r="N32" s="118"/>
      <c r="O32" s="117">
        <v>4761331.6691199997</v>
      </c>
    </row>
    <row r="33" spans="1:15" ht="13.8" x14ac:dyDescent="0.25">
      <c r="A33" s="86">
        <v>2019</v>
      </c>
      <c r="B33" s="115" t="s">
        <v>149</v>
      </c>
      <c r="C33" s="116">
        <v>1536612.5535200001</v>
      </c>
      <c r="D33" s="116">
        <v>1641553.79064</v>
      </c>
      <c r="E33" s="116">
        <v>1838129.41442</v>
      </c>
      <c r="F33" s="118">
        <v>1768194.9893700001</v>
      </c>
      <c r="G33" s="118">
        <v>1933605.8830800001</v>
      </c>
      <c r="H33" s="118">
        <v>1294021.26364</v>
      </c>
      <c r="I33" s="118">
        <v>1730169.90026</v>
      </c>
      <c r="J33" s="118">
        <v>1628461.00963</v>
      </c>
      <c r="K33" s="118">
        <v>1653773.54057</v>
      </c>
      <c r="L33" s="118">
        <v>1937373.0273200001</v>
      </c>
      <c r="M33" s="118">
        <v>1813493.85947</v>
      </c>
      <c r="N33" s="118">
        <v>1812384.7732200001</v>
      </c>
      <c r="O33" s="117">
        <v>20587774.005139999</v>
      </c>
    </row>
    <row r="34" spans="1:15" ht="13.8" x14ac:dyDescent="0.25">
      <c r="A34" s="87">
        <v>2020</v>
      </c>
      <c r="B34" s="115" t="s">
        <v>150</v>
      </c>
      <c r="C34" s="116">
        <v>1491184.7543599999</v>
      </c>
      <c r="D34" s="116">
        <v>1520844.81302</v>
      </c>
      <c r="E34" s="116">
        <v>1214608.3866699999</v>
      </c>
      <c r="F34" s="116"/>
      <c r="G34" s="116"/>
      <c r="H34" s="116"/>
      <c r="I34" s="116"/>
      <c r="J34" s="116"/>
      <c r="K34" s="116"/>
      <c r="L34" s="116"/>
      <c r="M34" s="116"/>
      <c r="N34" s="116"/>
      <c r="O34" s="117">
        <v>4226637.9540499998</v>
      </c>
    </row>
    <row r="35" spans="1:15" ht="13.8" x14ac:dyDescent="0.25">
      <c r="A35" s="86">
        <v>2019</v>
      </c>
      <c r="B35" s="115" t="s">
        <v>150</v>
      </c>
      <c r="C35" s="116">
        <v>1413946.5529100001</v>
      </c>
      <c r="D35" s="116">
        <v>1413373.6832000001</v>
      </c>
      <c r="E35" s="116">
        <v>1674074.0362</v>
      </c>
      <c r="F35" s="116">
        <v>1502300.85769</v>
      </c>
      <c r="G35" s="116">
        <v>1621148.3631</v>
      </c>
      <c r="H35" s="116">
        <v>1085780.1032700001</v>
      </c>
      <c r="I35" s="116">
        <v>1671649.61411</v>
      </c>
      <c r="J35" s="116">
        <v>1394197.2838300001</v>
      </c>
      <c r="K35" s="116">
        <v>1497920.4050100001</v>
      </c>
      <c r="L35" s="116">
        <v>1549076.36096</v>
      </c>
      <c r="M35" s="116">
        <v>1536699.1090299999</v>
      </c>
      <c r="N35" s="116">
        <v>1327481.2560399999</v>
      </c>
      <c r="O35" s="117">
        <v>17687647.625349998</v>
      </c>
    </row>
    <row r="36" spans="1:15" ht="13.8" x14ac:dyDescent="0.25">
      <c r="A36" s="87">
        <v>2020</v>
      </c>
      <c r="B36" s="115" t="s">
        <v>151</v>
      </c>
      <c r="C36" s="116">
        <v>2398297.3569899998</v>
      </c>
      <c r="D36" s="116">
        <v>2520386.4204099998</v>
      </c>
      <c r="E36" s="116">
        <v>2062028.05177</v>
      </c>
      <c r="F36" s="116"/>
      <c r="G36" s="116"/>
      <c r="H36" s="116"/>
      <c r="I36" s="116"/>
      <c r="J36" s="116"/>
      <c r="K36" s="116"/>
      <c r="L36" s="116"/>
      <c r="M36" s="116"/>
      <c r="N36" s="116"/>
      <c r="O36" s="117">
        <v>6980711.8291699998</v>
      </c>
    </row>
    <row r="37" spans="1:15" ht="13.8" x14ac:dyDescent="0.25">
      <c r="A37" s="86">
        <v>2019</v>
      </c>
      <c r="B37" s="115" t="s">
        <v>151</v>
      </c>
      <c r="C37" s="116">
        <v>2327526.9566299999</v>
      </c>
      <c r="D37" s="116">
        <v>2544678.4743400002</v>
      </c>
      <c r="E37" s="116">
        <v>2883070.9618500001</v>
      </c>
      <c r="F37" s="116">
        <v>2616414.3615299999</v>
      </c>
      <c r="G37" s="116">
        <v>2753078.48753</v>
      </c>
      <c r="H37" s="116">
        <v>2189208.3269500001</v>
      </c>
      <c r="I37" s="116">
        <v>2900138.1997500001</v>
      </c>
      <c r="J37" s="116">
        <v>1740662.0665</v>
      </c>
      <c r="K37" s="116">
        <v>2591985.9376400001</v>
      </c>
      <c r="L37" s="116">
        <v>2812530.1222899999</v>
      </c>
      <c r="M37" s="116">
        <v>2690117.8730199998</v>
      </c>
      <c r="N37" s="116">
        <v>2538040.9036300001</v>
      </c>
      <c r="O37" s="117">
        <v>30587452.671659999</v>
      </c>
    </row>
    <row r="38" spans="1:15" ht="13.8" x14ac:dyDescent="0.25">
      <c r="A38" s="87">
        <v>2020</v>
      </c>
      <c r="B38" s="115" t="s">
        <v>152</v>
      </c>
      <c r="C38" s="116">
        <v>108772.34581</v>
      </c>
      <c r="D38" s="116">
        <v>147562.17843999999</v>
      </c>
      <c r="E38" s="116">
        <v>69215.125589999996</v>
      </c>
      <c r="F38" s="116"/>
      <c r="G38" s="116"/>
      <c r="H38" s="116"/>
      <c r="I38" s="116"/>
      <c r="J38" s="116"/>
      <c r="K38" s="116"/>
      <c r="L38" s="116"/>
      <c r="M38" s="116"/>
      <c r="N38" s="116"/>
      <c r="O38" s="117">
        <v>325549.64984000003</v>
      </c>
    </row>
    <row r="39" spans="1:15" ht="13.8" x14ac:dyDescent="0.25">
      <c r="A39" s="86">
        <v>2019</v>
      </c>
      <c r="B39" s="115" t="s">
        <v>152</v>
      </c>
      <c r="C39" s="116">
        <v>91906.762210000001</v>
      </c>
      <c r="D39" s="116">
        <v>75710.983500000002</v>
      </c>
      <c r="E39" s="116">
        <v>99641.453349999996</v>
      </c>
      <c r="F39" s="116">
        <v>114410.34540999999</v>
      </c>
      <c r="G39" s="116">
        <v>53978.7428</v>
      </c>
      <c r="H39" s="116">
        <v>55620.228669999997</v>
      </c>
      <c r="I39" s="116">
        <v>88616.060450000004</v>
      </c>
      <c r="J39" s="116">
        <v>109692.7362</v>
      </c>
      <c r="K39" s="116">
        <v>37060.896339999999</v>
      </c>
      <c r="L39" s="116">
        <v>42330.465889999999</v>
      </c>
      <c r="M39" s="116">
        <v>162195.85331000001</v>
      </c>
      <c r="N39" s="116">
        <v>111149.64512</v>
      </c>
      <c r="O39" s="117">
        <v>1042314.17325</v>
      </c>
    </row>
    <row r="40" spans="1:15" ht="13.8" x14ac:dyDescent="0.25">
      <c r="A40" s="87">
        <v>2020</v>
      </c>
      <c r="B40" s="115" t="s">
        <v>153</v>
      </c>
      <c r="C40" s="116">
        <v>823705.36575</v>
      </c>
      <c r="D40" s="116">
        <v>863870.77642999997</v>
      </c>
      <c r="E40" s="116">
        <v>832813.85436999996</v>
      </c>
      <c r="F40" s="116"/>
      <c r="G40" s="116"/>
      <c r="H40" s="116"/>
      <c r="I40" s="116"/>
      <c r="J40" s="116"/>
      <c r="K40" s="116"/>
      <c r="L40" s="116"/>
      <c r="M40" s="116"/>
      <c r="N40" s="116"/>
      <c r="O40" s="117">
        <v>2520389.9965499998</v>
      </c>
    </row>
    <row r="41" spans="1:15" ht="13.8" x14ac:dyDescent="0.25">
      <c r="A41" s="86">
        <v>2019</v>
      </c>
      <c r="B41" s="115" t="s">
        <v>153</v>
      </c>
      <c r="C41" s="116">
        <v>797011.88977000001</v>
      </c>
      <c r="D41" s="116">
        <v>888924.51682999998</v>
      </c>
      <c r="E41" s="116">
        <v>992598.78544000001</v>
      </c>
      <c r="F41" s="116">
        <v>936997.85230000003</v>
      </c>
      <c r="G41" s="116">
        <v>1041385.05189</v>
      </c>
      <c r="H41" s="116">
        <v>715477.71967000002</v>
      </c>
      <c r="I41" s="116">
        <v>947296.04394999996</v>
      </c>
      <c r="J41" s="116">
        <v>847900.78101000004</v>
      </c>
      <c r="K41" s="116">
        <v>1011416.03579</v>
      </c>
      <c r="L41" s="116">
        <v>1070641.9899899999</v>
      </c>
      <c r="M41" s="116">
        <v>1013034.65244</v>
      </c>
      <c r="N41" s="116">
        <v>974245.90124000004</v>
      </c>
      <c r="O41" s="117">
        <v>11236931.220319999</v>
      </c>
    </row>
    <row r="42" spans="1:15" ht="13.8" x14ac:dyDescent="0.25">
      <c r="A42" s="87">
        <v>2020</v>
      </c>
      <c r="B42" s="115" t="s">
        <v>154</v>
      </c>
      <c r="C42" s="116">
        <v>624898.32856000005</v>
      </c>
      <c r="D42" s="116">
        <v>634194.25185999996</v>
      </c>
      <c r="E42" s="116">
        <v>627494.85950999998</v>
      </c>
      <c r="F42" s="116"/>
      <c r="G42" s="116"/>
      <c r="H42" s="116"/>
      <c r="I42" s="116"/>
      <c r="J42" s="116"/>
      <c r="K42" s="116"/>
      <c r="L42" s="116"/>
      <c r="M42" s="116"/>
      <c r="N42" s="116"/>
      <c r="O42" s="117">
        <v>1886587.4399300001</v>
      </c>
    </row>
    <row r="43" spans="1:15" ht="13.8" x14ac:dyDescent="0.25">
      <c r="A43" s="86">
        <v>2019</v>
      </c>
      <c r="B43" s="115" t="s">
        <v>154</v>
      </c>
      <c r="C43" s="116">
        <v>585583.34037999995</v>
      </c>
      <c r="D43" s="116">
        <v>600962.05715000001</v>
      </c>
      <c r="E43" s="116">
        <v>699024.19339000003</v>
      </c>
      <c r="F43" s="116">
        <v>659092.96230999997</v>
      </c>
      <c r="G43" s="116">
        <v>780364.62788000004</v>
      </c>
      <c r="H43" s="116">
        <v>472096.62263</v>
      </c>
      <c r="I43" s="116">
        <v>682396.45131000003</v>
      </c>
      <c r="J43" s="116">
        <v>574330.75529999996</v>
      </c>
      <c r="K43" s="116">
        <v>647222.65208999999</v>
      </c>
      <c r="L43" s="116">
        <v>709247.59033000004</v>
      </c>
      <c r="M43" s="116">
        <v>683084.52821000002</v>
      </c>
      <c r="N43" s="116">
        <v>740856.09395000001</v>
      </c>
      <c r="O43" s="117">
        <v>7834261.8749299999</v>
      </c>
    </row>
    <row r="44" spans="1:15" ht="13.8" x14ac:dyDescent="0.25">
      <c r="A44" s="87">
        <v>2020</v>
      </c>
      <c r="B44" s="115" t="s">
        <v>155</v>
      </c>
      <c r="C44" s="116">
        <v>702280.92480000004</v>
      </c>
      <c r="D44" s="116">
        <v>690117.94717000006</v>
      </c>
      <c r="E44" s="116">
        <v>672440.76500999997</v>
      </c>
      <c r="F44" s="116"/>
      <c r="G44" s="116"/>
      <c r="H44" s="116"/>
      <c r="I44" s="116"/>
      <c r="J44" s="116"/>
      <c r="K44" s="116"/>
      <c r="L44" s="116"/>
      <c r="M44" s="116"/>
      <c r="N44" s="116"/>
      <c r="O44" s="117">
        <v>2064839.63698</v>
      </c>
    </row>
    <row r="45" spans="1:15" ht="13.8" x14ac:dyDescent="0.25">
      <c r="A45" s="86">
        <v>2019</v>
      </c>
      <c r="B45" s="115" t="s">
        <v>155</v>
      </c>
      <c r="C45" s="116">
        <v>650702.72843999998</v>
      </c>
      <c r="D45" s="116">
        <v>655051.56045999995</v>
      </c>
      <c r="E45" s="116">
        <v>712309.08071999997</v>
      </c>
      <c r="F45" s="116">
        <v>706603.43500000006</v>
      </c>
      <c r="G45" s="116">
        <v>827433.87713000004</v>
      </c>
      <c r="H45" s="116">
        <v>516675.81784999999</v>
      </c>
      <c r="I45" s="116">
        <v>709241.86719000002</v>
      </c>
      <c r="J45" s="116">
        <v>611252.86473999999</v>
      </c>
      <c r="K45" s="116">
        <v>651306.33703000005</v>
      </c>
      <c r="L45" s="116">
        <v>719122.57038000005</v>
      </c>
      <c r="M45" s="116">
        <v>689705.0784</v>
      </c>
      <c r="N45" s="116">
        <v>671959.27043000003</v>
      </c>
      <c r="O45" s="117">
        <v>8121364.4877699995</v>
      </c>
    </row>
    <row r="46" spans="1:15" ht="13.8" x14ac:dyDescent="0.25">
      <c r="A46" s="87">
        <v>2020</v>
      </c>
      <c r="B46" s="115" t="s">
        <v>156</v>
      </c>
      <c r="C46" s="116">
        <v>1142041.3983799999</v>
      </c>
      <c r="D46" s="116">
        <v>1014651.30573</v>
      </c>
      <c r="E46" s="116">
        <v>984119.03680999996</v>
      </c>
      <c r="F46" s="116"/>
      <c r="G46" s="116"/>
      <c r="H46" s="116"/>
      <c r="I46" s="116"/>
      <c r="J46" s="116"/>
      <c r="K46" s="116"/>
      <c r="L46" s="116"/>
      <c r="M46" s="116"/>
      <c r="N46" s="116"/>
      <c r="O46" s="117">
        <v>3140811.7409199998</v>
      </c>
    </row>
    <row r="47" spans="1:15" ht="13.8" x14ac:dyDescent="0.25">
      <c r="A47" s="86">
        <v>2019</v>
      </c>
      <c r="B47" s="115" t="s">
        <v>156</v>
      </c>
      <c r="C47" s="116">
        <v>1195660.6079299999</v>
      </c>
      <c r="D47" s="116">
        <v>1194986.25828</v>
      </c>
      <c r="E47" s="116">
        <v>1307481.74336</v>
      </c>
      <c r="F47" s="116">
        <v>1235495.1953</v>
      </c>
      <c r="G47" s="116">
        <v>1355662.68478</v>
      </c>
      <c r="H47" s="116">
        <v>877983.65347999998</v>
      </c>
      <c r="I47" s="116">
        <v>1239217.8874900001</v>
      </c>
      <c r="J47" s="116">
        <v>1015982.50257</v>
      </c>
      <c r="K47" s="116">
        <v>1134397.87922</v>
      </c>
      <c r="L47" s="116">
        <v>1172207.47976</v>
      </c>
      <c r="M47" s="116">
        <v>990021.63783999998</v>
      </c>
      <c r="N47" s="116">
        <v>1111324.20273</v>
      </c>
      <c r="O47" s="117">
        <v>13830421.73274</v>
      </c>
    </row>
    <row r="48" spans="1:15" ht="13.8" x14ac:dyDescent="0.25">
      <c r="A48" s="87">
        <v>2020</v>
      </c>
      <c r="B48" s="115" t="s">
        <v>157</v>
      </c>
      <c r="C48" s="116">
        <v>287970.73239999998</v>
      </c>
      <c r="D48" s="116">
        <v>309507.27518</v>
      </c>
      <c r="E48" s="116">
        <v>317579.71120999998</v>
      </c>
      <c r="F48" s="116"/>
      <c r="G48" s="116"/>
      <c r="H48" s="116"/>
      <c r="I48" s="116"/>
      <c r="J48" s="116"/>
      <c r="K48" s="116"/>
      <c r="L48" s="116"/>
      <c r="M48" s="116"/>
      <c r="N48" s="116"/>
      <c r="O48" s="117">
        <v>915057.71878999996</v>
      </c>
    </row>
    <row r="49" spans="1:15" ht="13.8" x14ac:dyDescent="0.25">
      <c r="A49" s="86">
        <v>2019</v>
      </c>
      <c r="B49" s="115" t="s">
        <v>157</v>
      </c>
      <c r="C49" s="116">
        <v>251902.82900999999</v>
      </c>
      <c r="D49" s="116">
        <v>266377.32659999997</v>
      </c>
      <c r="E49" s="116">
        <v>316697.19016</v>
      </c>
      <c r="F49" s="116">
        <v>311274.89951999998</v>
      </c>
      <c r="G49" s="116">
        <v>353998.87205000001</v>
      </c>
      <c r="H49" s="116">
        <v>235214.55937999999</v>
      </c>
      <c r="I49" s="116">
        <v>315532.05929</v>
      </c>
      <c r="J49" s="116">
        <v>284201.04644000001</v>
      </c>
      <c r="K49" s="116">
        <v>303979.65655000001</v>
      </c>
      <c r="L49" s="116">
        <v>294719.53552999999</v>
      </c>
      <c r="M49" s="116">
        <v>301630.20601000002</v>
      </c>
      <c r="N49" s="116">
        <v>279730.28434000001</v>
      </c>
      <c r="O49" s="117">
        <v>3515258.4648799999</v>
      </c>
    </row>
    <row r="50" spans="1:15" ht="13.8" x14ac:dyDescent="0.25">
      <c r="A50" s="87">
        <v>2020</v>
      </c>
      <c r="B50" s="115" t="s">
        <v>158</v>
      </c>
      <c r="C50" s="116">
        <v>291942.08681000001</v>
      </c>
      <c r="D50" s="116">
        <v>372076.98051000002</v>
      </c>
      <c r="E50" s="116">
        <v>230591.22852</v>
      </c>
      <c r="F50" s="116"/>
      <c r="G50" s="116"/>
      <c r="H50" s="116"/>
      <c r="I50" s="116"/>
      <c r="J50" s="116"/>
      <c r="K50" s="116"/>
      <c r="L50" s="116"/>
      <c r="M50" s="116"/>
      <c r="N50" s="116"/>
      <c r="O50" s="117">
        <v>894610.29584000004</v>
      </c>
    </row>
    <row r="51" spans="1:15" ht="13.8" x14ac:dyDescent="0.25">
      <c r="A51" s="86">
        <v>2019</v>
      </c>
      <c r="B51" s="115" t="s">
        <v>158</v>
      </c>
      <c r="C51" s="116">
        <v>270232.32582999999</v>
      </c>
      <c r="D51" s="116">
        <v>248780.49184999999</v>
      </c>
      <c r="E51" s="116">
        <v>297349.99144000001</v>
      </c>
      <c r="F51" s="116">
        <v>257747.11799999999</v>
      </c>
      <c r="G51" s="116">
        <v>360377.45559000003</v>
      </c>
      <c r="H51" s="116">
        <v>215409.86180000001</v>
      </c>
      <c r="I51" s="116">
        <v>507955.38105999999</v>
      </c>
      <c r="J51" s="116">
        <v>566131.63852000004</v>
      </c>
      <c r="K51" s="116">
        <v>439163.53537</v>
      </c>
      <c r="L51" s="116">
        <v>265691.31634000002</v>
      </c>
      <c r="M51" s="116">
        <v>376887.34068000002</v>
      </c>
      <c r="N51" s="116">
        <v>297824.46542000002</v>
      </c>
      <c r="O51" s="117">
        <v>4103550.9219</v>
      </c>
    </row>
    <row r="52" spans="1:15" ht="13.8" x14ac:dyDescent="0.25">
      <c r="A52" s="87">
        <v>2020</v>
      </c>
      <c r="B52" s="115" t="s">
        <v>159</v>
      </c>
      <c r="C52" s="116">
        <v>166936.43234999999</v>
      </c>
      <c r="D52" s="116">
        <v>173921.83642000001</v>
      </c>
      <c r="E52" s="116">
        <v>141817.97044999999</v>
      </c>
      <c r="F52" s="116"/>
      <c r="G52" s="116"/>
      <c r="H52" s="116"/>
      <c r="I52" s="116"/>
      <c r="J52" s="116"/>
      <c r="K52" s="116"/>
      <c r="L52" s="116"/>
      <c r="M52" s="116"/>
      <c r="N52" s="116"/>
      <c r="O52" s="117">
        <v>482676.23921999999</v>
      </c>
    </row>
    <row r="53" spans="1:15" ht="13.8" x14ac:dyDescent="0.25">
      <c r="A53" s="86">
        <v>2019</v>
      </c>
      <c r="B53" s="115" t="s">
        <v>159</v>
      </c>
      <c r="C53" s="116">
        <v>174498.06437000001</v>
      </c>
      <c r="D53" s="116">
        <v>157657.03713000001</v>
      </c>
      <c r="E53" s="116">
        <v>282563.32374999998</v>
      </c>
      <c r="F53" s="116">
        <v>197031.90615</v>
      </c>
      <c r="G53" s="116">
        <v>248697.31630000001</v>
      </c>
      <c r="H53" s="116">
        <v>207582.27974</v>
      </c>
      <c r="I53" s="116">
        <v>233957.42892000001</v>
      </c>
      <c r="J53" s="116">
        <v>175314.58811000001</v>
      </c>
      <c r="K53" s="116">
        <v>156462.9809</v>
      </c>
      <c r="L53" s="116">
        <v>258091.33392999999</v>
      </c>
      <c r="M53" s="116">
        <v>360284.37060999998</v>
      </c>
      <c r="N53" s="116">
        <v>288659.04862999998</v>
      </c>
      <c r="O53" s="117">
        <v>2740799.6785400002</v>
      </c>
    </row>
    <row r="54" spans="1:15" ht="13.8" x14ac:dyDescent="0.25">
      <c r="A54" s="87">
        <v>2020</v>
      </c>
      <c r="B54" s="115" t="s">
        <v>160</v>
      </c>
      <c r="C54" s="116">
        <v>361120.65628</v>
      </c>
      <c r="D54" s="116">
        <v>387804.57683999999</v>
      </c>
      <c r="E54" s="116">
        <v>396667.18210999999</v>
      </c>
      <c r="F54" s="116"/>
      <c r="G54" s="116"/>
      <c r="H54" s="116"/>
      <c r="I54" s="116"/>
      <c r="J54" s="116"/>
      <c r="K54" s="116"/>
      <c r="L54" s="116"/>
      <c r="M54" s="116"/>
      <c r="N54" s="116"/>
      <c r="O54" s="117">
        <v>1145592.4152299999</v>
      </c>
    </row>
    <row r="55" spans="1:15" ht="13.8" x14ac:dyDescent="0.25">
      <c r="A55" s="86">
        <v>2019</v>
      </c>
      <c r="B55" s="115" t="s">
        <v>160</v>
      </c>
      <c r="C55" s="116">
        <v>333958.52682000003</v>
      </c>
      <c r="D55" s="116">
        <v>362265.61009999999</v>
      </c>
      <c r="E55" s="116">
        <v>414615.02019000001</v>
      </c>
      <c r="F55" s="116">
        <v>392857.37504000001</v>
      </c>
      <c r="G55" s="116">
        <v>473294.50085000001</v>
      </c>
      <c r="H55" s="116">
        <v>285958.15311999997</v>
      </c>
      <c r="I55" s="116">
        <v>426254.35249000002</v>
      </c>
      <c r="J55" s="116">
        <v>345201.08974000002</v>
      </c>
      <c r="K55" s="116">
        <v>395738.12034000002</v>
      </c>
      <c r="L55" s="116">
        <v>436859.90636000002</v>
      </c>
      <c r="M55" s="116">
        <v>419096.45064</v>
      </c>
      <c r="N55" s="116">
        <v>390629.97086</v>
      </c>
      <c r="O55" s="117">
        <v>4676729.0765500003</v>
      </c>
    </row>
    <row r="56" spans="1:15" ht="13.8" x14ac:dyDescent="0.25">
      <c r="A56" s="87">
        <v>2020</v>
      </c>
      <c r="B56" s="115" t="s">
        <v>161</v>
      </c>
      <c r="C56" s="116">
        <v>7128.4826300000004</v>
      </c>
      <c r="D56" s="116">
        <v>8573.1849700000002</v>
      </c>
      <c r="E56" s="116">
        <v>7044.8300900000004</v>
      </c>
      <c r="F56" s="116"/>
      <c r="G56" s="116"/>
      <c r="H56" s="116"/>
      <c r="I56" s="116"/>
      <c r="J56" s="116"/>
      <c r="K56" s="116"/>
      <c r="L56" s="116"/>
      <c r="M56" s="116"/>
      <c r="N56" s="116"/>
      <c r="O56" s="117">
        <v>22746.49769</v>
      </c>
    </row>
    <row r="57" spans="1:15" ht="13.8" x14ac:dyDescent="0.25">
      <c r="A57" s="86">
        <v>2019</v>
      </c>
      <c r="B57" s="115" t="s">
        <v>161</v>
      </c>
      <c r="C57" s="116">
        <v>7318.6289500000003</v>
      </c>
      <c r="D57" s="116">
        <v>9004.9628499999999</v>
      </c>
      <c r="E57" s="116">
        <v>11387.284949999999</v>
      </c>
      <c r="F57" s="116">
        <v>10889.010979999999</v>
      </c>
      <c r="G57" s="116">
        <v>10544.9548</v>
      </c>
      <c r="H57" s="116">
        <v>7001.44967</v>
      </c>
      <c r="I57" s="116">
        <v>12664.409960000001</v>
      </c>
      <c r="J57" s="116">
        <v>7588.3441899999998</v>
      </c>
      <c r="K57" s="116">
        <v>7733.94956</v>
      </c>
      <c r="L57" s="116">
        <v>7430.7248799999998</v>
      </c>
      <c r="M57" s="116">
        <v>8511.7385799999993</v>
      </c>
      <c r="N57" s="116">
        <v>19108.523980000002</v>
      </c>
      <c r="O57" s="117">
        <v>119183.98334999999</v>
      </c>
    </row>
    <row r="58" spans="1:15" ht="13.8" x14ac:dyDescent="0.25">
      <c r="A58" s="87">
        <v>2020</v>
      </c>
      <c r="B58" s="113" t="s">
        <v>31</v>
      </c>
      <c r="C58" s="119">
        <f>C60</f>
        <v>329864.56001000002</v>
      </c>
      <c r="D58" s="119">
        <f t="shared" ref="D58:O58" si="4">D60</f>
        <v>282650.5024</v>
      </c>
      <c r="E58" s="119">
        <f t="shared" si="4"/>
        <v>324725.44825999998</v>
      </c>
      <c r="F58" s="119"/>
      <c r="G58" s="119"/>
      <c r="H58" s="119"/>
      <c r="I58" s="119"/>
      <c r="J58" s="119"/>
      <c r="K58" s="119"/>
      <c r="L58" s="119"/>
      <c r="M58" s="119"/>
      <c r="N58" s="119"/>
      <c r="O58" s="119">
        <f t="shared" si="4"/>
        <v>937240.51066999999</v>
      </c>
    </row>
    <row r="59" spans="1:15" ht="13.8" x14ac:dyDescent="0.25">
      <c r="A59" s="86">
        <v>2019</v>
      </c>
      <c r="B59" s="113" t="s">
        <v>31</v>
      </c>
      <c r="C59" s="119">
        <f>C61</f>
        <v>304008.42843999999</v>
      </c>
      <c r="D59" s="119">
        <f t="shared" ref="D59:O59" si="5">D61</f>
        <v>294499.67238</v>
      </c>
      <c r="E59" s="119">
        <f t="shared" si="5"/>
        <v>368202.37163000001</v>
      </c>
      <c r="F59" s="119">
        <f t="shared" si="5"/>
        <v>385406.79995000002</v>
      </c>
      <c r="G59" s="119">
        <f t="shared" si="5"/>
        <v>458634.29810000001</v>
      </c>
      <c r="H59" s="119">
        <f t="shared" si="5"/>
        <v>317511.66485</v>
      </c>
      <c r="I59" s="119">
        <f t="shared" si="5"/>
        <v>379058.61536</v>
      </c>
      <c r="J59" s="119">
        <f t="shared" si="5"/>
        <v>340264.70227000001</v>
      </c>
      <c r="K59" s="119">
        <f t="shared" si="5"/>
        <v>353396.99436000001</v>
      </c>
      <c r="L59" s="119">
        <f t="shared" si="5"/>
        <v>370443.10284000001</v>
      </c>
      <c r="M59" s="119">
        <f t="shared" si="5"/>
        <v>370704.99212000001</v>
      </c>
      <c r="N59" s="119">
        <f t="shared" si="5"/>
        <v>368163.94270999997</v>
      </c>
      <c r="O59" s="119">
        <f t="shared" si="5"/>
        <v>4310295.5850099996</v>
      </c>
    </row>
    <row r="60" spans="1:15" ht="13.8" x14ac:dyDescent="0.25">
      <c r="A60" s="87">
        <v>2020</v>
      </c>
      <c r="B60" s="115" t="s">
        <v>162</v>
      </c>
      <c r="C60" s="116">
        <v>329864.56001000002</v>
      </c>
      <c r="D60" s="116">
        <v>282650.5024</v>
      </c>
      <c r="E60" s="116">
        <v>324725.44825999998</v>
      </c>
      <c r="F60" s="116"/>
      <c r="G60" s="116"/>
      <c r="H60" s="116"/>
      <c r="I60" s="116"/>
      <c r="J60" s="116"/>
      <c r="K60" s="116"/>
      <c r="L60" s="116"/>
      <c r="M60" s="116"/>
      <c r="N60" s="116"/>
      <c r="O60" s="117">
        <v>937240.51066999999</v>
      </c>
    </row>
    <row r="61" spans="1:15" ht="14.4" thickBot="1" x14ac:dyDescent="0.3">
      <c r="A61" s="86">
        <v>2019</v>
      </c>
      <c r="B61" s="115" t="s">
        <v>162</v>
      </c>
      <c r="C61" s="116">
        <v>304008.42843999999</v>
      </c>
      <c r="D61" s="116">
        <v>294499.67238</v>
      </c>
      <c r="E61" s="116">
        <v>368202.37163000001</v>
      </c>
      <c r="F61" s="116">
        <v>385406.79995000002</v>
      </c>
      <c r="G61" s="116">
        <v>458634.29810000001</v>
      </c>
      <c r="H61" s="116">
        <v>317511.66485</v>
      </c>
      <c r="I61" s="116">
        <v>379058.61536</v>
      </c>
      <c r="J61" s="116">
        <v>340264.70227000001</v>
      </c>
      <c r="K61" s="116">
        <v>353396.99436000001</v>
      </c>
      <c r="L61" s="116">
        <v>370443.10284000001</v>
      </c>
      <c r="M61" s="116">
        <v>370704.99212000001</v>
      </c>
      <c r="N61" s="116">
        <v>368163.94270999997</v>
      </c>
      <c r="O61" s="117">
        <v>4310295.5850099996</v>
      </c>
    </row>
    <row r="62" spans="1:15" s="32" customFormat="1" ht="15" customHeight="1" thickBot="1" x14ac:dyDescent="0.25">
      <c r="A62" s="120">
        <v>2002</v>
      </c>
      <c r="B62" s="121" t="s">
        <v>40</v>
      </c>
      <c r="C62" s="122">
        <v>2607319.6609999998</v>
      </c>
      <c r="D62" s="122">
        <v>2383772.9539999999</v>
      </c>
      <c r="E62" s="122">
        <v>2918943.5210000002</v>
      </c>
      <c r="F62" s="122">
        <v>2742857.9219999998</v>
      </c>
      <c r="G62" s="122">
        <v>3000325.2429999998</v>
      </c>
      <c r="H62" s="122">
        <v>2770693.8810000001</v>
      </c>
      <c r="I62" s="122">
        <v>3103851.8620000002</v>
      </c>
      <c r="J62" s="122">
        <v>2975888.9739999999</v>
      </c>
      <c r="K62" s="122">
        <v>3218206.861</v>
      </c>
      <c r="L62" s="122">
        <v>3501128.02</v>
      </c>
      <c r="M62" s="122">
        <v>3593604.8960000002</v>
      </c>
      <c r="N62" s="122">
        <v>3242495.2340000002</v>
      </c>
      <c r="O62" s="123">
        <f>SUM(C62:N62)</f>
        <v>36059089.028999999</v>
      </c>
    </row>
    <row r="63" spans="1:15" s="32" customFormat="1" ht="15" customHeight="1" thickBot="1" x14ac:dyDescent="0.25">
      <c r="A63" s="120">
        <v>2003</v>
      </c>
      <c r="B63" s="121" t="s">
        <v>40</v>
      </c>
      <c r="C63" s="122">
        <v>3533705.5819999999</v>
      </c>
      <c r="D63" s="122">
        <v>2923460.39</v>
      </c>
      <c r="E63" s="122">
        <v>3908255.9909999999</v>
      </c>
      <c r="F63" s="122">
        <v>3662183.449</v>
      </c>
      <c r="G63" s="122">
        <v>3860471.3</v>
      </c>
      <c r="H63" s="122">
        <v>3796113.5219999999</v>
      </c>
      <c r="I63" s="122">
        <v>4236114.2640000004</v>
      </c>
      <c r="J63" s="122">
        <v>3828726.17</v>
      </c>
      <c r="K63" s="122">
        <v>4114677.523</v>
      </c>
      <c r="L63" s="122">
        <v>4824388.2589999996</v>
      </c>
      <c r="M63" s="122">
        <v>3969697.4580000001</v>
      </c>
      <c r="N63" s="122">
        <v>4595042.3940000003</v>
      </c>
      <c r="O63" s="123">
        <f t="shared" ref="O63:O80" si="6">SUM(C63:N63)</f>
        <v>47252836.302000001</v>
      </c>
    </row>
    <row r="64" spans="1:15" s="32" customFormat="1" ht="15" customHeight="1" thickBot="1" x14ac:dyDescent="0.25">
      <c r="A64" s="120">
        <v>2004</v>
      </c>
      <c r="B64" s="121" t="s">
        <v>40</v>
      </c>
      <c r="C64" s="122">
        <v>4619660.84</v>
      </c>
      <c r="D64" s="122">
        <v>3664503.0430000001</v>
      </c>
      <c r="E64" s="122">
        <v>5218042.1770000001</v>
      </c>
      <c r="F64" s="122">
        <v>5072462.9939999999</v>
      </c>
      <c r="G64" s="122">
        <v>5170061.6050000004</v>
      </c>
      <c r="H64" s="122">
        <v>5284383.2860000003</v>
      </c>
      <c r="I64" s="122">
        <v>5632138.7980000004</v>
      </c>
      <c r="J64" s="122">
        <v>4707491.284</v>
      </c>
      <c r="K64" s="122">
        <v>5656283.5209999997</v>
      </c>
      <c r="L64" s="122">
        <v>5867342.1210000003</v>
      </c>
      <c r="M64" s="122">
        <v>5733908.9759999998</v>
      </c>
      <c r="N64" s="122">
        <v>6540874.1749999998</v>
      </c>
      <c r="O64" s="123">
        <f t="shared" si="6"/>
        <v>63167152.819999993</v>
      </c>
    </row>
    <row r="65" spans="1:15" s="32" customFormat="1" ht="15" customHeight="1" thickBot="1" x14ac:dyDescent="0.25">
      <c r="A65" s="120">
        <v>2005</v>
      </c>
      <c r="B65" s="121" t="s">
        <v>40</v>
      </c>
      <c r="C65" s="122">
        <v>4997279.7240000004</v>
      </c>
      <c r="D65" s="122">
        <v>5651741.2520000003</v>
      </c>
      <c r="E65" s="122">
        <v>6591859.2180000003</v>
      </c>
      <c r="F65" s="122">
        <v>6128131.8779999996</v>
      </c>
      <c r="G65" s="122">
        <v>5977226.2170000002</v>
      </c>
      <c r="H65" s="122">
        <v>6038534.3669999996</v>
      </c>
      <c r="I65" s="122">
        <v>5763466.3530000001</v>
      </c>
      <c r="J65" s="122">
        <v>5552867.2120000003</v>
      </c>
      <c r="K65" s="122">
        <v>6814268.9409999996</v>
      </c>
      <c r="L65" s="122">
        <v>6772178.5690000001</v>
      </c>
      <c r="M65" s="122">
        <v>5942575.7819999997</v>
      </c>
      <c r="N65" s="122">
        <v>7246278.6299999999</v>
      </c>
      <c r="O65" s="123">
        <f t="shared" si="6"/>
        <v>73476408.142999992</v>
      </c>
    </row>
    <row r="66" spans="1:15" s="32" customFormat="1" ht="15" customHeight="1" thickBot="1" x14ac:dyDescent="0.25">
      <c r="A66" s="120">
        <v>2006</v>
      </c>
      <c r="B66" s="121" t="s">
        <v>40</v>
      </c>
      <c r="C66" s="122">
        <v>5133048.8810000001</v>
      </c>
      <c r="D66" s="122">
        <v>6058251.2790000001</v>
      </c>
      <c r="E66" s="122">
        <v>7411101.659</v>
      </c>
      <c r="F66" s="122">
        <v>6456090.2609999999</v>
      </c>
      <c r="G66" s="122">
        <v>7041543.2470000004</v>
      </c>
      <c r="H66" s="122">
        <v>7815434.6220000004</v>
      </c>
      <c r="I66" s="122">
        <v>7067411.4790000003</v>
      </c>
      <c r="J66" s="122">
        <v>6811202.4100000001</v>
      </c>
      <c r="K66" s="122">
        <v>7606551.0949999997</v>
      </c>
      <c r="L66" s="122">
        <v>6888812.5489999996</v>
      </c>
      <c r="M66" s="122">
        <v>8641474.5559999999</v>
      </c>
      <c r="N66" s="122">
        <v>8603753.4800000004</v>
      </c>
      <c r="O66" s="123">
        <f t="shared" si="6"/>
        <v>85534675.517999992</v>
      </c>
    </row>
    <row r="67" spans="1:15" s="32" customFormat="1" ht="15" customHeight="1" thickBot="1" x14ac:dyDescent="0.25">
      <c r="A67" s="120">
        <v>2007</v>
      </c>
      <c r="B67" s="121" t="s">
        <v>40</v>
      </c>
      <c r="C67" s="122">
        <v>6564559.7929999996</v>
      </c>
      <c r="D67" s="122">
        <v>7656951.608</v>
      </c>
      <c r="E67" s="122">
        <v>8957851.6209999993</v>
      </c>
      <c r="F67" s="122">
        <v>8313312.0049999999</v>
      </c>
      <c r="G67" s="122">
        <v>9147620.0419999994</v>
      </c>
      <c r="H67" s="122">
        <v>8980247.4370000008</v>
      </c>
      <c r="I67" s="122">
        <v>8937741.591</v>
      </c>
      <c r="J67" s="122">
        <v>8736689.0920000002</v>
      </c>
      <c r="K67" s="122">
        <v>9038743.8959999997</v>
      </c>
      <c r="L67" s="122">
        <v>9895216.6219999995</v>
      </c>
      <c r="M67" s="122">
        <v>11318798.220000001</v>
      </c>
      <c r="N67" s="122">
        <v>9724017.977</v>
      </c>
      <c r="O67" s="123">
        <f t="shared" si="6"/>
        <v>107271749.90399998</v>
      </c>
    </row>
    <row r="68" spans="1:15" s="32" customFormat="1" ht="15" customHeight="1" thickBot="1" x14ac:dyDescent="0.25">
      <c r="A68" s="120">
        <v>2008</v>
      </c>
      <c r="B68" s="121" t="s">
        <v>40</v>
      </c>
      <c r="C68" s="122">
        <v>10632207.040999999</v>
      </c>
      <c r="D68" s="122">
        <v>11077899.119999999</v>
      </c>
      <c r="E68" s="122">
        <v>11428587.233999999</v>
      </c>
      <c r="F68" s="122">
        <v>11363963.503</v>
      </c>
      <c r="G68" s="122">
        <v>12477968.699999999</v>
      </c>
      <c r="H68" s="122">
        <v>11770634.384</v>
      </c>
      <c r="I68" s="122">
        <v>12595426.863</v>
      </c>
      <c r="J68" s="122">
        <v>11046830.085999999</v>
      </c>
      <c r="K68" s="122">
        <v>12793148.034</v>
      </c>
      <c r="L68" s="122">
        <v>9722708.7899999991</v>
      </c>
      <c r="M68" s="122">
        <v>9395872.8969999999</v>
      </c>
      <c r="N68" s="122">
        <v>7721948.9740000004</v>
      </c>
      <c r="O68" s="123">
        <f t="shared" si="6"/>
        <v>132027195.626</v>
      </c>
    </row>
    <row r="69" spans="1:15" s="32" customFormat="1" ht="15" customHeight="1" thickBot="1" x14ac:dyDescent="0.25">
      <c r="A69" s="120">
        <v>2009</v>
      </c>
      <c r="B69" s="121" t="s">
        <v>40</v>
      </c>
      <c r="C69" s="122">
        <v>7884493.5240000002</v>
      </c>
      <c r="D69" s="122">
        <v>8435115.8340000007</v>
      </c>
      <c r="E69" s="122">
        <v>8155485.0810000002</v>
      </c>
      <c r="F69" s="122">
        <v>7561696.2829999998</v>
      </c>
      <c r="G69" s="122">
        <v>7346407.5279999999</v>
      </c>
      <c r="H69" s="122">
        <v>8329692.7829999998</v>
      </c>
      <c r="I69" s="122">
        <v>9055733.6710000001</v>
      </c>
      <c r="J69" s="122">
        <v>7839908.8420000002</v>
      </c>
      <c r="K69" s="122">
        <v>8480708.3870000001</v>
      </c>
      <c r="L69" s="122">
        <v>10095768.029999999</v>
      </c>
      <c r="M69" s="122">
        <v>8903010.773</v>
      </c>
      <c r="N69" s="122">
        <v>10054591.867000001</v>
      </c>
      <c r="O69" s="123">
        <f t="shared" si="6"/>
        <v>102142612.603</v>
      </c>
    </row>
    <row r="70" spans="1:15" s="32" customFormat="1" ht="15" customHeight="1" thickBot="1" x14ac:dyDescent="0.25">
      <c r="A70" s="120">
        <v>2010</v>
      </c>
      <c r="B70" s="121" t="s">
        <v>40</v>
      </c>
      <c r="C70" s="122">
        <v>7828748.0580000002</v>
      </c>
      <c r="D70" s="122">
        <v>8263237.8140000002</v>
      </c>
      <c r="E70" s="122">
        <v>9886488.1710000001</v>
      </c>
      <c r="F70" s="122">
        <v>9396006.6539999992</v>
      </c>
      <c r="G70" s="122">
        <v>9799958.1170000006</v>
      </c>
      <c r="H70" s="122">
        <v>9542907.6439999994</v>
      </c>
      <c r="I70" s="122">
        <v>9564682.5449999999</v>
      </c>
      <c r="J70" s="122">
        <v>8523451.9729999993</v>
      </c>
      <c r="K70" s="122">
        <v>8909230.5209999997</v>
      </c>
      <c r="L70" s="122">
        <v>10963586.27</v>
      </c>
      <c r="M70" s="122">
        <v>9382369.7180000003</v>
      </c>
      <c r="N70" s="122">
        <v>11822551.698999999</v>
      </c>
      <c r="O70" s="123">
        <f t="shared" si="6"/>
        <v>113883219.18399999</v>
      </c>
    </row>
    <row r="71" spans="1:15" s="32" customFormat="1" ht="15" customHeight="1" thickBot="1" x14ac:dyDescent="0.25">
      <c r="A71" s="120">
        <v>2011</v>
      </c>
      <c r="B71" s="121" t="s">
        <v>40</v>
      </c>
      <c r="C71" s="122">
        <v>9551084.6390000004</v>
      </c>
      <c r="D71" s="122">
        <v>10059126.307</v>
      </c>
      <c r="E71" s="122">
        <v>11811085.16</v>
      </c>
      <c r="F71" s="122">
        <v>11873269.447000001</v>
      </c>
      <c r="G71" s="122">
        <v>10943364.372</v>
      </c>
      <c r="H71" s="122">
        <v>11349953.558</v>
      </c>
      <c r="I71" s="122">
        <v>11860004.271</v>
      </c>
      <c r="J71" s="122">
        <v>11245124.657</v>
      </c>
      <c r="K71" s="122">
        <v>10750626.098999999</v>
      </c>
      <c r="L71" s="122">
        <v>11907219.297</v>
      </c>
      <c r="M71" s="122">
        <v>11078524.743000001</v>
      </c>
      <c r="N71" s="122">
        <v>12477486.279999999</v>
      </c>
      <c r="O71" s="123">
        <f t="shared" si="6"/>
        <v>134906868.83000001</v>
      </c>
    </row>
    <row r="72" spans="1:15" ht="13.8" thickBot="1" x14ac:dyDescent="0.3">
      <c r="A72" s="120">
        <v>2012</v>
      </c>
      <c r="B72" s="121" t="s">
        <v>40</v>
      </c>
      <c r="C72" s="122">
        <v>10348187.165999999</v>
      </c>
      <c r="D72" s="122">
        <v>11748000.124</v>
      </c>
      <c r="E72" s="122">
        <v>13208572.977</v>
      </c>
      <c r="F72" s="122">
        <v>12630226.718</v>
      </c>
      <c r="G72" s="122">
        <v>13131530.960999999</v>
      </c>
      <c r="H72" s="122">
        <v>13231198.687999999</v>
      </c>
      <c r="I72" s="122">
        <v>12830675.307</v>
      </c>
      <c r="J72" s="122">
        <v>12831394.572000001</v>
      </c>
      <c r="K72" s="122">
        <v>12952651.721999999</v>
      </c>
      <c r="L72" s="122">
        <v>13190769.654999999</v>
      </c>
      <c r="M72" s="122">
        <v>13753052.493000001</v>
      </c>
      <c r="N72" s="122">
        <v>12605476.173</v>
      </c>
      <c r="O72" s="123">
        <f t="shared" si="6"/>
        <v>152461736.55599999</v>
      </c>
    </row>
    <row r="73" spans="1:15" ht="13.8" thickBot="1" x14ac:dyDescent="0.3">
      <c r="A73" s="120">
        <v>2013</v>
      </c>
      <c r="B73" s="121" t="s">
        <v>40</v>
      </c>
      <c r="C73" s="122">
        <v>11481521.079</v>
      </c>
      <c r="D73" s="122">
        <v>12385690.909</v>
      </c>
      <c r="E73" s="122">
        <v>13122058.141000001</v>
      </c>
      <c r="F73" s="122">
        <v>12468202.903000001</v>
      </c>
      <c r="G73" s="122">
        <v>13277209.017000001</v>
      </c>
      <c r="H73" s="122">
        <v>12399973.961999999</v>
      </c>
      <c r="I73" s="122">
        <v>13059519.685000001</v>
      </c>
      <c r="J73" s="122">
        <v>11118300.903000001</v>
      </c>
      <c r="K73" s="122">
        <v>13060371.039000001</v>
      </c>
      <c r="L73" s="122">
        <v>12053704.638</v>
      </c>
      <c r="M73" s="122">
        <v>14201227.351</v>
      </c>
      <c r="N73" s="122">
        <v>13174857.460000001</v>
      </c>
      <c r="O73" s="123">
        <f t="shared" si="6"/>
        <v>151802637.08700001</v>
      </c>
    </row>
    <row r="74" spans="1:15" ht="13.8" thickBot="1" x14ac:dyDescent="0.3">
      <c r="A74" s="120">
        <v>2014</v>
      </c>
      <c r="B74" s="121" t="s">
        <v>40</v>
      </c>
      <c r="C74" s="122">
        <v>12399761.948000001</v>
      </c>
      <c r="D74" s="122">
        <v>13053292.493000001</v>
      </c>
      <c r="E74" s="122">
        <v>14680110.779999999</v>
      </c>
      <c r="F74" s="122">
        <v>13371185.664000001</v>
      </c>
      <c r="G74" s="122">
        <v>13681906.159</v>
      </c>
      <c r="H74" s="122">
        <v>12880924.245999999</v>
      </c>
      <c r="I74" s="122">
        <v>13344776.958000001</v>
      </c>
      <c r="J74" s="122">
        <v>11386828.925000001</v>
      </c>
      <c r="K74" s="122">
        <v>13583120.905999999</v>
      </c>
      <c r="L74" s="122">
        <v>12891630.102</v>
      </c>
      <c r="M74" s="122">
        <v>13067348.107000001</v>
      </c>
      <c r="N74" s="122">
        <v>13269271.402000001</v>
      </c>
      <c r="O74" s="123">
        <f t="shared" si="6"/>
        <v>157610157.69</v>
      </c>
    </row>
    <row r="75" spans="1:15" ht="13.8" thickBot="1" x14ac:dyDescent="0.3">
      <c r="A75" s="120">
        <v>2015</v>
      </c>
      <c r="B75" s="121" t="s">
        <v>40</v>
      </c>
      <c r="C75" s="122">
        <v>12301766.75</v>
      </c>
      <c r="D75" s="122">
        <v>12231860.140000001</v>
      </c>
      <c r="E75" s="122">
        <v>12519910.437999999</v>
      </c>
      <c r="F75" s="122">
        <v>13349346.866</v>
      </c>
      <c r="G75" s="122">
        <v>11080385.127</v>
      </c>
      <c r="H75" s="122">
        <v>11949647.085999999</v>
      </c>
      <c r="I75" s="122">
        <v>11129358.973999999</v>
      </c>
      <c r="J75" s="122">
        <v>11022045.344000001</v>
      </c>
      <c r="K75" s="122">
        <v>11581703.842</v>
      </c>
      <c r="L75" s="122">
        <v>13240039.088</v>
      </c>
      <c r="M75" s="122">
        <v>11681989.013</v>
      </c>
      <c r="N75" s="122">
        <v>11750818.76</v>
      </c>
      <c r="O75" s="123">
        <f t="shared" si="6"/>
        <v>143838871.428</v>
      </c>
    </row>
    <row r="76" spans="1:15" ht="13.8" thickBot="1" x14ac:dyDescent="0.3">
      <c r="A76" s="120">
        <v>2016</v>
      </c>
      <c r="B76" s="121" t="s">
        <v>40</v>
      </c>
      <c r="C76" s="122">
        <v>9546115.4000000004</v>
      </c>
      <c r="D76" s="122">
        <v>12366388.057</v>
      </c>
      <c r="E76" s="122">
        <v>12757672.093</v>
      </c>
      <c r="F76" s="122">
        <v>11950497.685000001</v>
      </c>
      <c r="G76" s="122">
        <v>12098611.067</v>
      </c>
      <c r="H76" s="122">
        <v>12864154.060000001</v>
      </c>
      <c r="I76" s="122">
        <v>9850124.8719999995</v>
      </c>
      <c r="J76" s="122">
        <v>11830762.82</v>
      </c>
      <c r="K76" s="122">
        <v>10901638.452</v>
      </c>
      <c r="L76" s="122">
        <v>12796159.91</v>
      </c>
      <c r="M76" s="122">
        <v>12786936.247</v>
      </c>
      <c r="N76" s="122">
        <v>12780523.145</v>
      </c>
      <c r="O76" s="123">
        <f t="shared" si="6"/>
        <v>142529583.80799997</v>
      </c>
    </row>
    <row r="77" spans="1:15" ht="13.8" thickBot="1" x14ac:dyDescent="0.3">
      <c r="A77" s="120">
        <v>2017</v>
      </c>
      <c r="B77" s="121" t="s">
        <v>40</v>
      </c>
      <c r="C77" s="122">
        <v>11247585.677000133</v>
      </c>
      <c r="D77" s="122">
        <v>12089908.933999483</v>
      </c>
      <c r="E77" s="122">
        <v>14470814.05899963</v>
      </c>
      <c r="F77" s="122">
        <v>12859938.790999187</v>
      </c>
      <c r="G77" s="122">
        <v>13582079.73099998</v>
      </c>
      <c r="H77" s="122">
        <v>13125306.943999315</v>
      </c>
      <c r="I77" s="122">
        <v>12612074.05599888</v>
      </c>
      <c r="J77" s="122">
        <v>13248462.990000026</v>
      </c>
      <c r="K77" s="122">
        <v>11810080.804999635</v>
      </c>
      <c r="L77" s="122">
        <v>13912699.49399944</v>
      </c>
      <c r="M77" s="122">
        <v>14188323.115998682</v>
      </c>
      <c r="N77" s="122">
        <v>13845665.816998869</v>
      </c>
      <c r="O77" s="123">
        <f t="shared" si="6"/>
        <v>156992940.41399324</v>
      </c>
    </row>
    <row r="78" spans="1:15" ht="13.8" thickBot="1" x14ac:dyDescent="0.3">
      <c r="A78" s="120">
        <v>2018</v>
      </c>
      <c r="B78" s="121" t="s">
        <v>40</v>
      </c>
      <c r="C78" s="122">
        <v>13080096.762</v>
      </c>
      <c r="D78" s="122">
        <v>13827132.654999999</v>
      </c>
      <c r="E78" s="122">
        <v>16338253.918</v>
      </c>
      <c r="F78" s="122">
        <v>14530822.873</v>
      </c>
      <c r="G78" s="122">
        <v>15166648.044</v>
      </c>
      <c r="H78" s="122">
        <v>13657091.159</v>
      </c>
      <c r="I78" s="122">
        <v>14771360.698000001</v>
      </c>
      <c r="J78" s="122">
        <v>12926754.198999999</v>
      </c>
      <c r="K78" s="122">
        <v>15247368.846000001</v>
      </c>
      <c r="L78" s="122">
        <v>16590652.49</v>
      </c>
      <c r="M78" s="122">
        <v>16386878.392999999</v>
      </c>
      <c r="N78" s="122">
        <v>14645696.251</v>
      </c>
      <c r="O78" s="123">
        <f t="shared" si="6"/>
        <v>177168756.28799999</v>
      </c>
    </row>
    <row r="79" spans="1:15" ht="13.8" thickBot="1" x14ac:dyDescent="0.3">
      <c r="A79" s="120">
        <v>2019</v>
      </c>
      <c r="B79" s="121" t="s">
        <v>40</v>
      </c>
      <c r="C79" s="122">
        <v>13874868.085000001</v>
      </c>
      <c r="D79" s="122">
        <v>14323056.506999999</v>
      </c>
      <c r="E79" s="122">
        <v>16335908.038000001</v>
      </c>
      <c r="F79" s="122">
        <v>15341497.688999999</v>
      </c>
      <c r="G79" s="122">
        <v>16855326.609000001</v>
      </c>
      <c r="H79" s="122">
        <v>11634858.937999999</v>
      </c>
      <c r="I79" s="122">
        <v>15932196.391000001</v>
      </c>
      <c r="J79" s="122">
        <v>13223459.280999999</v>
      </c>
      <c r="K79" s="122">
        <v>15274441.778000001</v>
      </c>
      <c r="L79" s="122">
        <v>16413431.211999999</v>
      </c>
      <c r="M79" s="122">
        <v>16245992.013</v>
      </c>
      <c r="N79" s="122">
        <v>15393565.76</v>
      </c>
      <c r="O79" s="122">
        <f t="shared" si="6"/>
        <v>180848602.301</v>
      </c>
    </row>
    <row r="80" spans="1:15" ht="13.8" thickBot="1" x14ac:dyDescent="0.3">
      <c r="A80" s="120">
        <v>2020</v>
      </c>
      <c r="B80" s="121" t="s">
        <v>40</v>
      </c>
      <c r="C80" s="122">
        <v>14704173.473999999</v>
      </c>
      <c r="D80" s="122">
        <v>14653012.892999999</v>
      </c>
      <c r="E80" s="140">
        <v>12411548.665760001</v>
      </c>
      <c r="F80" s="122"/>
      <c r="G80" s="122"/>
      <c r="H80" s="122"/>
      <c r="I80" s="122"/>
      <c r="J80" s="122"/>
      <c r="K80" s="122"/>
      <c r="L80" s="122"/>
      <c r="M80" s="122"/>
      <c r="N80" s="122"/>
      <c r="O80" s="122">
        <f t="shared" si="6"/>
        <v>41768735.032760002</v>
      </c>
    </row>
    <row r="81" spans="1:15" x14ac:dyDescent="0.25">
      <c r="A81" s="86"/>
      <c r="B81" s="124" t="s">
        <v>62</v>
      </c>
      <c r="C81" s="125"/>
      <c r="D81" s="125"/>
      <c r="E81" s="126"/>
      <c r="F81" s="126"/>
      <c r="G81" s="126"/>
      <c r="H81" s="126"/>
      <c r="I81" s="126"/>
      <c r="J81" s="126"/>
      <c r="K81" s="126"/>
      <c r="L81" s="126"/>
      <c r="M81" s="126"/>
      <c r="N81" s="126"/>
      <c r="O81" s="125"/>
    </row>
    <row r="83" spans="1:15" x14ac:dyDescent="0.25">
      <c r="C83" s="35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D92"/>
  <sheetViews>
    <sheetView showGridLines="0" workbookViewId="0">
      <selection activeCell="C8" sqref="C8"/>
    </sheetView>
  </sheetViews>
  <sheetFormatPr defaultColWidth="9.109375" defaultRowHeight="13.2" x14ac:dyDescent="0.25"/>
  <cols>
    <col min="1" max="1" width="29.109375" customWidth="1"/>
    <col min="2" max="2" width="20" style="36" customWidth="1"/>
    <col min="3" max="3" width="17.5546875" style="36" customWidth="1"/>
    <col min="4" max="4" width="9.33203125" bestFit="1" customWidth="1"/>
  </cols>
  <sheetData>
    <row r="2" spans="1:4" ht="24.6" customHeight="1" x14ac:dyDescent="0.35">
      <c r="A2" s="156" t="s">
        <v>63</v>
      </c>
      <c r="B2" s="156"/>
      <c r="C2" s="156"/>
      <c r="D2" s="156"/>
    </row>
    <row r="3" spans="1:4" ht="15.6" x14ac:dyDescent="0.3">
      <c r="A3" s="155" t="s">
        <v>64</v>
      </c>
      <c r="B3" s="155"/>
      <c r="C3" s="155"/>
      <c r="D3" s="155"/>
    </row>
    <row r="4" spans="1:4" x14ac:dyDescent="0.25">
      <c r="A4" s="127"/>
      <c r="B4" s="128"/>
      <c r="C4" s="128"/>
      <c r="D4" s="127"/>
    </row>
    <row r="5" spans="1:4" x14ac:dyDescent="0.25">
      <c r="A5" s="129" t="s">
        <v>65</v>
      </c>
      <c r="B5" s="130" t="s">
        <v>163</v>
      </c>
      <c r="C5" s="130" t="s">
        <v>164</v>
      </c>
      <c r="D5" s="131" t="s">
        <v>66</v>
      </c>
    </row>
    <row r="6" spans="1:4" x14ac:dyDescent="0.25">
      <c r="A6" s="132" t="s">
        <v>165</v>
      </c>
      <c r="B6" s="133">
        <v>2.79291</v>
      </c>
      <c r="C6" s="133">
        <v>144.73846</v>
      </c>
      <c r="D6" s="139">
        <f t="shared" ref="D6:D15" si="0">(C6-B6)/B6</f>
        <v>50.823531728555523</v>
      </c>
    </row>
    <row r="7" spans="1:4" x14ac:dyDescent="0.25">
      <c r="A7" s="132" t="s">
        <v>166</v>
      </c>
      <c r="B7" s="133">
        <v>13.806979999999999</v>
      </c>
      <c r="C7" s="133">
        <v>148.81452999999999</v>
      </c>
      <c r="D7" s="139">
        <f t="shared" si="0"/>
        <v>9.7782100068226345</v>
      </c>
    </row>
    <row r="8" spans="1:4" x14ac:dyDescent="0.25">
      <c r="A8" s="132" t="s">
        <v>167</v>
      </c>
      <c r="B8" s="133">
        <v>16.14866</v>
      </c>
      <c r="C8" s="133">
        <v>101.9714</v>
      </c>
      <c r="D8" s="139">
        <f t="shared" si="0"/>
        <v>5.3145425069324643</v>
      </c>
    </row>
    <row r="9" spans="1:4" x14ac:dyDescent="0.25">
      <c r="A9" s="132" t="s">
        <v>168</v>
      </c>
      <c r="B9" s="133">
        <v>196.86108999999999</v>
      </c>
      <c r="C9" s="133">
        <v>1134.7855400000001</v>
      </c>
      <c r="D9" s="139">
        <f t="shared" si="0"/>
        <v>4.7643973219898363</v>
      </c>
    </row>
    <row r="10" spans="1:4" x14ac:dyDescent="0.25">
      <c r="A10" s="132" t="s">
        <v>169</v>
      </c>
      <c r="B10" s="133">
        <v>21.184760000000001</v>
      </c>
      <c r="C10" s="133">
        <v>93.009910000000005</v>
      </c>
      <c r="D10" s="139">
        <f t="shared" si="0"/>
        <v>3.3904160349232186</v>
      </c>
    </row>
    <row r="11" spans="1:4" x14ac:dyDescent="0.25">
      <c r="A11" s="132" t="s">
        <v>170</v>
      </c>
      <c r="B11" s="133">
        <v>61.271999999999998</v>
      </c>
      <c r="C11" s="133">
        <v>250.00385</v>
      </c>
      <c r="D11" s="139">
        <f t="shared" si="0"/>
        <v>3.0802299582190891</v>
      </c>
    </row>
    <row r="12" spans="1:4" x14ac:dyDescent="0.25">
      <c r="A12" s="132" t="s">
        <v>171</v>
      </c>
      <c r="B12" s="133">
        <v>232.08967999999999</v>
      </c>
      <c r="C12" s="133">
        <v>815.91576999999995</v>
      </c>
      <c r="D12" s="139">
        <f t="shared" si="0"/>
        <v>2.515519388884504</v>
      </c>
    </row>
    <row r="13" spans="1:4" x14ac:dyDescent="0.25">
      <c r="A13" s="132" t="s">
        <v>172</v>
      </c>
      <c r="B13" s="133">
        <v>8.8125</v>
      </c>
      <c r="C13" s="133">
        <v>26.675999999999998</v>
      </c>
      <c r="D13" s="139">
        <f t="shared" si="0"/>
        <v>2.0270638297872337</v>
      </c>
    </row>
    <row r="14" spans="1:4" x14ac:dyDescent="0.25">
      <c r="A14" s="132" t="s">
        <v>173</v>
      </c>
      <c r="B14" s="133">
        <v>1944.83358</v>
      </c>
      <c r="C14" s="133">
        <v>5196.0167600000004</v>
      </c>
      <c r="D14" s="139">
        <f t="shared" si="0"/>
        <v>1.6717025114303099</v>
      </c>
    </row>
    <row r="15" spans="1:4" x14ac:dyDescent="0.25">
      <c r="A15" s="132" t="s">
        <v>174</v>
      </c>
      <c r="B15" s="133">
        <v>2878.0893700000001</v>
      </c>
      <c r="C15" s="133">
        <v>7624.0986999999996</v>
      </c>
      <c r="D15" s="139">
        <f t="shared" si="0"/>
        <v>1.6490138838183468</v>
      </c>
    </row>
    <row r="16" spans="1:4" x14ac:dyDescent="0.25">
      <c r="A16" s="134"/>
      <c r="B16" s="128"/>
      <c r="C16" s="128"/>
      <c r="D16" s="135"/>
    </row>
    <row r="17" spans="1:4" x14ac:dyDescent="0.25">
      <c r="A17" s="136"/>
      <c r="B17" s="128"/>
      <c r="C17" s="128"/>
      <c r="D17" s="127"/>
    </row>
    <row r="18" spans="1:4" ht="19.2" x14ac:dyDescent="0.35">
      <c r="A18" s="156" t="s">
        <v>67</v>
      </c>
      <c r="B18" s="156"/>
      <c r="C18" s="156"/>
      <c r="D18" s="156"/>
    </row>
    <row r="19" spans="1:4" ht="15.6" x14ac:dyDescent="0.3">
      <c r="A19" s="155" t="s">
        <v>68</v>
      </c>
      <c r="B19" s="155"/>
      <c r="C19" s="155"/>
      <c r="D19" s="155"/>
    </row>
    <row r="20" spans="1:4" x14ac:dyDescent="0.25">
      <c r="A20" s="137"/>
      <c r="B20" s="128"/>
      <c r="C20" s="128"/>
      <c r="D20" s="127"/>
    </row>
    <row r="21" spans="1:4" x14ac:dyDescent="0.25">
      <c r="A21" s="129" t="s">
        <v>65</v>
      </c>
      <c r="B21" s="130" t="s">
        <v>163</v>
      </c>
      <c r="C21" s="130" t="s">
        <v>164</v>
      </c>
      <c r="D21" s="131" t="s">
        <v>66</v>
      </c>
    </row>
    <row r="22" spans="1:4" x14ac:dyDescent="0.25">
      <c r="A22" s="132" t="s">
        <v>175</v>
      </c>
      <c r="B22" s="133">
        <v>1331145.09201</v>
      </c>
      <c r="C22" s="133">
        <v>1163760.88864</v>
      </c>
      <c r="D22" s="139">
        <f t="shared" ref="D22:D31" si="1">(C22-B22)/B22</f>
        <v>-0.12574452204699452</v>
      </c>
    </row>
    <row r="23" spans="1:4" x14ac:dyDescent="0.25">
      <c r="A23" s="132" t="s">
        <v>176</v>
      </c>
      <c r="B23" s="133">
        <v>846306.25656000001</v>
      </c>
      <c r="C23" s="133">
        <v>774596.75697999995</v>
      </c>
      <c r="D23" s="139">
        <f t="shared" si="1"/>
        <v>-8.4732328308051594E-2</v>
      </c>
    </row>
    <row r="24" spans="1:4" x14ac:dyDescent="0.25">
      <c r="A24" s="132" t="s">
        <v>177</v>
      </c>
      <c r="B24" s="133">
        <v>669624.54258000001</v>
      </c>
      <c r="C24" s="133">
        <v>703564.13266</v>
      </c>
      <c r="D24" s="139">
        <f t="shared" si="1"/>
        <v>5.0684507394597525E-2</v>
      </c>
    </row>
    <row r="25" spans="1:4" x14ac:dyDescent="0.25">
      <c r="A25" s="132" t="s">
        <v>178</v>
      </c>
      <c r="B25" s="133">
        <v>830748.60204999999</v>
      </c>
      <c r="C25" s="133">
        <v>507688.79475</v>
      </c>
      <c r="D25" s="139">
        <f t="shared" si="1"/>
        <v>-0.38887794274080056</v>
      </c>
    </row>
    <row r="26" spans="1:4" x14ac:dyDescent="0.25">
      <c r="A26" s="132" t="s">
        <v>179</v>
      </c>
      <c r="B26" s="133">
        <v>761132.87112999998</v>
      </c>
      <c r="C26" s="133">
        <v>477115.94251000002</v>
      </c>
      <c r="D26" s="139">
        <f t="shared" si="1"/>
        <v>-0.37315025982039141</v>
      </c>
    </row>
    <row r="27" spans="1:4" x14ac:dyDescent="0.25">
      <c r="A27" s="132" t="s">
        <v>180</v>
      </c>
      <c r="B27" s="133">
        <v>684335.14676000003</v>
      </c>
      <c r="C27" s="133">
        <v>464848.50081</v>
      </c>
      <c r="D27" s="139">
        <f t="shared" si="1"/>
        <v>-0.32072975791052738</v>
      </c>
    </row>
    <row r="28" spans="1:4" x14ac:dyDescent="0.25">
      <c r="A28" s="132" t="s">
        <v>181</v>
      </c>
      <c r="B28" s="133">
        <v>403142.04664999997</v>
      </c>
      <c r="C28" s="133">
        <v>459052.45711999998</v>
      </c>
      <c r="D28" s="139">
        <f t="shared" si="1"/>
        <v>0.13868662654912878</v>
      </c>
    </row>
    <row r="29" spans="1:4" x14ac:dyDescent="0.25">
      <c r="A29" s="132" t="s">
        <v>182</v>
      </c>
      <c r="B29" s="133">
        <v>448823.53123999998</v>
      </c>
      <c r="C29" s="133">
        <v>390295.83451999997</v>
      </c>
      <c r="D29" s="139">
        <f t="shared" si="1"/>
        <v>-0.13040246922504475</v>
      </c>
    </row>
    <row r="30" spans="1:4" x14ac:dyDescent="0.25">
      <c r="A30" s="132" t="s">
        <v>183</v>
      </c>
      <c r="B30" s="133">
        <v>627689.74782000005</v>
      </c>
      <c r="C30" s="133">
        <v>374157.19621999998</v>
      </c>
      <c r="D30" s="139">
        <f t="shared" si="1"/>
        <v>-0.40391380053686099</v>
      </c>
    </row>
    <row r="31" spans="1:4" x14ac:dyDescent="0.25">
      <c r="A31" s="132" t="s">
        <v>184</v>
      </c>
      <c r="B31" s="133">
        <v>386344.38488000003</v>
      </c>
      <c r="C31" s="133">
        <v>326363.91350000002</v>
      </c>
      <c r="D31" s="139">
        <f t="shared" si="1"/>
        <v>-0.15525130874784204</v>
      </c>
    </row>
    <row r="32" spans="1:4" x14ac:dyDescent="0.25">
      <c r="A32" s="127"/>
      <c r="B32" s="128"/>
      <c r="C32" s="128"/>
      <c r="D32" s="127"/>
    </row>
    <row r="33" spans="1:4" ht="19.2" x14ac:dyDescent="0.35">
      <c r="A33" s="156" t="s">
        <v>69</v>
      </c>
      <c r="B33" s="156"/>
      <c r="C33" s="156"/>
      <c r="D33" s="156"/>
    </row>
    <row r="34" spans="1:4" ht="15.6" x14ac:dyDescent="0.3">
      <c r="A34" s="155" t="s">
        <v>73</v>
      </c>
      <c r="B34" s="155"/>
      <c r="C34" s="155"/>
      <c r="D34" s="155"/>
    </row>
    <row r="35" spans="1:4" x14ac:dyDescent="0.25">
      <c r="A35" s="127"/>
      <c r="B35" s="128"/>
      <c r="C35" s="128"/>
      <c r="D35" s="127"/>
    </row>
    <row r="36" spans="1:4" x14ac:dyDescent="0.25">
      <c r="A36" s="129" t="s">
        <v>71</v>
      </c>
      <c r="B36" s="130" t="s">
        <v>163</v>
      </c>
      <c r="C36" s="130" t="s">
        <v>164</v>
      </c>
      <c r="D36" s="131" t="s">
        <v>66</v>
      </c>
    </row>
    <row r="37" spans="1:4" x14ac:dyDescent="0.25">
      <c r="A37" s="132" t="s">
        <v>140</v>
      </c>
      <c r="B37" s="133">
        <v>136203.45361999999</v>
      </c>
      <c r="C37" s="133">
        <v>208834.8982</v>
      </c>
      <c r="D37" s="139">
        <f t="shared" ref="D37:D46" si="2">(C37-B37)/B37</f>
        <v>0.53325699642417057</v>
      </c>
    </row>
    <row r="38" spans="1:4" x14ac:dyDescent="0.25">
      <c r="A38" s="132" t="s">
        <v>138</v>
      </c>
      <c r="B38" s="133">
        <v>128023.94576</v>
      </c>
      <c r="C38" s="133">
        <v>162417.5919</v>
      </c>
      <c r="D38" s="139">
        <f t="shared" si="2"/>
        <v>0.26865010241502807</v>
      </c>
    </row>
    <row r="39" spans="1:4" x14ac:dyDescent="0.25">
      <c r="A39" s="132" t="s">
        <v>137</v>
      </c>
      <c r="B39" s="133">
        <v>143609.00703000001</v>
      </c>
      <c r="C39" s="133">
        <v>178893.76188999999</v>
      </c>
      <c r="D39" s="139">
        <f t="shared" si="2"/>
        <v>0.24570015202896694</v>
      </c>
    </row>
    <row r="40" spans="1:4" x14ac:dyDescent="0.25">
      <c r="A40" s="132" t="s">
        <v>136</v>
      </c>
      <c r="B40" s="133">
        <v>586783.55532000004</v>
      </c>
      <c r="C40" s="133">
        <v>633422.58331000002</v>
      </c>
      <c r="D40" s="139">
        <f t="shared" si="2"/>
        <v>7.9482506909324624E-2</v>
      </c>
    </row>
    <row r="41" spans="1:4" x14ac:dyDescent="0.25">
      <c r="A41" s="132" t="s">
        <v>142</v>
      </c>
      <c r="B41" s="133">
        <v>73557.318710000007</v>
      </c>
      <c r="C41" s="133">
        <v>78806.017680000004</v>
      </c>
      <c r="D41" s="139">
        <f t="shared" si="2"/>
        <v>7.1355224225790673E-2</v>
      </c>
    </row>
    <row r="42" spans="1:4" x14ac:dyDescent="0.25">
      <c r="A42" s="132" t="s">
        <v>148</v>
      </c>
      <c r="B42" s="133">
        <v>208839.27116</v>
      </c>
      <c r="C42" s="133">
        <v>220347.64191000001</v>
      </c>
      <c r="D42" s="139">
        <f t="shared" si="2"/>
        <v>5.5106353733551314E-2</v>
      </c>
    </row>
    <row r="43" spans="1:4" x14ac:dyDescent="0.25">
      <c r="A43" s="134" t="s">
        <v>139</v>
      </c>
      <c r="B43" s="133">
        <v>118196.58269</v>
      </c>
      <c r="C43" s="133">
        <v>123553.99426000001</v>
      </c>
      <c r="D43" s="139">
        <f t="shared" si="2"/>
        <v>4.532628142093717E-2</v>
      </c>
    </row>
    <row r="44" spans="1:4" x14ac:dyDescent="0.25">
      <c r="A44" s="132" t="s">
        <v>157</v>
      </c>
      <c r="B44" s="133">
        <v>316697.19016</v>
      </c>
      <c r="C44" s="133">
        <v>317579.71120999998</v>
      </c>
      <c r="D44" s="139">
        <f t="shared" si="2"/>
        <v>2.7866399747788063E-3</v>
      </c>
    </row>
    <row r="45" spans="1:4" x14ac:dyDescent="0.25">
      <c r="A45" s="132" t="s">
        <v>160</v>
      </c>
      <c r="B45" s="133">
        <v>414615.02019000001</v>
      </c>
      <c r="C45" s="133">
        <v>396667.18210999999</v>
      </c>
      <c r="D45" s="139">
        <f t="shared" si="2"/>
        <v>-4.3287959205566898E-2</v>
      </c>
    </row>
    <row r="46" spans="1:4" x14ac:dyDescent="0.25">
      <c r="A46" s="132" t="s">
        <v>155</v>
      </c>
      <c r="B46" s="133">
        <v>712309.08071999997</v>
      </c>
      <c r="C46" s="133">
        <v>672440.76500999997</v>
      </c>
      <c r="D46" s="139">
        <f t="shared" si="2"/>
        <v>-5.5970528509479645E-2</v>
      </c>
    </row>
    <row r="47" spans="1:4" x14ac:dyDescent="0.25">
      <c r="A47" s="127"/>
      <c r="B47" s="128"/>
      <c r="C47" s="128"/>
      <c r="D47" s="127"/>
    </row>
    <row r="48" spans="1:4" ht="19.2" x14ac:dyDescent="0.35">
      <c r="A48" s="156" t="s">
        <v>72</v>
      </c>
      <c r="B48" s="156"/>
      <c r="C48" s="156"/>
      <c r="D48" s="156"/>
    </row>
    <row r="49" spans="1:4" ht="15.6" x14ac:dyDescent="0.3">
      <c r="A49" s="155" t="s">
        <v>70</v>
      </c>
      <c r="B49" s="155"/>
      <c r="C49" s="155"/>
      <c r="D49" s="155"/>
    </row>
    <row r="50" spans="1:4" x14ac:dyDescent="0.25">
      <c r="A50" s="127"/>
      <c r="B50" s="128"/>
      <c r="C50" s="128"/>
      <c r="D50" s="127"/>
    </row>
    <row r="51" spans="1:4" x14ac:dyDescent="0.25">
      <c r="A51" s="129" t="s">
        <v>71</v>
      </c>
      <c r="B51" s="130" t="s">
        <v>163</v>
      </c>
      <c r="C51" s="130" t="s">
        <v>164</v>
      </c>
      <c r="D51" s="131" t="s">
        <v>66</v>
      </c>
    </row>
    <row r="52" spans="1:4" x14ac:dyDescent="0.25">
      <c r="A52" s="132" t="s">
        <v>151</v>
      </c>
      <c r="B52" s="133">
        <v>2883070.9618500001</v>
      </c>
      <c r="C52" s="133">
        <v>2062028.05177</v>
      </c>
      <c r="D52" s="139">
        <f t="shared" ref="D52:D61" si="3">(C52-B52)/B52</f>
        <v>-0.28478068037324888</v>
      </c>
    </row>
    <row r="53" spans="1:4" x14ac:dyDescent="0.25">
      <c r="A53" s="132" t="s">
        <v>149</v>
      </c>
      <c r="B53" s="133">
        <v>1838129.41442</v>
      </c>
      <c r="C53" s="133">
        <v>1554436.9580300001</v>
      </c>
      <c r="D53" s="139">
        <f t="shared" si="3"/>
        <v>-0.15433758589817015</v>
      </c>
    </row>
    <row r="54" spans="1:4" x14ac:dyDescent="0.25">
      <c r="A54" s="132" t="s">
        <v>150</v>
      </c>
      <c r="B54" s="133">
        <v>1674074.0362</v>
      </c>
      <c r="C54" s="133">
        <v>1214608.3866699999</v>
      </c>
      <c r="D54" s="139">
        <f t="shared" si="3"/>
        <v>-0.27445957561885759</v>
      </c>
    </row>
    <row r="55" spans="1:4" x14ac:dyDescent="0.25">
      <c r="A55" s="132" t="s">
        <v>156</v>
      </c>
      <c r="B55" s="133">
        <v>1307481.74336</v>
      </c>
      <c r="C55" s="133">
        <v>984119.03680999996</v>
      </c>
      <c r="D55" s="139">
        <f t="shared" si="3"/>
        <v>-0.24731718679223333</v>
      </c>
    </row>
    <row r="56" spans="1:4" x14ac:dyDescent="0.25">
      <c r="A56" s="132" t="s">
        <v>153</v>
      </c>
      <c r="B56" s="133">
        <v>992598.78544000001</v>
      </c>
      <c r="C56" s="133">
        <v>832813.85436999996</v>
      </c>
      <c r="D56" s="139">
        <f t="shared" si="3"/>
        <v>-0.16097635158718279</v>
      </c>
    </row>
    <row r="57" spans="1:4" x14ac:dyDescent="0.25">
      <c r="A57" s="132" t="s">
        <v>155</v>
      </c>
      <c r="B57" s="133">
        <v>712309.08071999997</v>
      </c>
      <c r="C57" s="133">
        <v>672440.76500999997</v>
      </c>
      <c r="D57" s="139">
        <f t="shared" si="3"/>
        <v>-5.5970528509479645E-2</v>
      </c>
    </row>
    <row r="58" spans="1:4" x14ac:dyDescent="0.25">
      <c r="A58" s="132" t="s">
        <v>136</v>
      </c>
      <c r="B58" s="133">
        <v>586783.55532000004</v>
      </c>
      <c r="C58" s="133">
        <v>633422.58331000002</v>
      </c>
      <c r="D58" s="139">
        <f t="shared" si="3"/>
        <v>7.9482506909324624E-2</v>
      </c>
    </row>
    <row r="59" spans="1:4" x14ac:dyDescent="0.25">
      <c r="A59" s="132" t="s">
        <v>154</v>
      </c>
      <c r="B59" s="133">
        <v>699024.19339000003</v>
      </c>
      <c r="C59" s="133">
        <v>627494.85950999998</v>
      </c>
      <c r="D59" s="139">
        <f t="shared" si="3"/>
        <v>-0.10232740805881144</v>
      </c>
    </row>
    <row r="60" spans="1:4" x14ac:dyDescent="0.25">
      <c r="A60" s="132" t="s">
        <v>146</v>
      </c>
      <c r="B60" s="133">
        <v>727666.22757999995</v>
      </c>
      <c r="C60" s="133">
        <v>586449.54345</v>
      </c>
      <c r="D60" s="139">
        <f t="shared" si="3"/>
        <v>-0.19406793771320729</v>
      </c>
    </row>
    <row r="61" spans="1:4" x14ac:dyDescent="0.25">
      <c r="A61" s="132" t="s">
        <v>145</v>
      </c>
      <c r="B61" s="133">
        <v>471941.74290999997</v>
      </c>
      <c r="C61" s="133">
        <v>427824.27862</v>
      </c>
      <c r="D61" s="139">
        <f t="shared" si="3"/>
        <v>-9.348074196185957E-2</v>
      </c>
    </row>
    <row r="62" spans="1:4" x14ac:dyDescent="0.25">
      <c r="A62" s="127"/>
      <c r="B62" s="128"/>
      <c r="C62" s="128"/>
      <c r="D62" s="127"/>
    </row>
    <row r="63" spans="1:4" ht="19.2" x14ac:dyDescent="0.35">
      <c r="A63" s="156" t="s">
        <v>74</v>
      </c>
      <c r="B63" s="156"/>
      <c r="C63" s="156"/>
      <c r="D63" s="156"/>
    </row>
    <row r="64" spans="1:4" ht="15.6" x14ac:dyDescent="0.3">
      <c r="A64" s="155" t="s">
        <v>75</v>
      </c>
      <c r="B64" s="155"/>
      <c r="C64" s="155"/>
      <c r="D64" s="155"/>
    </row>
    <row r="65" spans="1:4" x14ac:dyDescent="0.25">
      <c r="A65" s="127"/>
      <c r="B65" s="128"/>
      <c r="C65" s="128"/>
      <c r="D65" s="127"/>
    </row>
    <row r="66" spans="1:4" x14ac:dyDescent="0.25">
      <c r="A66" s="129" t="s">
        <v>76</v>
      </c>
      <c r="B66" s="130" t="s">
        <v>163</v>
      </c>
      <c r="C66" s="130" t="s">
        <v>164</v>
      </c>
      <c r="D66" s="131" t="s">
        <v>66</v>
      </c>
    </row>
    <row r="67" spans="1:4" x14ac:dyDescent="0.25">
      <c r="A67" s="132" t="s">
        <v>185</v>
      </c>
      <c r="B67" s="138">
        <v>6445839.13705</v>
      </c>
      <c r="C67" s="138">
        <v>5267964.8188500004</v>
      </c>
      <c r="D67" s="139">
        <f t="shared" ref="D67:D76" si="4">(C67-B67)/B67</f>
        <v>-0.18273405419469793</v>
      </c>
    </row>
    <row r="68" spans="1:4" x14ac:dyDescent="0.25">
      <c r="A68" s="132" t="s">
        <v>186</v>
      </c>
      <c r="B68" s="138">
        <v>1453554.99315</v>
      </c>
      <c r="C68" s="138">
        <v>1098371.6181399999</v>
      </c>
      <c r="D68" s="139">
        <f t="shared" si="4"/>
        <v>-0.24435496192702139</v>
      </c>
    </row>
    <row r="69" spans="1:4" x14ac:dyDescent="0.25">
      <c r="A69" s="132" t="s">
        <v>187</v>
      </c>
      <c r="B69" s="138">
        <v>1383012.48221</v>
      </c>
      <c r="C69" s="138">
        <v>1087627.3041900001</v>
      </c>
      <c r="D69" s="139">
        <f t="shared" si="4"/>
        <v>-0.213580992087639</v>
      </c>
    </row>
    <row r="70" spans="1:4" x14ac:dyDescent="0.25">
      <c r="A70" s="132" t="s">
        <v>188</v>
      </c>
      <c r="B70" s="138">
        <v>827873.85326999996</v>
      </c>
      <c r="C70" s="138">
        <v>795409.52867999999</v>
      </c>
      <c r="D70" s="139">
        <f t="shared" si="4"/>
        <v>-3.9214095797046718E-2</v>
      </c>
    </row>
    <row r="71" spans="1:4" x14ac:dyDescent="0.25">
      <c r="A71" s="132" t="s">
        <v>189</v>
      </c>
      <c r="B71" s="138">
        <v>641250.33651000005</v>
      </c>
      <c r="C71" s="138">
        <v>609795.45238000003</v>
      </c>
      <c r="D71" s="139">
        <f t="shared" si="4"/>
        <v>-4.9052425143654474E-2</v>
      </c>
    </row>
    <row r="72" spans="1:4" x14ac:dyDescent="0.25">
      <c r="A72" s="132" t="s">
        <v>190</v>
      </c>
      <c r="B72" s="138">
        <v>706609.83100000001</v>
      </c>
      <c r="C72" s="138">
        <v>601290.55333999998</v>
      </c>
      <c r="D72" s="139">
        <f t="shared" si="4"/>
        <v>-0.14904870133345205</v>
      </c>
    </row>
    <row r="73" spans="1:4" x14ac:dyDescent="0.25">
      <c r="A73" s="132" t="s">
        <v>191</v>
      </c>
      <c r="B73" s="138">
        <v>376708.02051</v>
      </c>
      <c r="C73" s="138">
        <v>326203.14636000001</v>
      </c>
      <c r="D73" s="139">
        <f t="shared" si="4"/>
        <v>-0.13406901738281227</v>
      </c>
    </row>
    <row r="74" spans="1:4" x14ac:dyDescent="0.25">
      <c r="A74" s="132" t="s">
        <v>192</v>
      </c>
      <c r="B74" s="138">
        <v>500784.52951999998</v>
      </c>
      <c r="C74" s="138">
        <v>301790.40505</v>
      </c>
      <c r="D74" s="139">
        <f t="shared" si="4"/>
        <v>-0.39736476017087641</v>
      </c>
    </row>
    <row r="75" spans="1:4" x14ac:dyDescent="0.25">
      <c r="A75" s="132" t="s">
        <v>193</v>
      </c>
      <c r="B75" s="138">
        <v>285727.23230999999</v>
      </c>
      <c r="C75" s="138">
        <v>240906.1391</v>
      </c>
      <c r="D75" s="139">
        <f t="shared" si="4"/>
        <v>-0.15686671812006814</v>
      </c>
    </row>
    <row r="76" spans="1:4" x14ac:dyDescent="0.25">
      <c r="A76" s="132" t="s">
        <v>194</v>
      </c>
      <c r="B76" s="138">
        <v>183262.47953000001</v>
      </c>
      <c r="C76" s="138">
        <v>167409.96536999999</v>
      </c>
      <c r="D76" s="139">
        <f t="shared" si="4"/>
        <v>-8.6501689820282987E-2</v>
      </c>
    </row>
    <row r="77" spans="1:4" x14ac:dyDescent="0.25">
      <c r="A77" s="127"/>
      <c r="B77" s="128"/>
      <c r="C77" s="128"/>
      <c r="D77" s="127"/>
    </row>
    <row r="78" spans="1:4" ht="19.2" x14ac:dyDescent="0.35">
      <c r="A78" s="156" t="s">
        <v>77</v>
      </c>
      <c r="B78" s="156"/>
      <c r="C78" s="156"/>
      <c r="D78" s="156"/>
    </row>
    <row r="79" spans="1:4" ht="15.6" x14ac:dyDescent="0.3">
      <c r="A79" s="155" t="s">
        <v>78</v>
      </c>
      <c r="B79" s="155"/>
      <c r="C79" s="155"/>
      <c r="D79" s="155"/>
    </row>
    <row r="80" spans="1:4" x14ac:dyDescent="0.25">
      <c r="A80" s="127"/>
      <c r="B80" s="128"/>
      <c r="C80" s="128"/>
      <c r="D80" s="127"/>
    </row>
    <row r="81" spans="1:4" x14ac:dyDescent="0.25">
      <c r="A81" s="129" t="s">
        <v>76</v>
      </c>
      <c r="B81" s="130" t="s">
        <v>163</v>
      </c>
      <c r="C81" s="130" t="s">
        <v>164</v>
      </c>
      <c r="D81" s="131" t="s">
        <v>66</v>
      </c>
    </row>
    <row r="82" spans="1:4" x14ac:dyDescent="0.25">
      <c r="A82" s="132" t="s">
        <v>195</v>
      </c>
      <c r="B82" s="138">
        <v>5.9480399999999998</v>
      </c>
      <c r="C82" s="138">
        <v>26.366790000000002</v>
      </c>
      <c r="D82" s="139">
        <f t="shared" ref="D82:D91" si="5">(C82-B82)/B82</f>
        <v>3.4328535114088008</v>
      </c>
    </row>
    <row r="83" spans="1:4" x14ac:dyDescent="0.25">
      <c r="A83" s="132" t="s">
        <v>196</v>
      </c>
      <c r="B83" s="138">
        <v>67.64</v>
      </c>
      <c r="C83" s="138">
        <v>225.76375999999999</v>
      </c>
      <c r="D83" s="139">
        <f t="shared" si="5"/>
        <v>2.3377256061502072</v>
      </c>
    </row>
    <row r="84" spans="1:4" x14ac:dyDescent="0.25">
      <c r="A84" s="132" t="s">
        <v>197</v>
      </c>
      <c r="B84" s="138">
        <v>6298.1918699999997</v>
      </c>
      <c r="C84" s="138">
        <v>17881.796890000001</v>
      </c>
      <c r="D84" s="139">
        <f t="shared" si="5"/>
        <v>1.8391953213073522</v>
      </c>
    </row>
    <row r="85" spans="1:4" x14ac:dyDescent="0.25">
      <c r="A85" s="132" t="s">
        <v>198</v>
      </c>
      <c r="B85" s="138">
        <v>21933.714510000002</v>
      </c>
      <c r="C85" s="138">
        <v>43526.318570000003</v>
      </c>
      <c r="D85" s="139">
        <f t="shared" si="5"/>
        <v>0.98444812209785615</v>
      </c>
    </row>
    <row r="86" spans="1:4" x14ac:dyDescent="0.25">
      <c r="A86" s="132" t="s">
        <v>199</v>
      </c>
      <c r="B86" s="138">
        <v>3856.33455</v>
      </c>
      <c r="C86" s="138">
        <v>7648.7373299999999</v>
      </c>
      <c r="D86" s="139">
        <f t="shared" si="5"/>
        <v>0.98342162248345388</v>
      </c>
    </row>
    <row r="87" spans="1:4" x14ac:dyDescent="0.25">
      <c r="A87" s="132" t="s">
        <v>200</v>
      </c>
      <c r="B87" s="138">
        <v>13672.752210000001</v>
      </c>
      <c r="C87" s="138">
        <v>22494.608349999999</v>
      </c>
      <c r="D87" s="139">
        <f t="shared" si="5"/>
        <v>0.64521436536733656</v>
      </c>
    </row>
    <row r="88" spans="1:4" x14ac:dyDescent="0.25">
      <c r="A88" s="132" t="s">
        <v>201</v>
      </c>
      <c r="B88" s="138">
        <v>10958.36923</v>
      </c>
      <c r="C88" s="138">
        <v>15848.47863</v>
      </c>
      <c r="D88" s="139">
        <f t="shared" si="5"/>
        <v>0.44624426293400221</v>
      </c>
    </row>
    <row r="89" spans="1:4" x14ac:dyDescent="0.25">
      <c r="A89" s="132" t="s">
        <v>202</v>
      </c>
      <c r="B89" s="138">
        <v>3866.94418</v>
      </c>
      <c r="C89" s="138">
        <v>5406.1517000000003</v>
      </c>
      <c r="D89" s="139">
        <f t="shared" si="5"/>
        <v>0.39804234257138937</v>
      </c>
    </row>
    <row r="90" spans="1:4" x14ac:dyDescent="0.25">
      <c r="A90" s="132" t="s">
        <v>203</v>
      </c>
      <c r="B90" s="138">
        <v>3740.8481700000002</v>
      </c>
      <c r="C90" s="138">
        <v>5158.5573899999999</v>
      </c>
      <c r="D90" s="139">
        <f t="shared" si="5"/>
        <v>0.37898068982575139</v>
      </c>
    </row>
    <row r="91" spans="1:4" x14ac:dyDescent="0.25">
      <c r="A91" s="132" t="s">
        <v>204</v>
      </c>
      <c r="B91" s="138">
        <v>4431.0684300000003</v>
      </c>
      <c r="C91" s="138">
        <v>6025.34328</v>
      </c>
      <c r="D91" s="139">
        <f t="shared" si="5"/>
        <v>0.35979468048973456</v>
      </c>
    </row>
    <row r="92" spans="1:4" x14ac:dyDescent="0.25">
      <c r="A92" s="127" t="s">
        <v>125</v>
      </c>
      <c r="B92" s="128"/>
      <c r="C92" s="128"/>
      <c r="D92" s="127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showGridLines="0" zoomScale="80" zoomScaleNormal="80" workbookViewId="0">
      <selection activeCell="E54" sqref="E54"/>
    </sheetView>
  </sheetViews>
  <sheetFormatPr defaultColWidth="9.109375" defaultRowHeight="13.2" x14ac:dyDescent="0.25"/>
  <cols>
    <col min="1" max="1" width="44.6640625" style="17" customWidth="1"/>
    <col min="2" max="2" width="16" style="19" customWidth="1"/>
    <col min="3" max="3" width="16" style="17" customWidth="1"/>
    <col min="4" max="4" width="10.33203125" style="17" customWidth="1"/>
    <col min="5" max="5" width="14" style="17" bestFit="1" customWidth="1"/>
    <col min="6" max="7" width="15" style="17" bestFit="1" customWidth="1"/>
    <col min="8" max="8" width="10.5546875" style="17" bestFit="1" customWidth="1"/>
    <col min="9" max="9" width="14" style="17" bestFit="1" customWidth="1"/>
    <col min="10" max="11" width="14.33203125" style="17" bestFit="1" customWidth="1"/>
    <col min="12" max="12" width="10.5546875" style="17" bestFit="1" customWidth="1"/>
    <col min="13" max="13" width="10.6640625" style="17" bestFit="1" customWidth="1"/>
    <col min="14" max="16384" width="9.109375" style="17"/>
  </cols>
  <sheetData>
    <row r="1" spans="1:13" ht="24.6" x14ac:dyDescent="0.4">
      <c r="B1" s="154" t="s">
        <v>124</v>
      </c>
      <c r="C1" s="154"/>
      <c r="D1" s="154"/>
      <c r="E1" s="154"/>
      <c r="F1" s="154"/>
      <c r="G1" s="154"/>
      <c r="H1" s="154"/>
      <c r="I1" s="154"/>
      <c r="J1" s="154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4.6" x14ac:dyDescent="0.25">
      <c r="A5" s="158" t="s">
        <v>113</v>
      </c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60"/>
    </row>
    <row r="6" spans="1:13" ht="17.399999999999999" x14ac:dyDescent="0.25">
      <c r="A6" s="88"/>
      <c r="B6" s="157" t="str">
        <f>SEKTOR_USD!B6</f>
        <v>1 - 31 MART</v>
      </c>
      <c r="C6" s="157"/>
      <c r="D6" s="157"/>
      <c r="E6" s="157"/>
      <c r="F6" s="157" t="str">
        <f>SEKTOR_USD!F6</f>
        <v>1 OCAK  -  31 MART</v>
      </c>
      <c r="G6" s="157"/>
      <c r="H6" s="157"/>
      <c r="I6" s="157"/>
      <c r="J6" s="157" t="s">
        <v>105</v>
      </c>
      <c r="K6" s="157"/>
      <c r="L6" s="157"/>
      <c r="M6" s="157"/>
    </row>
    <row r="7" spans="1:13" ht="28.2" x14ac:dyDescent="0.3">
      <c r="A7" s="89" t="s">
        <v>1</v>
      </c>
      <c r="B7" s="90">
        <f>SEKTOR_USD!B7</f>
        <v>2019</v>
      </c>
      <c r="C7" s="91">
        <f>SEKTOR_USD!C7</f>
        <v>2020</v>
      </c>
      <c r="D7" s="7" t="s">
        <v>120</v>
      </c>
      <c r="E7" s="7" t="s">
        <v>121</v>
      </c>
      <c r="F7" s="5"/>
      <c r="G7" s="6"/>
      <c r="H7" s="7" t="s">
        <v>120</v>
      </c>
      <c r="I7" s="7" t="s">
        <v>121</v>
      </c>
      <c r="J7" s="5"/>
      <c r="K7" s="5"/>
      <c r="L7" s="7" t="s">
        <v>120</v>
      </c>
      <c r="M7" s="7" t="s">
        <v>121</v>
      </c>
    </row>
    <row r="8" spans="1:13" ht="16.8" x14ac:dyDescent="0.3">
      <c r="A8" s="92" t="s">
        <v>2</v>
      </c>
      <c r="B8" s="93">
        <f>SEKTOR_USD!B8*$B$53</f>
        <v>10681781.07682256</v>
      </c>
      <c r="C8" s="93">
        <f>SEKTOR_USD!C8*$C$53</f>
        <v>12916886.392787039</v>
      </c>
      <c r="D8" s="94">
        <f t="shared" ref="D8:D43" si="0">(C8-B8)/B8*100</f>
        <v>20.924462876460122</v>
      </c>
      <c r="E8" s="94">
        <f>C8/C$44*100</f>
        <v>16.427826390633165</v>
      </c>
      <c r="F8" s="93">
        <f>SEKTOR_USD!F8*$B$54</f>
        <v>30548596.628740951</v>
      </c>
      <c r="G8" s="93">
        <f>SEKTOR_USD!G8*$C$54</f>
        <v>36792301.282846682</v>
      </c>
      <c r="H8" s="94">
        <f t="shared" ref="H8:H43" si="1">(G8-F8)/F8*100</f>
        <v>20.438597327353111</v>
      </c>
      <c r="I8" s="94">
        <f>G8/G$44*100</f>
        <v>15.328462251391372</v>
      </c>
      <c r="J8" s="93">
        <f>SEKTOR_USD!J8*$B$55</f>
        <v>118053782.77166331</v>
      </c>
      <c r="K8" s="93">
        <f>SEKTOR_USD!K8*$C$55</f>
        <v>139078353.11064997</v>
      </c>
      <c r="L8" s="94">
        <f t="shared" ref="L8:L43" si="2">(K8-J8)/J8*100</f>
        <v>17.809315250534468</v>
      </c>
      <c r="M8" s="94">
        <f>K8/K$44*100</f>
        <v>14.438088226582678</v>
      </c>
    </row>
    <row r="9" spans="1:13" s="21" customFormat="1" ht="15.6" x14ac:dyDescent="0.3">
      <c r="A9" s="95" t="s">
        <v>3</v>
      </c>
      <c r="B9" s="93">
        <f>SEKTOR_USD!B9*$B$53</f>
        <v>6796130.9607535433</v>
      </c>
      <c r="C9" s="93">
        <f>SEKTOR_USD!C9*$C$53</f>
        <v>9043597.6347255036</v>
      </c>
      <c r="D9" s="96">
        <f t="shared" si="0"/>
        <v>33.069796431979952</v>
      </c>
      <c r="E9" s="96">
        <f t="shared" ref="E9:E44" si="3">C9/C$44*100</f>
        <v>11.501738683168483</v>
      </c>
      <c r="F9" s="93">
        <f>SEKTOR_USD!F9*$B$54</f>
        <v>20101294.635211725</v>
      </c>
      <c r="G9" s="93">
        <f>SEKTOR_USD!G9*$C$54</f>
        <v>25019873.81207877</v>
      </c>
      <c r="H9" s="96">
        <f t="shared" si="1"/>
        <v>24.468967129366384</v>
      </c>
      <c r="I9" s="96">
        <f t="shared" ref="I9:I44" si="4">G9/G$44*100</f>
        <v>10.423816339040147</v>
      </c>
      <c r="J9" s="93">
        <f>SEKTOR_USD!J9*$B$55</f>
        <v>78179038.459001154</v>
      </c>
      <c r="K9" s="93">
        <f>SEKTOR_USD!K9*$C$55</f>
        <v>92059915.551899493</v>
      </c>
      <c r="L9" s="96">
        <f t="shared" si="2"/>
        <v>17.755241515509024</v>
      </c>
      <c r="M9" s="96">
        <f t="shared" ref="M9:M44" si="5">K9/K$44*100</f>
        <v>9.556981033652276</v>
      </c>
    </row>
    <row r="10" spans="1:13" ht="13.8" x14ac:dyDescent="0.25">
      <c r="A10" s="97" t="str">
        <f>SEKTOR_USD!A10</f>
        <v xml:space="preserve"> Hububat, Bakliyat, Yağlı Tohumlar ve Mamulleri </v>
      </c>
      <c r="B10" s="98">
        <f>SEKTOR_USD!B10*$B$53</f>
        <v>3213662.1423303676</v>
      </c>
      <c r="C10" s="98">
        <f>SEKTOR_USD!C10*$C$53</f>
        <v>4012779.5719625982</v>
      </c>
      <c r="D10" s="99">
        <f t="shared" si="0"/>
        <v>24.866255201698195</v>
      </c>
      <c r="E10" s="99">
        <f t="shared" si="3"/>
        <v>5.1034935314513667</v>
      </c>
      <c r="F10" s="98">
        <f>SEKTOR_USD!F10*$B$54</f>
        <v>9193352.9858879894</v>
      </c>
      <c r="G10" s="98">
        <f>SEKTOR_USD!G10*$C$54</f>
        <v>11055140.994916962</v>
      </c>
      <c r="H10" s="99">
        <f t="shared" si="1"/>
        <v>20.251457894490301</v>
      </c>
      <c r="I10" s="99">
        <f t="shared" si="4"/>
        <v>4.6058089740474815</v>
      </c>
      <c r="J10" s="98">
        <f>SEKTOR_USD!J10*$B$55</f>
        <v>35061370.465643741</v>
      </c>
      <c r="K10" s="98">
        <f>SEKTOR_USD!K10*$C$55</f>
        <v>40392546.644675642</v>
      </c>
      <c r="L10" s="99">
        <f t="shared" si="2"/>
        <v>15.205270382274028</v>
      </c>
      <c r="M10" s="99">
        <f t="shared" si="5"/>
        <v>4.1932560970735642</v>
      </c>
    </row>
    <row r="11" spans="1:13" ht="13.8" x14ac:dyDescent="0.25">
      <c r="A11" s="97" t="str">
        <f>SEKTOR_USD!A11</f>
        <v xml:space="preserve"> Yaş Meyve ve Sebze  </v>
      </c>
      <c r="B11" s="98">
        <f>SEKTOR_USD!B11*$B$53</f>
        <v>786509.48037949624</v>
      </c>
      <c r="C11" s="98">
        <f>SEKTOR_USD!C11*$C$53</f>
        <v>1133305.3986052917</v>
      </c>
      <c r="D11" s="99">
        <f t="shared" si="0"/>
        <v>44.09303725855461</v>
      </c>
      <c r="E11" s="99">
        <f t="shared" si="3"/>
        <v>1.4413492361635578</v>
      </c>
      <c r="F11" s="98">
        <f>SEKTOR_USD!F11*$B$54</f>
        <v>2731436.3810981424</v>
      </c>
      <c r="G11" s="98">
        <f>SEKTOR_USD!G11*$C$54</f>
        <v>3895225.7618441465</v>
      </c>
      <c r="H11" s="99">
        <f t="shared" si="1"/>
        <v>42.607229983446146</v>
      </c>
      <c r="I11" s="99">
        <f t="shared" si="4"/>
        <v>1.6228346411946839</v>
      </c>
      <c r="J11" s="98">
        <f>SEKTOR_USD!J11*$B$55</f>
        <v>11445634.107014041</v>
      </c>
      <c r="K11" s="98">
        <f>SEKTOR_USD!K11*$C$55</f>
        <v>14014770.951341905</v>
      </c>
      <c r="L11" s="99">
        <f t="shared" si="2"/>
        <v>22.446435211077219</v>
      </c>
      <c r="M11" s="99">
        <f t="shared" si="5"/>
        <v>1.4549100916505442</v>
      </c>
    </row>
    <row r="12" spans="1:13" ht="13.8" x14ac:dyDescent="0.25">
      <c r="A12" s="97" t="str">
        <f>SEKTOR_USD!A12</f>
        <v xml:space="preserve"> Meyve Sebze Mamulleri </v>
      </c>
      <c r="B12" s="98">
        <f>SEKTOR_USD!B12*$B$53</f>
        <v>701154.12074951385</v>
      </c>
      <c r="C12" s="98">
        <f>SEKTOR_USD!C12*$C$53</f>
        <v>1028927.6260058924</v>
      </c>
      <c r="D12" s="99">
        <f t="shared" si="0"/>
        <v>46.747711459785471</v>
      </c>
      <c r="E12" s="99">
        <f t="shared" si="3"/>
        <v>1.3086005322451404</v>
      </c>
      <c r="F12" s="98">
        <f>SEKTOR_USD!F12*$B$54</f>
        <v>2016822.8402855301</v>
      </c>
      <c r="G12" s="98">
        <f>SEKTOR_USD!G12*$C$54</f>
        <v>2572381.4334657989</v>
      </c>
      <c r="H12" s="99">
        <f t="shared" si="1"/>
        <v>27.546226772283877</v>
      </c>
      <c r="I12" s="99">
        <f t="shared" si="4"/>
        <v>1.0717093066816099</v>
      </c>
      <c r="J12" s="98">
        <f>SEKTOR_USD!J12*$B$55</f>
        <v>8159878.6064222204</v>
      </c>
      <c r="K12" s="98">
        <f>SEKTOR_USD!K12*$C$55</f>
        <v>9350356.5692360755</v>
      </c>
      <c r="L12" s="99">
        <f t="shared" si="2"/>
        <v>14.589407762474446</v>
      </c>
      <c r="M12" s="99">
        <f t="shared" si="5"/>
        <v>0.97068501371475935</v>
      </c>
    </row>
    <row r="13" spans="1:13" ht="13.8" x14ac:dyDescent="0.25">
      <c r="A13" s="97" t="str">
        <f>SEKTOR_USD!A13</f>
        <v xml:space="preserve"> Kuru Meyve ve Mamulleri  </v>
      </c>
      <c r="B13" s="98">
        <f>SEKTOR_USD!B13*$B$53</f>
        <v>647332.18867479591</v>
      </c>
      <c r="C13" s="98">
        <f>SEKTOR_USD!C13*$C$53</f>
        <v>782723.82018666947</v>
      </c>
      <c r="D13" s="99">
        <f t="shared" si="0"/>
        <v>20.915325065024852</v>
      </c>
      <c r="E13" s="99">
        <f t="shared" si="3"/>
        <v>0.99547604885803653</v>
      </c>
      <c r="F13" s="98">
        <f>SEKTOR_USD!F13*$B$54</f>
        <v>1853424.656830637</v>
      </c>
      <c r="G13" s="98">
        <f>SEKTOR_USD!G13*$C$54</f>
        <v>2059004.1631688024</v>
      </c>
      <c r="H13" s="99">
        <f t="shared" si="1"/>
        <v>11.091872851724498</v>
      </c>
      <c r="I13" s="99">
        <f t="shared" si="4"/>
        <v>0.85782531916005</v>
      </c>
      <c r="J13" s="98">
        <f>SEKTOR_USD!J13*$B$55</f>
        <v>7323616.195975204</v>
      </c>
      <c r="K13" s="98">
        <f>SEKTOR_USD!K13*$C$55</f>
        <v>8264690.9646336157</v>
      </c>
      <c r="L13" s="99">
        <f t="shared" si="2"/>
        <v>12.849864649865083</v>
      </c>
      <c r="M13" s="99">
        <f t="shared" si="5"/>
        <v>0.85797922281899242</v>
      </c>
    </row>
    <row r="14" spans="1:13" ht="13.8" x14ac:dyDescent="0.25">
      <c r="A14" s="97" t="str">
        <f>SEKTOR_USD!A14</f>
        <v xml:space="preserve"> Fındık ve Mamulleri </v>
      </c>
      <c r="B14" s="98">
        <f>SEKTOR_USD!B14*$B$53</f>
        <v>745951.17498570587</v>
      </c>
      <c r="C14" s="98">
        <f>SEKTOR_USD!C14*$C$53</f>
        <v>1322984.742714365</v>
      </c>
      <c r="D14" s="99">
        <f t="shared" si="0"/>
        <v>77.355407039839633</v>
      </c>
      <c r="E14" s="99">
        <f t="shared" si="3"/>
        <v>1.6825853390569805</v>
      </c>
      <c r="F14" s="98">
        <f>SEKTOR_USD!F14*$B$54</f>
        <v>2324067.8437008206</v>
      </c>
      <c r="G14" s="98">
        <f>SEKTOR_USD!G14*$C$54</f>
        <v>3401652.3056968874</v>
      </c>
      <c r="H14" s="99">
        <f t="shared" si="1"/>
        <v>46.366308320850607</v>
      </c>
      <c r="I14" s="99">
        <f t="shared" si="4"/>
        <v>1.4172013476238539</v>
      </c>
      <c r="J14" s="98">
        <f>SEKTOR_USD!J14*$B$55</f>
        <v>8648827.0497429464</v>
      </c>
      <c r="K14" s="98">
        <f>SEKTOR_USD!K14*$C$55</f>
        <v>12637074.61886625</v>
      </c>
      <c r="L14" s="99">
        <f t="shared" si="2"/>
        <v>46.113161312918599</v>
      </c>
      <c r="M14" s="99">
        <f t="shared" si="5"/>
        <v>1.3118878257635052</v>
      </c>
    </row>
    <row r="15" spans="1:13" ht="13.8" x14ac:dyDescent="0.25">
      <c r="A15" s="97" t="str">
        <f>SEKTOR_USD!A15</f>
        <v xml:space="preserve"> Zeytin ve Zeytinyağı </v>
      </c>
      <c r="B15" s="98">
        <f>SEKTOR_USD!B15*$B$53</f>
        <v>190934.07197930681</v>
      </c>
      <c r="C15" s="98">
        <f>SEKTOR_USD!C15*$C$53</f>
        <v>186627.68108579374</v>
      </c>
      <c r="D15" s="99">
        <f t="shared" si="0"/>
        <v>-2.2554334325304684</v>
      </c>
      <c r="E15" s="99">
        <f t="shared" si="3"/>
        <v>0.23735496708215259</v>
      </c>
      <c r="F15" s="98">
        <f>SEKTOR_USD!F15*$B$54</f>
        <v>481169.44853776653</v>
      </c>
      <c r="G15" s="98">
        <f>SEKTOR_USD!G15*$C$54</f>
        <v>480257.30625643424</v>
      </c>
      <c r="H15" s="99">
        <f t="shared" si="1"/>
        <v>-0.1895677882509394</v>
      </c>
      <c r="I15" s="99">
        <f t="shared" si="4"/>
        <v>0.20008549977108361</v>
      </c>
      <c r="J15" s="98">
        <f>SEKTOR_USD!J15*$B$55</f>
        <v>1674308.956737326</v>
      </c>
      <c r="K15" s="98">
        <f>SEKTOR_USD!K15*$C$55</f>
        <v>1593412.0520141604</v>
      </c>
      <c r="L15" s="99">
        <f t="shared" si="2"/>
        <v>-4.8316593181706944</v>
      </c>
      <c r="M15" s="99">
        <f t="shared" si="5"/>
        <v>0.16541627991508709</v>
      </c>
    </row>
    <row r="16" spans="1:13" ht="13.8" x14ac:dyDescent="0.25">
      <c r="A16" s="97" t="str">
        <f>SEKTOR_USD!A16</f>
        <v xml:space="preserve"> Tütün </v>
      </c>
      <c r="B16" s="98">
        <f>SEKTOR_USD!B16*$B$53</f>
        <v>402854.45678644284</v>
      </c>
      <c r="C16" s="98">
        <f>SEKTOR_USD!C16*$C$53</f>
        <v>499242.03245412599</v>
      </c>
      <c r="D16" s="99">
        <f t="shared" si="0"/>
        <v>23.926153488920978</v>
      </c>
      <c r="E16" s="99">
        <f t="shared" si="3"/>
        <v>0.63494105209774354</v>
      </c>
      <c r="F16" s="98">
        <f>SEKTOR_USD!F16*$B$54</f>
        <v>1279360.1374250017</v>
      </c>
      <c r="G16" s="98">
        <f>SEKTOR_USD!G16*$C$54</f>
        <v>1334789.7464044781</v>
      </c>
      <c r="H16" s="99">
        <f t="shared" si="1"/>
        <v>4.3326040383781894</v>
      </c>
      <c r="I16" s="99">
        <f t="shared" si="4"/>
        <v>0.55610205200304508</v>
      </c>
      <c r="J16" s="98">
        <f>SEKTOR_USD!J16*$B$55</f>
        <v>5349684.2813851507</v>
      </c>
      <c r="K16" s="98">
        <f>SEKTOR_USD!K16*$C$55</f>
        <v>5212044.5550346104</v>
      </c>
      <c r="L16" s="99">
        <f t="shared" si="2"/>
        <v>-2.5728569969909016</v>
      </c>
      <c r="M16" s="99">
        <f t="shared" si="5"/>
        <v>0.54107600099779385</v>
      </c>
    </row>
    <row r="17" spans="1:13" ht="13.8" x14ac:dyDescent="0.25">
      <c r="A17" s="97" t="str">
        <f>SEKTOR_USD!A17</f>
        <v xml:space="preserve"> Süs Bitkileri ve Mam.</v>
      </c>
      <c r="B17" s="98">
        <f>SEKTOR_USD!B17*$B$53</f>
        <v>107733.32486791359</v>
      </c>
      <c r="C17" s="98">
        <f>SEKTOR_USD!C17*$C$53</f>
        <v>77006.761710768507</v>
      </c>
      <c r="D17" s="99">
        <f t="shared" si="0"/>
        <v>-28.520945765683344</v>
      </c>
      <c r="E17" s="99">
        <f t="shared" si="3"/>
        <v>9.7937976213508013E-2</v>
      </c>
      <c r="F17" s="98">
        <f>SEKTOR_USD!F17*$B$54</f>
        <v>221660.34144583676</v>
      </c>
      <c r="G17" s="98">
        <f>SEKTOR_USD!G17*$C$54</f>
        <v>221422.10032525865</v>
      </c>
      <c r="H17" s="99">
        <f t="shared" si="1"/>
        <v>-0.10748026418443679</v>
      </c>
      <c r="I17" s="99">
        <f t="shared" si="4"/>
        <v>9.2249198558338102E-2</v>
      </c>
      <c r="J17" s="98">
        <f>SEKTOR_USD!J17*$B$55</f>
        <v>515718.79608052917</v>
      </c>
      <c r="K17" s="98">
        <f>SEKTOR_USD!K17*$C$55</f>
        <v>595019.19609722262</v>
      </c>
      <c r="L17" s="99">
        <f t="shared" si="2"/>
        <v>15.376674385222669</v>
      </c>
      <c r="M17" s="99">
        <f t="shared" si="5"/>
        <v>6.1770501718028656E-2</v>
      </c>
    </row>
    <row r="18" spans="1:13" s="21" customFormat="1" ht="15.6" x14ac:dyDescent="0.3">
      <c r="A18" s="95" t="s">
        <v>12</v>
      </c>
      <c r="B18" s="93">
        <f>SEKTOR_USD!B18*$B$53</f>
        <v>1300946.9511206178</v>
      </c>
      <c r="C18" s="93">
        <f>SEKTOR_USD!C18*$C$53</f>
        <v>1162989.8661829382</v>
      </c>
      <c r="D18" s="96">
        <f t="shared" si="0"/>
        <v>-10.60435898780079</v>
      </c>
      <c r="E18" s="96">
        <f t="shared" si="3"/>
        <v>1.4791022414184669</v>
      </c>
      <c r="F18" s="93">
        <f>SEKTOR_USD!F18*$B$54</f>
        <v>3593329.6434108554</v>
      </c>
      <c r="G18" s="93">
        <f>SEKTOR_USD!G18*$C$54</f>
        <v>3675486.2429905878</v>
      </c>
      <c r="H18" s="96">
        <f t="shared" si="1"/>
        <v>2.2863641172021119</v>
      </c>
      <c r="I18" s="96">
        <f t="shared" si="4"/>
        <v>1.5312864421844734</v>
      </c>
      <c r="J18" s="93">
        <f>SEKTOR_USD!J18*$B$55</f>
        <v>13403113.83464084</v>
      </c>
      <c r="K18" s="93">
        <f>SEKTOR_USD!K18*$C$55</f>
        <v>14296017.001862053</v>
      </c>
      <c r="L18" s="96">
        <f t="shared" si="2"/>
        <v>6.6619084060412268</v>
      </c>
      <c r="M18" s="96">
        <f t="shared" si="5"/>
        <v>1.4841069810295635</v>
      </c>
    </row>
    <row r="19" spans="1:13" ht="13.8" x14ac:dyDescent="0.25">
      <c r="A19" s="97" t="str">
        <f>SEKTOR_USD!A19</f>
        <v xml:space="preserve"> Su Ürünleri ve Hayvansal Mamuller</v>
      </c>
      <c r="B19" s="98">
        <f>SEKTOR_USD!B19*$B$53</f>
        <v>1300946.9511206178</v>
      </c>
      <c r="C19" s="98">
        <f>SEKTOR_USD!C19*$C$53</f>
        <v>1162989.8661829382</v>
      </c>
      <c r="D19" s="99">
        <f t="shared" si="0"/>
        <v>-10.60435898780079</v>
      </c>
      <c r="E19" s="99">
        <f t="shared" si="3"/>
        <v>1.4791022414184669</v>
      </c>
      <c r="F19" s="98">
        <f>SEKTOR_USD!F19*$B$54</f>
        <v>3593329.6434108554</v>
      </c>
      <c r="G19" s="98">
        <f>SEKTOR_USD!G19*$C$54</f>
        <v>3675486.2429905878</v>
      </c>
      <c r="H19" s="99">
        <f t="shared" si="1"/>
        <v>2.2863641172021119</v>
      </c>
      <c r="I19" s="99">
        <f t="shared" si="4"/>
        <v>1.5312864421844734</v>
      </c>
      <c r="J19" s="98">
        <f>SEKTOR_USD!J19*$B$55</f>
        <v>13403113.83464084</v>
      </c>
      <c r="K19" s="98">
        <f>SEKTOR_USD!K19*$C$55</f>
        <v>14296017.001862053</v>
      </c>
      <c r="L19" s="99">
        <f t="shared" si="2"/>
        <v>6.6619084060412268</v>
      </c>
      <c r="M19" s="99">
        <f t="shared" si="5"/>
        <v>1.4841069810295635</v>
      </c>
    </row>
    <row r="20" spans="1:13" s="21" customFormat="1" ht="15.6" x14ac:dyDescent="0.3">
      <c r="A20" s="95" t="s">
        <v>111</v>
      </c>
      <c r="B20" s="93">
        <f>SEKTOR_USD!B20*$B$53</f>
        <v>2584703.1649483992</v>
      </c>
      <c r="C20" s="93">
        <f>SEKTOR_USD!C20*$C$53</f>
        <v>2710298.8918785965</v>
      </c>
      <c r="D20" s="96">
        <f t="shared" si="0"/>
        <v>4.8591934514346722</v>
      </c>
      <c r="E20" s="96">
        <f t="shared" si="3"/>
        <v>3.4469854660462138</v>
      </c>
      <c r="F20" s="93">
        <f>SEKTOR_USD!F20*$B$54</f>
        <v>6853972.3501183726</v>
      </c>
      <c r="G20" s="93">
        <f>SEKTOR_USD!G20*$C$54</f>
        <v>8096941.2277773228</v>
      </c>
      <c r="H20" s="96">
        <f t="shared" si="1"/>
        <v>18.135014472847754</v>
      </c>
      <c r="I20" s="96">
        <f t="shared" si="4"/>
        <v>3.3733594701667529</v>
      </c>
      <c r="J20" s="93">
        <f>SEKTOR_USD!J20*$B$55</f>
        <v>26471630.478021324</v>
      </c>
      <c r="K20" s="93">
        <f>SEKTOR_USD!K20*$C$55</f>
        <v>32722420.556888428</v>
      </c>
      <c r="L20" s="96">
        <f t="shared" si="2"/>
        <v>23.613166117806628</v>
      </c>
      <c r="M20" s="96">
        <f t="shared" si="5"/>
        <v>3.3970002119008407</v>
      </c>
    </row>
    <row r="21" spans="1:13" ht="13.8" x14ac:dyDescent="0.25">
      <c r="A21" s="97" t="str">
        <f>SEKTOR_USD!A21</f>
        <v xml:space="preserve"> Mobilya,Kağıt ve Orman Ürünleri</v>
      </c>
      <c r="B21" s="98">
        <f>SEKTOR_USD!B21*$B$53</f>
        <v>2584703.1649483992</v>
      </c>
      <c r="C21" s="98">
        <f>SEKTOR_USD!C21*$C$53</f>
        <v>2710298.8918785965</v>
      </c>
      <c r="D21" s="99">
        <f t="shared" si="0"/>
        <v>4.8591934514346722</v>
      </c>
      <c r="E21" s="99">
        <f t="shared" si="3"/>
        <v>3.4469854660462138</v>
      </c>
      <c r="F21" s="98">
        <f>SEKTOR_USD!F21*$B$54</f>
        <v>6853972.3501183726</v>
      </c>
      <c r="G21" s="98">
        <f>SEKTOR_USD!G21*$C$54</f>
        <v>8096941.2277773228</v>
      </c>
      <c r="H21" s="99">
        <f t="shared" si="1"/>
        <v>18.135014472847754</v>
      </c>
      <c r="I21" s="99">
        <f t="shared" si="4"/>
        <v>3.3733594701667529</v>
      </c>
      <c r="J21" s="98">
        <f>SEKTOR_USD!J21*$B$55</f>
        <v>26471630.478021324</v>
      </c>
      <c r="K21" s="98">
        <f>SEKTOR_USD!K21*$C$55</f>
        <v>32722420.556888428</v>
      </c>
      <c r="L21" s="99">
        <f t="shared" si="2"/>
        <v>23.613166117806628</v>
      </c>
      <c r="M21" s="99">
        <f t="shared" si="5"/>
        <v>3.3970002119008407</v>
      </c>
    </row>
    <row r="22" spans="1:13" ht="16.8" x14ac:dyDescent="0.3">
      <c r="A22" s="92" t="s">
        <v>14</v>
      </c>
      <c r="B22" s="93">
        <f>SEKTOR_USD!B22*$B$53</f>
        <v>69234297.20018895</v>
      </c>
      <c r="C22" s="93">
        <f>SEKTOR_USD!C22*$C$53</f>
        <v>63654045.201816782</v>
      </c>
      <c r="D22" s="96">
        <f t="shared" si="0"/>
        <v>-8.0599532659904547</v>
      </c>
      <c r="E22" s="96">
        <f t="shared" si="3"/>
        <v>80.955856685469769</v>
      </c>
      <c r="F22" s="93">
        <f>SEKTOR_USD!F22*$B$54</f>
        <v>184102668.91652393</v>
      </c>
      <c r="G22" s="93">
        <f>SEKTOR_USD!G22*$C$54</f>
        <v>197511103.82390881</v>
      </c>
      <c r="H22" s="96">
        <f t="shared" si="1"/>
        <v>7.2831290205056947</v>
      </c>
      <c r="I22" s="96">
        <f t="shared" si="4"/>
        <v>82.287364302676266</v>
      </c>
      <c r="J22" s="93">
        <f>SEKTOR_USD!J22*$B$55</f>
        <v>717110586.57262158</v>
      </c>
      <c r="K22" s="93">
        <f>SEKTOR_USD!K22*$C$55</f>
        <v>799091657.09107089</v>
      </c>
      <c r="L22" s="96">
        <f t="shared" si="2"/>
        <v>11.43213781158523</v>
      </c>
      <c r="M22" s="96">
        <f t="shared" si="5"/>
        <v>82.955798570809776</v>
      </c>
    </row>
    <row r="23" spans="1:13" s="21" customFormat="1" ht="15.6" x14ac:dyDescent="0.3">
      <c r="A23" s="95" t="s">
        <v>15</v>
      </c>
      <c r="B23" s="93">
        <f>SEKTOR_USD!B23*$B$53</f>
        <v>6093253.7086606538</v>
      </c>
      <c r="C23" s="93">
        <f>SEKTOR_USD!C23*$C$53</f>
        <v>5936076.7099828618</v>
      </c>
      <c r="D23" s="96">
        <f t="shared" si="0"/>
        <v>-2.5795249335242403</v>
      </c>
      <c r="E23" s="96">
        <f t="shared" si="3"/>
        <v>7.549562229449819</v>
      </c>
      <c r="F23" s="93">
        <f>SEKTOR_USD!F23*$B$54</f>
        <v>16428961.274331376</v>
      </c>
      <c r="G23" s="93">
        <f>SEKTOR_USD!G23*$C$54</f>
        <v>18197692.244980477</v>
      </c>
      <c r="H23" s="96">
        <f t="shared" si="1"/>
        <v>10.765933044181971</v>
      </c>
      <c r="I23" s="96">
        <f t="shared" si="4"/>
        <v>7.5815490989597194</v>
      </c>
      <c r="J23" s="93">
        <f>SEKTOR_USD!J23*$B$55</f>
        <v>64201320.637217723</v>
      </c>
      <c r="K23" s="93">
        <f>SEKTOR_USD!K23*$C$55</f>
        <v>70593520.93665418</v>
      </c>
      <c r="L23" s="96">
        <f t="shared" si="2"/>
        <v>9.9564934739533655</v>
      </c>
      <c r="M23" s="96">
        <f t="shared" si="5"/>
        <v>7.3284983659364045</v>
      </c>
    </row>
    <row r="24" spans="1:13" ht="13.8" x14ac:dyDescent="0.25">
      <c r="A24" s="97" t="str">
        <f>SEKTOR_USD!A24</f>
        <v xml:space="preserve"> Tekstil ve Hammaddeleri</v>
      </c>
      <c r="B24" s="98">
        <f>SEKTOR_USD!B24*$B$53</f>
        <v>3985240.190568944</v>
      </c>
      <c r="C24" s="98">
        <f>SEKTOR_USD!C24*$C$53</f>
        <v>3715201.8414715086</v>
      </c>
      <c r="D24" s="99">
        <f t="shared" si="0"/>
        <v>-6.7759617032990906</v>
      </c>
      <c r="E24" s="99">
        <f t="shared" si="3"/>
        <v>4.7250311725228187</v>
      </c>
      <c r="F24" s="98">
        <f>SEKTOR_USD!F24*$B$54</f>
        <v>10970214.032219205</v>
      </c>
      <c r="G24" s="98">
        <f>SEKTOR_USD!G24*$C$54</f>
        <v>11640161.713558588</v>
      </c>
      <c r="H24" s="99">
        <f t="shared" si="1"/>
        <v>6.106970013271992</v>
      </c>
      <c r="I24" s="99">
        <f t="shared" si="4"/>
        <v>4.8495411595675231</v>
      </c>
      <c r="J24" s="98">
        <f>SEKTOR_USD!J24*$B$55</f>
        <v>43459841.197628856</v>
      </c>
      <c r="K24" s="98">
        <f>SEKTOR_USD!K24*$C$55</f>
        <v>45626443.30172427</v>
      </c>
      <c r="L24" s="99">
        <f t="shared" si="2"/>
        <v>4.9852968726761544</v>
      </c>
      <c r="M24" s="99">
        <f t="shared" si="5"/>
        <v>4.7366006220347074</v>
      </c>
    </row>
    <row r="25" spans="1:13" ht="13.8" x14ac:dyDescent="0.25">
      <c r="A25" s="97" t="str">
        <f>SEKTOR_USD!A25</f>
        <v xml:space="preserve"> Deri ve Deri Mamulleri </v>
      </c>
      <c r="B25" s="98">
        <f>SEKTOR_USD!B25*$B$53</f>
        <v>964254.71048035042</v>
      </c>
      <c r="C25" s="98">
        <f>SEKTOR_USD!C25*$C$53</f>
        <v>824956.03093836003</v>
      </c>
      <c r="D25" s="99">
        <f t="shared" si="0"/>
        <v>-14.446253466845679</v>
      </c>
      <c r="E25" s="99">
        <f t="shared" si="3"/>
        <v>1.0491874004349013</v>
      </c>
      <c r="F25" s="98">
        <f>SEKTOR_USD!F25*$B$54</f>
        <v>2358286.6165542873</v>
      </c>
      <c r="G25" s="98">
        <f>SEKTOR_USD!G25*$C$54</f>
        <v>2535511.9131280635</v>
      </c>
      <c r="H25" s="99">
        <f t="shared" si="1"/>
        <v>7.5150024314144508</v>
      </c>
      <c r="I25" s="99">
        <f t="shared" si="4"/>
        <v>1.0563486733148852</v>
      </c>
      <c r="J25" s="98">
        <f>SEKTOR_USD!J25*$B$55</f>
        <v>8781151.5129639227</v>
      </c>
      <c r="K25" s="98">
        <f>SEKTOR_USD!K25*$C$55</f>
        <v>9625864.7623022441</v>
      </c>
      <c r="L25" s="99">
        <f t="shared" si="2"/>
        <v>9.6196182025926955</v>
      </c>
      <c r="M25" s="99">
        <f t="shared" si="5"/>
        <v>0.99928624107809305</v>
      </c>
    </row>
    <row r="26" spans="1:13" ht="13.8" x14ac:dyDescent="0.25">
      <c r="A26" s="97" t="str">
        <f>SEKTOR_USD!A26</f>
        <v xml:space="preserve"> Halı </v>
      </c>
      <c r="B26" s="98">
        <f>SEKTOR_USD!B26*$B$53</f>
        <v>1143758.8076113607</v>
      </c>
      <c r="C26" s="98">
        <f>SEKTOR_USD!C26*$C$53</f>
        <v>1395918.8375729932</v>
      </c>
      <c r="D26" s="99">
        <f t="shared" si="0"/>
        <v>22.046608802798776</v>
      </c>
      <c r="E26" s="99">
        <f t="shared" si="3"/>
        <v>1.7753436564920997</v>
      </c>
      <c r="F26" s="98">
        <f>SEKTOR_USD!F26*$B$54</f>
        <v>3100460.625557886</v>
      </c>
      <c r="G26" s="98">
        <f>SEKTOR_USD!G26*$C$54</f>
        <v>4022018.618293826</v>
      </c>
      <c r="H26" s="99">
        <f t="shared" si="1"/>
        <v>29.723260638735518</v>
      </c>
      <c r="I26" s="99">
        <f t="shared" si="4"/>
        <v>1.6756592660773117</v>
      </c>
      <c r="J26" s="98">
        <f>SEKTOR_USD!J26*$B$55</f>
        <v>11960327.926624952</v>
      </c>
      <c r="K26" s="98">
        <f>SEKTOR_USD!K26*$C$55</f>
        <v>15341212.87262767</v>
      </c>
      <c r="L26" s="99">
        <f t="shared" si="2"/>
        <v>28.267493723784209</v>
      </c>
      <c r="M26" s="99">
        <f t="shared" si="5"/>
        <v>1.5926115028236048</v>
      </c>
    </row>
    <row r="27" spans="1:13" s="21" customFormat="1" ht="15.6" x14ac:dyDescent="0.3">
      <c r="A27" s="95" t="s">
        <v>19</v>
      </c>
      <c r="B27" s="93">
        <f>SEKTOR_USD!B27*$B$53</f>
        <v>10066960.565389419</v>
      </c>
      <c r="C27" s="93">
        <f>SEKTOR_USD!C27*$C$53</f>
        <v>9847474.7118919026</v>
      </c>
      <c r="D27" s="96">
        <f t="shared" si="0"/>
        <v>-2.1802593947980364</v>
      </c>
      <c r="E27" s="96">
        <f t="shared" si="3"/>
        <v>12.524117657599474</v>
      </c>
      <c r="F27" s="93">
        <f>SEKTOR_USD!F27*$B$54</f>
        <v>26936665.485887159</v>
      </c>
      <c r="G27" s="93">
        <f>SEKTOR_USD!G27*$C$54</f>
        <v>29071911.900363538</v>
      </c>
      <c r="H27" s="96">
        <f t="shared" si="1"/>
        <v>7.9269143970143325</v>
      </c>
      <c r="I27" s="96">
        <f t="shared" si="4"/>
        <v>12.111982360512439</v>
      </c>
      <c r="J27" s="93">
        <f>SEKTOR_USD!J27*$B$55</f>
        <v>95092149.621176451</v>
      </c>
      <c r="K27" s="93">
        <f>SEKTOR_USD!K27*$C$55</f>
        <v>119237534.52604289</v>
      </c>
      <c r="L27" s="96">
        <f t="shared" si="2"/>
        <v>25.391564919980951</v>
      </c>
      <c r="M27" s="96">
        <f t="shared" si="5"/>
        <v>12.378360865673613</v>
      </c>
    </row>
    <row r="28" spans="1:13" ht="13.8" x14ac:dyDescent="0.25">
      <c r="A28" s="97" t="str">
        <f>SEKTOR_USD!A28</f>
        <v xml:space="preserve"> Kimyevi Maddeler ve Mamulleri  </v>
      </c>
      <c r="B28" s="98">
        <f>SEKTOR_USD!B28*$B$53</f>
        <v>10066960.565389419</v>
      </c>
      <c r="C28" s="98">
        <f>SEKTOR_USD!C28*$C$53</f>
        <v>9847474.7118919026</v>
      </c>
      <c r="D28" s="99">
        <f t="shared" si="0"/>
        <v>-2.1802593947980364</v>
      </c>
      <c r="E28" s="99">
        <f t="shared" si="3"/>
        <v>12.524117657599474</v>
      </c>
      <c r="F28" s="98">
        <f>SEKTOR_USD!F28*$B$54</f>
        <v>26936665.485887159</v>
      </c>
      <c r="G28" s="98">
        <f>SEKTOR_USD!G28*$C$54</f>
        <v>29071911.900363538</v>
      </c>
      <c r="H28" s="99">
        <f t="shared" si="1"/>
        <v>7.9269143970143325</v>
      </c>
      <c r="I28" s="99">
        <f t="shared" si="4"/>
        <v>12.111982360512439</v>
      </c>
      <c r="J28" s="98">
        <f>SEKTOR_USD!J28*$B$55</f>
        <v>95092149.621176451</v>
      </c>
      <c r="K28" s="98">
        <f>SEKTOR_USD!K28*$C$55</f>
        <v>119237534.52604289</v>
      </c>
      <c r="L28" s="99">
        <f t="shared" si="2"/>
        <v>25.391564919980951</v>
      </c>
      <c r="M28" s="99">
        <f t="shared" si="5"/>
        <v>12.378360865673613</v>
      </c>
    </row>
    <row r="29" spans="1:13" s="21" customFormat="1" ht="15.6" x14ac:dyDescent="0.3">
      <c r="A29" s="95" t="s">
        <v>21</v>
      </c>
      <c r="B29" s="93">
        <f>SEKTOR_USD!B29*$B$53</f>
        <v>53074082.926138878</v>
      </c>
      <c r="C29" s="93">
        <f>SEKTOR_USD!C29*$C$53</f>
        <v>47870493.779942013</v>
      </c>
      <c r="D29" s="96">
        <f t="shared" si="0"/>
        <v>-9.8043882424468745</v>
      </c>
      <c r="E29" s="96">
        <f t="shared" si="3"/>
        <v>60.882176798420474</v>
      </c>
      <c r="F29" s="93">
        <f>SEKTOR_USD!F29*$B$54</f>
        <v>140737042.15630543</v>
      </c>
      <c r="G29" s="93">
        <f>SEKTOR_USD!G29*$C$54</f>
        <v>150241499.67856479</v>
      </c>
      <c r="H29" s="96">
        <f t="shared" si="1"/>
        <v>6.7533446608203622</v>
      </c>
      <c r="I29" s="96">
        <f t="shared" si="4"/>
        <v>62.593832843204112</v>
      </c>
      <c r="J29" s="93">
        <f>SEKTOR_USD!J29*$B$55</f>
        <v>557817116.31422734</v>
      </c>
      <c r="K29" s="93">
        <f>SEKTOR_USD!K29*$C$55</f>
        <v>609260601.62837386</v>
      </c>
      <c r="L29" s="96">
        <f t="shared" si="2"/>
        <v>9.2222851916160238</v>
      </c>
      <c r="M29" s="96">
        <f t="shared" si="5"/>
        <v>63.248939339199758</v>
      </c>
    </row>
    <row r="30" spans="1:13" ht="13.8" x14ac:dyDescent="0.25">
      <c r="A30" s="97" t="str">
        <f>SEKTOR_USD!A30</f>
        <v xml:space="preserve"> Hazırgiyim ve Konfeksiyon </v>
      </c>
      <c r="B30" s="98">
        <f>SEKTOR_USD!B30*$B$53</f>
        <v>9168471.5851660594</v>
      </c>
      <c r="C30" s="98">
        <f>SEKTOR_USD!C30*$C$53</f>
        <v>7694635.2251834497</v>
      </c>
      <c r="D30" s="99">
        <f t="shared" si="0"/>
        <v>-16.075049655682776</v>
      </c>
      <c r="E30" s="99">
        <f t="shared" si="3"/>
        <v>9.786114685436198</v>
      </c>
      <c r="F30" s="98">
        <f>SEKTOR_USD!F30*$B$54</f>
        <v>24171731.008066949</v>
      </c>
      <c r="G30" s="98">
        <f>SEKTOR_USD!G30*$C$54</f>
        <v>25807159.587684155</v>
      </c>
      <c r="H30" s="99">
        <f t="shared" si="1"/>
        <v>6.7658728250426359</v>
      </c>
      <c r="I30" s="99">
        <f t="shared" si="4"/>
        <v>10.751816487757422</v>
      </c>
      <c r="J30" s="98">
        <f>SEKTOR_USD!J30*$B$55</f>
        <v>92079504.44643639</v>
      </c>
      <c r="K30" s="98">
        <f>SEKTOR_USD!K30*$C$55</f>
        <v>102114279.18903743</v>
      </c>
      <c r="L30" s="99">
        <f t="shared" si="2"/>
        <v>10.897946077064708</v>
      </c>
      <c r="M30" s="99">
        <f t="shared" si="5"/>
        <v>10.600750865609152</v>
      </c>
    </row>
    <row r="31" spans="1:13" ht="13.8" x14ac:dyDescent="0.25">
      <c r="A31" s="97" t="str">
        <f>SEKTOR_USD!A31</f>
        <v xml:space="preserve"> Otomotiv Endüstrisi</v>
      </c>
      <c r="B31" s="98">
        <f>SEKTOR_USD!B31*$B$53</f>
        <v>15789835.825744292</v>
      </c>
      <c r="C31" s="98">
        <f>SEKTOR_USD!C31*$C$53</f>
        <v>13063102.360066833</v>
      </c>
      <c r="D31" s="99">
        <f t="shared" si="0"/>
        <v>-17.268915875817395</v>
      </c>
      <c r="E31" s="99">
        <f t="shared" si="3"/>
        <v>16.613785332515032</v>
      </c>
      <c r="F31" s="98">
        <f>SEKTOR_USD!F31*$B$54</f>
        <v>41644531.343009405</v>
      </c>
      <c r="G31" s="98">
        <f>SEKTOR_USD!G31*$C$54</f>
        <v>42623083.919075981</v>
      </c>
      <c r="H31" s="99">
        <f t="shared" si="1"/>
        <v>2.3497744950150321</v>
      </c>
      <c r="I31" s="99">
        <f t="shared" si="4"/>
        <v>17.757691422146682</v>
      </c>
      <c r="J31" s="98">
        <f>SEKTOR_USD!J31*$B$55</f>
        <v>162501023.38957551</v>
      </c>
      <c r="K31" s="98">
        <f>SEKTOR_USD!K31*$C$55</f>
        <v>174831481.22869819</v>
      </c>
      <c r="L31" s="99">
        <f t="shared" si="2"/>
        <v>7.5879262677392383</v>
      </c>
      <c r="M31" s="99">
        <f t="shared" si="5"/>
        <v>18.149714130967691</v>
      </c>
    </row>
    <row r="32" spans="1:13" ht="13.8" x14ac:dyDescent="0.25">
      <c r="A32" s="97" t="str">
        <f>SEKTOR_USD!A32</f>
        <v xml:space="preserve"> Gemi ve Yat</v>
      </c>
      <c r="B32" s="98">
        <f>SEKTOR_USD!B32*$B$53</f>
        <v>545710.53250298568</v>
      </c>
      <c r="C32" s="98">
        <f>SEKTOR_USD!C32*$C$53</f>
        <v>438483.01174706919</v>
      </c>
      <c r="D32" s="99">
        <f t="shared" si="0"/>
        <v>-19.649157267333816</v>
      </c>
      <c r="E32" s="99">
        <f t="shared" si="3"/>
        <v>0.55766711676315794</v>
      </c>
      <c r="F32" s="98">
        <f>SEKTOR_USD!F32*$B$54</f>
        <v>1435136.999406758</v>
      </c>
      <c r="G32" s="98">
        <f>SEKTOR_USD!G32*$C$54</f>
        <v>1987752.8802970164</v>
      </c>
      <c r="H32" s="99">
        <f t="shared" si="1"/>
        <v>38.506141303491788</v>
      </c>
      <c r="I32" s="99">
        <f t="shared" si="4"/>
        <v>0.82814050571315168</v>
      </c>
      <c r="J32" s="98">
        <f>SEKTOR_USD!J32*$B$55</f>
        <v>5643299.368896652</v>
      </c>
      <c r="K32" s="98">
        <f>SEKTOR_USD!K32*$C$55</f>
        <v>6454266.8918621372</v>
      </c>
      <c r="L32" s="99">
        <f t="shared" si="2"/>
        <v>14.370450156076716</v>
      </c>
      <c r="M32" s="99">
        <f t="shared" si="5"/>
        <v>0.67003435644997766</v>
      </c>
    </row>
    <row r="33" spans="1:13" ht="13.8" x14ac:dyDescent="0.25">
      <c r="A33" s="97" t="str">
        <f>SEKTOR_USD!A33</f>
        <v xml:space="preserve"> Elektrik Elektronik</v>
      </c>
      <c r="B33" s="98">
        <f>SEKTOR_USD!B33*$B$53</f>
        <v>5436207.457368236</v>
      </c>
      <c r="C33" s="98">
        <f>SEKTOR_USD!C33*$C$53</f>
        <v>5275938.2284730272</v>
      </c>
      <c r="D33" s="99">
        <f t="shared" si="0"/>
        <v>-2.9481808807347827</v>
      </c>
      <c r="E33" s="99">
        <f t="shared" si="3"/>
        <v>6.7099914506841589</v>
      </c>
      <c r="F33" s="98">
        <f>SEKTOR_USD!F33*$B$54</f>
        <v>14383283.987342536</v>
      </c>
      <c r="G33" s="98">
        <f>SEKTOR_USD!G33*$C$54</f>
        <v>15389088.815104865</v>
      </c>
      <c r="H33" s="99">
        <f t="shared" si="1"/>
        <v>6.9928733149359257</v>
      </c>
      <c r="I33" s="99">
        <f t="shared" si="4"/>
        <v>6.4114246394155652</v>
      </c>
      <c r="J33" s="98">
        <f>SEKTOR_USD!J33*$B$55</f>
        <v>59093722.346743234</v>
      </c>
      <c r="K33" s="98">
        <f>SEKTOR_USD!K33*$C$55</f>
        <v>64969236.255122371</v>
      </c>
      <c r="L33" s="99">
        <f t="shared" si="2"/>
        <v>9.9427040217630633</v>
      </c>
      <c r="M33" s="99">
        <f t="shared" si="5"/>
        <v>6.7446266373233383</v>
      </c>
    </row>
    <row r="34" spans="1:13" ht="13.8" x14ac:dyDescent="0.25">
      <c r="A34" s="97" t="str">
        <f>SEKTOR_USD!A34</f>
        <v xml:space="preserve"> Makine ve Aksamları</v>
      </c>
      <c r="B34" s="98">
        <f>SEKTOR_USD!B34*$B$53</f>
        <v>3828375.1589551354</v>
      </c>
      <c r="C34" s="98">
        <f>SEKTOR_USD!C34*$C$53</f>
        <v>3975226.9971103128</v>
      </c>
      <c r="D34" s="99">
        <f t="shared" si="0"/>
        <v>3.8358789841081604</v>
      </c>
      <c r="E34" s="99">
        <f t="shared" si="3"/>
        <v>5.055733788008931</v>
      </c>
      <c r="F34" s="98">
        <f>SEKTOR_USD!F34*$B$54</f>
        <v>10125191.927549126</v>
      </c>
      <c r="G34" s="98">
        <f>SEKTOR_USD!G34*$C$54</f>
        <v>11519194.136734912</v>
      </c>
      <c r="H34" s="99">
        <f t="shared" si="1"/>
        <v>13.767662076537196</v>
      </c>
      <c r="I34" s="99">
        <f t="shared" si="4"/>
        <v>4.7991434711834993</v>
      </c>
      <c r="J34" s="98">
        <f>SEKTOR_USD!J34*$B$55</f>
        <v>39211829.238422036</v>
      </c>
      <c r="K34" s="98">
        <f>SEKTOR_USD!K34*$C$55</f>
        <v>45948368.202863552</v>
      </c>
      <c r="L34" s="99">
        <f t="shared" si="2"/>
        <v>17.17986407489672</v>
      </c>
      <c r="M34" s="99">
        <f t="shared" si="5"/>
        <v>4.770020489476515</v>
      </c>
    </row>
    <row r="35" spans="1:13" ht="13.8" x14ac:dyDescent="0.25">
      <c r="A35" s="97" t="str">
        <f>SEKTOR_USD!A35</f>
        <v xml:space="preserve"> Demir ve Demir Dışı Metaller </v>
      </c>
      <c r="B35" s="98">
        <f>SEKTOR_USD!B35*$B$53</f>
        <v>3901133.059360614</v>
      </c>
      <c r="C35" s="98">
        <f>SEKTOR_USD!C35*$C$53</f>
        <v>4259962.679395725</v>
      </c>
      <c r="D35" s="99">
        <f t="shared" si="0"/>
        <v>9.1980871858270383</v>
      </c>
      <c r="E35" s="99">
        <f t="shared" si="3"/>
        <v>5.4178635005080089</v>
      </c>
      <c r="F35" s="98">
        <f>SEKTOR_USD!F35*$B$54</f>
        <v>10836661.260213302</v>
      </c>
      <c r="G35" s="98">
        <f>SEKTOR_USD!G35*$C$54</f>
        <v>12607572.877979293</v>
      </c>
      <c r="H35" s="99">
        <f t="shared" si="1"/>
        <v>16.341856363711173</v>
      </c>
      <c r="I35" s="99">
        <f t="shared" si="4"/>
        <v>5.2525854106296572</v>
      </c>
      <c r="J35" s="98">
        <f>SEKTOR_USD!J35*$B$55</f>
        <v>42414231.816982694</v>
      </c>
      <c r="K35" s="98">
        <f>SEKTOR_USD!K35*$C$55</f>
        <v>47900362.485182822</v>
      </c>
      <c r="L35" s="99">
        <f t="shared" si="2"/>
        <v>12.934645832730787</v>
      </c>
      <c r="M35" s="99">
        <f t="shared" si="5"/>
        <v>4.9726621302176044</v>
      </c>
    </row>
    <row r="36" spans="1:13" ht="13.8" x14ac:dyDescent="0.25">
      <c r="A36" s="97" t="str">
        <f>SEKTOR_USD!A36</f>
        <v xml:space="preserve"> Çelik</v>
      </c>
      <c r="B36" s="98">
        <f>SEKTOR_USD!B36*$B$53</f>
        <v>7160740.1780929323</v>
      </c>
      <c r="C36" s="98">
        <f>SEKTOR_USD!C36*$C$53</f>
        <v>6234467.9071191102</v>
      </c>
      <c r="D36" s="99">
        <f t="shared" si="0"/>
        <v>-12.935426337735233</v>
      </c>
      <c r="E36" s="99">
        <f t="shared" si="3"/>
        <v>7.9290591634620888</v>
      </c>
      <c r="F36" s="98">
        <f>SEKTOR_USD!F36*$B$54</f>
        <v>19858329.347784489</v>
      </c>
      <c r="G36" s="98">
        <f>SEKTOR_USD!G36*$C$54</f>
        <v>19177282.443869255</v>
      </c>
      <c r="H36" s="99">
        <f t="shared" si="1"/>
        <v>-3.4295276908136052</v>
      </c>
      <c r="I36" s="99">
        <f t="shared" si="4"/>
        <v>7.9896673971347836</v>
      </c>
      <c r="J36" s="98">
        <f>SEKTOR_USD!J36*$B$55</f>
        <v>81763861.078908712</v>
      </c>
      <c r="K36" s="98">
        <f>SEKTOR_USD!K36*$C$55</f>
        <v>77837362.669644073</v>
      </c>
      <c r="L36" s="99">
        <f t="shared" si="2"/>
        <v>-4.8022419164809893</v>
      </c>
      <c r="M36" s="99">
        <f t="shared" si="5"/>
        <v>8.0805005553576486</v>
      </c>
    </row>
    <row r="37" spans="1:13" ht="13.8" x14ac:dyDescent="0.25">
      <c r="A37" s="97" t="str">
        <f>SEKTOR_USD!A37</f>
        <v xml:space="preserve"> Çimento Cam Seramik ve Toprak Ürünleri</v>
      </c>
      <c r="B37" s="98">
        <f>SEKTOR_USD!B37*$B$53</f>
        <v>1734468.8026312587</v>
      </c>
      <c r="C37" s="98">
        <f>SEKTOR_USD!C37*$C$53</f>
        <v>2011891.2889936906</v>
      </c>
      <c r="D37" s="99">
        <f t="shared" si="0"/>
        <v>15.994665683324536</v>
      </c>
      <c r="E37" s="99">
        <f t="shared" si="3"/>
        <v>2.5587436327435413</v>
      </c>
      <c r="F37" s="98">
        <f>SEKTOR_USD!F37*$B$54</f>
        <v>4483688.0705908109</v>
      </c>
      <c r="G37" s="98">
        <f>SEKTOR_USD!G37*$C$54</f>
        <v>5587192.6664850982</v>
      </c>
      <c r="H37" s="99">
        <f t="shared" si="1"/>
        <v>24.611538057973771</v>
      </c>
      <c r="I37" s="99">
        <f t="shared" si="4"/>
        <v>2.3277443620901224</v>
      </c>
      <c r="J37" s="98">
        <f>SEKTOR_USD!J37*$B$55</f>
        <v>16236967.250510313</v>
      </c>
      <c r="K37" s="98">
        <f>SEKTOR_USD!K37*$C$55</f>
        <v>21084116.784386266</v>
      </c>
      <c r="L37" s="99">
        <f t="shared" si="2"/>
        <v>29.852554723380454</v>
      </c>
      <c r="M37" s="99">
        <f t="shared" si="5"/>
        <v>2.1887974045130605</v>
      </c>
    </row>
    <row r="38" spans="1:13" ht="13.8" x14ac:dyDescent="0.25">
      <c r="A38" s="97" t="str">
        <f>SEKTOR_USD!A38</f>
        <v xml:space="preserve"> Mücevher</v>
      </c>
      <c r="B38" s="98">
        <f>SEKTOR_USD!B38*$B$53</f>
        <v>1628509.1868190884</v>
      </c>
      <c r="C38" s="98">
        <f>SEKTOR_USD!C38*$C$53</f>
        <v>1460812.7270163391</v>
      </c>
      <c r="D38" s="99">
        <f t="shared" si="0"/>
        <v>-10.297544598462176</v>
      </c>
      <c r="E38" s="99">
        <f t="shared" si="3"/>
        <v>1.8578763595886858</v>
      </c>
      <c r="F38" s="98">
        <f>SEKTOR_USD!F38*$B$54</f>
        <v>4383731.1360224672</v>
      </c>
      <c r="G38" s="98">
        <f>SEKTOR_USD!G38*$C$54</f>
        <v>5462344.0485139545</v>
      </c>
      <c r="H38" s="99">
        <f t="shared" si="1"/>
        <v>24.6049057075648</v>
      </c>
      <c r="I38" s="99">
        <f t="shared" si="4"/>
        <v>2.2757297486796455</v>
      </c>
      <c r="J38" s="98">
        <f>SEKTOR_USD!J38*$B$55</f>
        <v>22759917.177365568</v>
      </c>
      <c r="K38" s="98">
        <f>SEKTOR_USD!K38*$C$55</f>
        <v>24523286.953282997</v>
      </c>
      <c r="L38" s="99">
        <f t="shared" si="2"/>
        <v>7.7476985622385168</v>
      </c>
      <c r="M38" s="99">
        <f t="shared" si="5"/>
        <v>2.5458266704927706</v>
      </c>
    </row>
    <row r="39" spans="1:13" ht="13.8" x14ac:dyDescent="0.25">
      <c r="A39" s="97" t="str">
        <f>SEKTOR_USD!A39</f>
        <v xml:space="preserve"> Savunma ve Havacılık Sanayii</v>
      </c>
      <c r="B39" s="98">
        <f>SEKTOR_USD!B39*$B$53</f>
        <v>1547526.4228412223</v>
      </c>
      <c r="C39" s="98">
        <f>SEKTOR_USD!C39*$C$53</f>
        <v>898427.47914853366</v>
      </c>
      <c r="D39" s="99">
        <f t="shared" si="0"/>
        <v>-41.94428825977382</v>
      </c>
      <c r="E39" s="99">
        <f t="shared" si="3"/>
        <v>1.1426291292821193</v>
      </c>
      <c r="F39" s="98">
        <f>SEKTOR_USD!F39*$B$54</f>
        <v>3300934.6708970577</v>
      </c>
      <c r="G39" s="98">
        <f>SEKTOR_USD!G39*$C$54</f>
        <v>2947142.1186661678</v>
      </c>
      <c r="H39" s="99">
        <f t="shared" si="1"/>
        <v>-10.717950747408876</v>
      </c>
      <c r="I39" s="99">
        <f t="shared" si="4"/>
        <v>1.2278426502373072</v>
      </c>
      <c r="J39" s="98">
        <f>SEKTOR_USD!J39*$B$55</f>
        <v>11741357.279860288</v>
      </c>
      <c r="K39" s="98">
        <f>SEKTOR_USD!K39*$C$55</f>
        <v>15298515.693266451</v>
      </c>
      <c r="L39" s="99">
        <f t="shared" si="2"/>
        <v>30.295972847259193</v>
      </c>
      <c r="M39" s="99">
        <f t="shared" si="5"/>
        <v>1.588178996766008</v>
      </c>
    </row>
    <row r="40" spans="1:13" ht="13.8" x14ac:dyDescent="0.25">
      <c r="A40" s="97" t="str">
        <f>SEKTOR_USD!A40</f>
        <v xml:space="preserve"> İklimlendirme Sanayii</v>
      </c>
      <c r="B40" s="98">
        <f>SEKTOR_USD!B40*$B$53</f>
        <v>2270739.494905421</v>
      </c>
      <c r="C40" s="98">
        <f>SEKTOR_USD!C40*$C$53</f>
        <v>2512916.3487055083</v>
      </c>
      <c r="D40" s="99">
        <f t="shared" si="0"/>
        <v>10.665109509189833</v>
      </c>
      <c r="E40" s="99">
        <f t="shared" si="3"/>
        <v>3.1959523568907571</v>
      </c>
      <c r="F40" s="98">
        <f>SEKTOR_USD!F40*$B$54</f>
        <v>5965019.6527023055</v>
      </c>
      <c r="G40" s="98">
        <f>SEKTOR_USD!G40*$C$54</f>
        <v>6994799.7921024207</v>
      </c>
      <c r="H40" s="99">
        <f t="shared" si="1"/>
        <v>17.263650404464279</v>
      </c>
      <c r="I40" s="99">
        <f t="shared" si="4"/>
        <v>2.9141836968830788</v>
      </c>
      <c r="J40" s="98">
        <f>SEKTOR_USD!J40*$B$55</f>
        <v>23744604.67848805</v>
      </c>
      <c r="K40" s="98">
        <f>SEKTOR_USD!K40*$C$55</f>
        <v>27629508.1633466</v>
      </c>
      <c r="L40" s="99">
        <f t="shared" si="2"/>
        <v>16.361205155704969</v>
      </c>
      <c r="M40" s="99">
        <f t="shared" si="5"/>
        <v>2.8682916327180563</v>
      </c>
    </row>
    <row r="41" spans="1:13" ht="13.8" x14ac:dyDescent="0.25">
      <c r="A41" s="97" t="str">
        <f>SEKTOR_USD!A41</f>
        <v xml:space="preserve"> Diğer Sanayi Ürünleri</v>
      </c>
      <c r="B41" s="98">
        <f>SEKTOR_USD!B41*$B$53</f>
        <v>62365.221751632896</v>
      </c>
      <c r="C41" s="98">
        <f>SEKTOR_USD!C41*$C$53</f>
        <v>44629.526982406751</v>
      </c>
      <c r="D41" s="99">
        <f t="shared" si="0"/>
        <v>-28.438437755994634</v>
      </c>
      <c r="E41" s="99">
        <f t="shared" si="3"/>
        <v>5.6760282537784514E-2</v>
      </c>
      <c r="F41" s="98">
        <f>SEKTOR_USD!F41*$B$54</f>
        <v>148802.75272020599</v>
      </c>
      <c r="G41" s="98">
        <f>SEKTOR_USD!G41*$C$54</f>
        <v>138886.39205168473</v>
      </c>
      <c r="H41" s="99">
        <f t="shared" si="1"/>
        <v>-6.6640975971506418</v>
      </c>
      <c r="I41" s="99">
        <f t="shared" si="4"/>
        <v>5.7863051333207453E-2</v>
      </c>
      <c r="J41" s="98">
        <f>SEKTOR_USD!J41*$B$55</f>
        <v>626798.24203801167</v>
      </c>
      <c r="K41" s="98">
        <f>SEKTOR_USD!K41*$C$55</f>
        <v>669817.11168101267</v>
      </c>
      <c r="L41" s="99">
        <f t="shared" si="2"/>
        <v>6.8632722234712578</v>
      </c>
      <c r="M41" s="99">
        <f t="shared" si="5"/>
        <v>6.9535469307945769E-2</v>
      </c>
    </row>
    <row r="42" spans="1:13" ht="16.8" x14ac:dyDescent="0.3">
      <c r="A42" s="92" t="s">
        <v>31</v>
      </c>
      <c r="B42" s="93">
        <f>SEKTOR_USD!B42*$B$53</f>
        <v>2016549.3932056294</v>
      </c>
      <c r="C42" s="93">
        <f>SEKTOR_USD!C42*$C$53</f>
        <v>2057160.0691357192</v>
      </c>
      <c r="D42" s="96">
        <f t="shared" si="0"/>
        <v>2.0138696362667607</v>
      </c>
      <c r="E42" s="96">
        <f t="shared" si="3"/>
        <v>2.6163169238970707</v>
      </c>
      <c r="F42" s="93">
        <f>SEKTOR_USD!F42*$B$54</f>
        <v>5191072.8296971284</v>
      </c>
      <c r="G42" s="93">
        <f>SEKTOR_USD!G42*$C$54</f>
        <v>5722637.1631207736</v>
      </c>
      <c r="H42" s="96">
        <f t="shared" si="1"/>
        <v>10.239970635408312</v>
      </c>
      <c r="I42" s="96">
        <f t="shared" si="4"/>
        <v>2.3841734459323609</v>
      </c>
      <c r="J42" s="93">
        <f>SEKTOR_USD!J42*$B$55</f>
        <v>23129456.164683368</v>
      </c>
      <c r="K42" s="93">
        <f>SEKTOR_USD!K42*$C$55</f>
        <v>25104011.455702703</v>
      </c>
      <c r="L42" s="96">
        <f t="shared" si="2"/>
        <v>8.5369724085182188</v>
      </c>
      <c r="M42" s="96">
        <f t="shared" si="5"/>
        <v>2.6061132026075371</v>
      </c>
    </row>
    <row r="43" spans="1:13" ht="13.8" x14ac:dyDescent="0.25">
      <c r="A43" s="97" t="str">
        <f>SEKTOR_USD!A43</f>
        <v xml:space="preserve"> Madencilik Ürünleri</v>
      </c>
      <c r="B43" s="98">
        <f>SEKTOR_USD!B43*$B$53</f>
        <v>2016549.3932056294</v>
      </c>
      <c r="C43" s="98">
        <f>SEKTOR_USD!C43*$C$53</f>
        <v>2057160.0691357192</v>
      </c>
      <c r="D43" s="99">
        <f t="shared" si="0"/>
        <v>2.0138696362667607</v>
      </c>
      <c r="E43" s="99">
        <f t="shared" si="3"/>
        <v>2.6163169238970707</v>
      </c>
      <c r="F43" s="98">
        <f>SEKTOR_USD!F43*$B$54</f>
        <v>5191072.8296971284</v>
      </c>
      <c r="G43" s="98">
        <f>SEKTOR_USD!G43*$C$54</f>
        <v>5722637.1631207736</v>
      </c>
      <c r="H43" s="99">
        <f t="shared" si="1"/>
        <v>10.239970635408312</v>
      </c>
      <c r="I43" s="99">
        <f t="shared" si="4"/>
        <v>2.3841734459323609</v>
      </c>
      <c r="J43" s="98">
        <f>SEKTOR_USD!J43*$B$55</f>
        <v>23129456.164683368</v>
      </c>
      <c r="K43" s="98">
        <f>SEKTOR_USD!K43*$C$55</f>
        <v>25104011.455702703</v>
      </c>
      <c r="L43" s="99">
        <f t="shared" si="2"/>
        <v>8.5369724085182188</v>
      </c>
      <c r="M43" s="99">
        <f t="shared" si="5"/>
        <v>2.6061132026075371</v>
      </c>
    </row>
    <row r="44" spans="1:13" ht="17.399999999999999" x14ac:dyDescent="0.3">
      <c r="A44" s="100" t="s">
        <v>33</v>
      </c>
      <c r="B44" s="101">
        <f>SEKTOR_USD!B44*$B$53</f>
        <v>81932627.670217127</v>
      </c>
      <c r="C44" s="101">
        <f>SEKTOR_USD!C44*$C$53</f>
        <v>78628091.663739532</v>
      </c>
      <c r="D44" s="102">
        <f>(C44-B44)/B44*100</f>
        <v>-4.033235721156796</v>
      </c>
      <c r="E44" s="103">
        <f t="shared" si="3"/>
        <v>100</v>
      </c>
      <c r="F44" s="101">
        <f>SEKTOR_USD!F44*$B$54</f>
        <v>219842338.37496203</v>
      </c>
      <c r="G44" s="101">
        <f>SEKTOR_USD!G44*$C$54</f>
        <v>240026042.26987624</v>
      </c>
      <c r="H44" s="102">
        <f>(G44-F44)/F44*100</f>
        <v>9.1809903606870211</v>
      </c>
      <c r="I44" s="102">
        <f t="shared" si="4"/>
        <v>100</v>
      </c>
      <c r="J44" s="101">
        <f>SEKTOR_USD!J44*$B$55</f>
        <v>858293825.50896811</v>
      </c>
      <c r="K44" s="101">
        <f>SEKTOR_USD!K44*$C$55</f>
        <v>963274021.65742362</v>
      </c>
      <c r="L44" s="102">
        <f>(K44-J44)/J44*100</f>
        <v>12.231265451106124</v>
      </c>
      <c r="M44" s="102">
        <f t="shared" si="5"/>
        <v>100</v>
      </c>
    </row>
    <row r="45" spans="1:13" ht="13.8" hidden="1" x14ac:dyDescent="0.25">
      <c r="A45" s="42" t="s">
        <v>34</v>
      </c>
      <c r="B45" s="40" t="e">
        <f>SEKTOR_USD!#REF!*2.1157</f>
        <v>#REF!</v>
      </c>
      <c r="C45" s="40" t="e">
        <f>SEKTOR_USD!#REF!*2.7012</f>
        <v>#REF!</v>
      </c>
      <c r="D45" s="41"/>
      <c r="E45" s="41"/>
      <c r="F45" s="40" t="e">
        <f>SEKTOR_USD!#REF!*2.1642</f>
        <v>#REF!</v>
      </c>
      <c r="G45" s="40" t="e">
        <f>SEKTOR_USD!#REF!*2.5613</f>
        <v>#REF!</v>
      </c>
      <c r="H45" s="41" t="e">
        <f>(G45-F45)/F45*100</f>
        <v>#REF!</v>
      </c>
      <c r="I45" s="41" t="e">
        <f t="shared" ref="I45:I46" si="6">G45/G$46*100</f>
        <v>#REF!</v>
      </c>
      <c r="J45" s="40" t="e">
        <f>SEKTOR_USD!#REF!*2.0809</f>
        <v>#REF!</v>
      </c>
      <c r="K45" s="40" t="e">
        <f>SEKTOR_USD!#REF!*2.3856</f>
        <v>#REF!</v>
      </c>
      <c r="L45" s="41" t="e">
        <f>(K45-J45)/J45*100</f>
        <v>#REF!</v>
      </c>
      <c r="M45" s="41" t="e">
        <f t="shared" ref="M45:M46" si="7">K45/K$46*100</f>
        <v>#REF!</v>
      </c>
    </row>
    <row r="46" spans="1:13" s="22" customFormat="1" ht="17.399999999999999" hidden="1" x14ac:dyDescent="0.3">
      <c r="A46" s="43" t="s">
        <v>35</v>
      </c>
      <c r="B46" s="44" t="e">
        <f>SEKTOR_USD!#REF!*2.1157</f>
        <v>#REF!</v>
      </c>
      <c r="C46" s="44" t="e">
        <f>SEKTOR_USD!#REF!*2.7012</f>
        <v>#REF!</v>
      </c>
      <c r="D46" s="45" t="e">
        <f>(C46-B46)/B46*100</f>
        <v>#REF!</v>
      </c>
      <c r="E46" s="46" t="e">
        <f>C46/C$46*100</f>
        <v>#REF!</v>
      </c>
      <c r="F46" s="44" t="e">
        <f>SEKTOR_USD!#REF!*2.1642</f>
        <v>#REF!</v>
      </c>
      <c r="G46" s="44" t="e">
        <f>SEKTOR_USD!#REF!*2.5613</f>
        <v>#REF!</v>
      </c>
      <c r="H46" s="45" t="e">
        <f>(G46-F46)/F46*100</f>
        <v>#REF!</v>
      </c>
      <c r="I46" s="46" t="e">
        <f t="shared" si="6"/>
        <v>#REF!</v>
      </c>
      <c r="J46" s="44" t="e">
        <f>SEKTOR_USD!#REF!*2.0809</f>
        <v>#REF!</v>
      </c>
      <c r="K46" s="44" t="e">
        <f>SEKTOR_USD!#REF!*2.3856</f>
        <v>#REF!</v>
      </c>
      <c r="L46" s="45" t="e">
        <f>(K46-J46)/J46*100</f>
        <v>#REF!</v>
      </c>
      <c r="M46" s="46" t="e">
        <f t="shared" si="7"/>
        <v>#REF!</v>
      </c>
    </row>
    <row r="47" spans="1:13" s="22" customFormat="1" ht="17.399999999999999" hidden="1" x14ac:dyDescent="0.3">
      <c r="A47" s="23"/>
      <c r="B47" s="24"/>
      <c r="C47" s="24"/>
      <c r="D47" s="25"/>
      <c r="E47" s="26"/>
      <c r="F47" s="26"/>
      <c r="G47" s="26"/>
      <c r="H47" s="26"/>
      <c r="I47" s="26"/>
    </row>
    <row r="48" spans="1:13" hidden="1" x14ac:dyDescent="0.25">
      <c r="A48" s="1" t="s">
        <v>115</v>
      </c>
    </row>
    <row r="49" spans="1:3" hidden="1" x14ac:dyDescent="0.25">
      <c r="A49" s="1" t="s">
        <v>112</v>
      </c>
    </row>
    <row r="51" spans="1:3" x14ac:dyDescent="0.25">
      <c r="A51" s="27" t="s">
        <v>116</v>
      </c>
    </row>
    <row r="52" spans="1:3" x14ac:dyDescent="0.25">
      <c r="A52" s="81"/>
      <c r="B52" s="82">
        <v>2019</v>
      </c>
      <c r="C52" s="82">
        <v>2020</v>
      </c>
    </row>
    <row r="53" spans="1:3" x14ac:dyDescent="0.25">
      <c r="A53" s="84" t="s">
        <v>117</v>
      </c>
      <c r="B53" s="83">
        <v>5.4767419999999998</v>
      </c>
      <c r="C53" s="83">
        <v>6.3350749999999998</v>
      </c>
    </row>
    <row r="54" spans="1:3" x14ac:dyDescent="0.25">
      <c r="A54" s="82" t="s">
        <v>118</v>
      </c>
      <c r="B54" s="83">
        <v>5.3698319999999997</v>
      </c>
      <c r="C54" s="83">
        <v>6.1058363333333334</v>
      </c>
    </row>
    <row r="55" spans="1:3" x14ac:dyDescent="0.25">
      <c r="A55" s="82" t="s">
        <v>119</v>
      </c>
      <c r="B55" s="83">
        <v>5.226309333333333</v>
      </c>
      <c r="C55" s="83">
        <v>5.8642919999999998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showGridLines="0" zoomScale="80" zoomScaleNormal="80" workbookViewId="0">
      <selection activeCell="D7" sqref="D7"/>
    </sheetView>
  </sheetViews>
  <sheetFormatPr defaultColWidth="9.109375" defaultRowHeight="13.2" x14ac:dyDescent="0.25"/>
  <cols>
    <col min="1" max="1" width="51" style="17" customWidth="1"/>
    <col min="2" max="2" width="14.44140625" style="17" customWidth="1"/>
    <col min="3" max="3" width="17.88671875" style="17" bestFit="1" customWidth="1"/>
    <col min="4" max="4" width="14.44140625" style="17" customWidth="1"/>
    <col min="5" max="5" width="17.88671875" style="17" bestFit="1" customWidth="1"/>
    <col min="6" max="6" width="19.88671875" style="17" bestFit="1" customWidth="1"/>
    <col min="7" max="7" width="19.88671875" style="17" customWidth="1"/>
    <col min="8" max="16384" width="9.109375" style="17"/>
  </cols>
  <sheetData>
    <row r="1" spans="1:7" x14ac:dyDescent="0.25">
      <c r="B1" s="18"/>
    </row>
    <row r="2" spans="1:7" x14ac:dyDescent="0.25">
      <c r="B2" s="18"/>
    </row>
    <row r="3" spans="1:7" x14ac:dyDescent="0.25">
      <c r="B3" s="18"/>
    </row>
    <row r="4" spans="1:7" x14ac:dyDescent="0.25">
      <c r="B4" s="18"/>
      <c r="C4" s="18"/>
    </row>
    <row r="5" spans="1:7" ht="24.6" x14ac:dyDescent="0.25">
      <c r="A5" s="158" t="s">
        <v>37</v>
      </c>
      <c r="B5" s="159"/>
      <c r="C5" s="159"/>
      <c r="D5" s="159"/>
      <c r="E5" s="159"/>
      <c r="F5" s="159"/>
      <c r="G5" s="160"/>
    </row>
    <row r="6" spans="1:7" ht="50.25" customHeight="1" x14ac:dyDescent="0.25">
      <c r="A6" s="88"/>
      <c r="B6" s="161" t="s">
        <v>128</v>
      </c>
      <c r="C6" s="161"/>
      <c r="D6" s="161" t="s">
        <v>129</v>
      </c>
      <c r="E6" s="161"/>
      <c r="F6" s="161" t="s">
        <v>122</v>
      </c>
      <c r="G6" s="161"/>
    </row>
    <row r="7" spans="1:7" ht="28.2" x14ac:dyDescent="0.3">
      <c r="A7" s="89" t="s">
        <v>1</v>
      </c>
      <c r="B7" s="104" t="s">
        <v>38</v>
      </c>
      <c r="C7" s="104" t="s">
        <v>39</v>
      </c>
      <c r="D7" s="104" t="s">
        <v>38</v>
      </c>
      <c r="E7" s="104" t="s">
        <v>39</v>
      </c>
      <c r="F7" s="104" t="s">
        <v>38</v>
      </c>
      <c r="G7" s="104" t="s">
        <v>39</v>
      </c>
    </row>
    <row r="8" spans="1:7" ht="16.8" x14ac:dyDescent="0.3">
      <c r="A8" s="92" t="s">
        <v>2</v>
      </c>
      <c r="B8" s="105">
        <f>SEKTOR_USD!D8</f>
        <v>4.5405278805617888</v>
      </c>
      <c r="C8" s="105">
        <f>SEKTOR_TL!D8</f>
        <v>20.924462876460122</v>
      </c>
      <c r="D8" s="105">
        <f>SEKTOR_USD!H8</f>
        <v>5.9207942461284109</v>
      </c>
      <c r="E8" s="105">
        <f>SEKTOR_TL!H8</f>
        <v>20.438597327353111</v>
      </c>
      <c r="F8" s="105">
        <f>SEKTOR_USD!L8</f>
        <v>4.9927124787574133</v>
      </c>
      <c r="G8" s="105">
        <f>SEKTOR_TL!L8</f>
        <v>17.809315250534468</v>
      </c>
    </row>
    <row r="9" spans="1:7" s="21" customFormat="1" ht="15.6" x14ac:dyDescent="0.3">
      <c r="A9" s="95" t="s">
        <v>3</v>
      </c>
      <c r="B9" s="105">
        <f>SEKTOR_USD!D9</f>
        <v>15.040302293260122</v>
      </c>
      <c r="C9" s="105">
        <f>SEKTOR_TL!D9</f>
        <v>33.069796431979952</v>
      </c>
      <c r="D9" s="105">
        <f>SEKTOR_USD!H9</f>
        <v>9.4653387692976843</v>
      </c>
      <c r="E9" s="105">
        <f>SEKTOR_TL!H9</f>
        <v>24.468967129366384</v>
      </c>
      <c r="F9" s="105">
        <f>SEKTOR_USD!L9</f>
        <v>4.944521483825425</v>
      </c>
      <c r="G9" s="105">
        <f>SEKTOR_TL!L9</f>
        <v>17.755241515509024</v>
      </c>
    </row>
    <row r="10" spans="1:7" ht="13.8" x14ac:dyDescent="0.25">
      <c r="A10" s="97" t="s">
        <v>4</v>
      </c>
      <c r="B10" s="106">
        <f>SEKTOR_USD!D10</f>
        <v>7.9482506909324622</v>
      </c>
      <c r="C10" s="106">
        <f>SEKTOR_TL!D10</f>
        <v>24.866255201698195</v>
      </c>
      <c r="D10" s="106">
        <f>SEKTOR_USD!H10</f>
        <v>5.7562128095834257</v>
      </c>
      <c r="E10" s="106">
        <f>SEKTOR_TL!H10</f>
        <v>20.251457894490301</v>
      </c>
      <c r="F10" s="106">
        <f>SEKTOR_USD!L10</f>
        <v>2.6719644669925948</v>
      </c>
      <c r="G10" s="106">
        <f>SEKTOR_TL!L10</f>
        <v>15.205270382274028</v>
      </c>
    </row>
    <row r="11" spans="1:7" ht="13.8" x14ac:dyDescent="0.25">
      <c r="A11" s="97" t="s">
        <v>5</v>
      </c>
      <c r="B11" s="106">
        <f>SEKTOR_USD!D11</f>
        <v>24.570015202896695</v>
      </c>
      <c r="C11" s="106">
        <f>SEKTOR_TL!D11</f>
        <v>44.09303725855461</v>
      </c>
      <c r="D11" s="106">
        <f>SEKTOR_USD!H11</f>
        <v>25.417195154068466</v>
      </c>
      <c r="E11" s="106">
        <f>SEKTOR_TL!H11</f>
        <v>42.607229983446146</v>
      </c>
      <c r="F11" s="106">
        <f>SEKTOR_USD!L11</f>
        <v>9.1253551455228035</v>
      </c>
      <c r="G11" s="106">
        <f>SEKTOR_TL!L11</f>
        <v>22.446435211077219</v>
      </c>
    </row>
    <row r="12" spans="1:7" ht="13.8" x14ac:dyDescent="0.25">
      <c r="A12" s="97" t="s">
        <v>6</v>
      </c>
      <c r="B12" s="106">
        <f>SEKTOR_USD!D12</f>
        <v>26.865010241502809</v>
      </c>
      <c r="C12" s="106">
        <f>SEKTOR_TL!D12</f>
        <v>46.747711459785471</v>
      </c>
      <c r="D12" s="106">
        <f>SEKTOR_USD!H12</f>
        <v>12.171662096805845</v>
      </c>
      <c r="E12" s="106">
        <f>SEKTOR_TL!H12</f>
        <v>27.546226772283877</v>
      </c>
      <c r="F12" s="106">
        <f>SEKTOR_USD!L12</f>
        <v>2.1231022074206551</v>
      </c>
      <c r="G12" s="106">
        <f>SEKTOR_TL!L12</f>
        <v>14.589407762474446</v>
      </c>
    </row>
    <row r="13" spans="1:7" ht="13.8" x14ac:dyDescent="0.25">
      <c r="A13" s="97" t="s">
        <v>7</v>
      </c>
      <c r="B13" s="106">
        <f>SEKTOR_USD!D13</f>
        <v>4.5326281420937171</v>
      </c>
      <c r="C13" s="106">
        <f>SEKTOR_TL!D13</f>
        <v>20.915325065024852</v>
      </c>
      <c r="D13" s="106">
        <f>SEKTOR_USD!H13</f>
        <v>-2.2992656186294607</v>
      </c>
      <c r="E13" s="106">
        <f>SEKTOR_TL!H13</f>
        <v>11.091872851724498</v>
      </c>
      <c r="F13" s="106">
        <f>SEKTOR_USD!L13</f>
        <v>0.57280587068195488</v>
      </c>
      <c r="G13" s="106">
        <f>SEKTOR_TL!L13</f>
        <v>12.849864649865083</v>
      </c>
    </row>
    <row r="14" spans="1:7" ht="13.8" x14ac:dyDescent="0.25">
      <c r="A14" s="97" t="s">
        <v>8</v>
      </c>
      <c r="B14" s="106">
        <f>SEKTOR_USD!D14</f>
        <v>53.325699642417057</v>
      </c>
      <c r="C14" s="106">
        <f>SEKTOR_TL!D14</f>
        <v>77.355407039839633</v>
      </c>
      <c r="D14" s="106">
        <f>SEKTOR_USD!H14</f>
        <v>28.723149988871821</v>
      </c>
      <c r="E14" s="106">
        <f>SEKTOR_TL!H14</f>
        <v>46.366308320850607</v>
      </c>
      <c r="F14" s="106">
        <f>SEKTOR_USD!L14</f>
        <v>30.21735252824131</v>
      </c>
      <c r="G14" s="106">
        <f>SEKTOR_TL!L14</f>
        <v>46.113161312918599</v>
      </c>
    </row>
    <row r="15" spans="1:7" ht="13.8" x14ac:dyDescent="0.25">
      <c r="A15" s="97" t="s">
        <v>9</v>
      </c>
      <c r="B15" s="106">
        <f>SEKTOR_USD!D15</f>
        <v>-15.498747372074323</v>
      </c>
      <c r="C15" s="106">
        <f>SEKTOR_TL!D15</f>
        <v>-2.2554334325304684</v>
      </c>
      <c r="D15" s="106">
        <f>SEKTOR_USD!H15</f>
        <v>-12.220828799732409</v>
      </c>
      <c r="E15" s="106">
        <f>SEKTOR_TL!H15</f>
        <v>-0.1895677882509394</v>
      </c>
      <c r="F15" s="106">
        <f>SEKTOR_USD!L15</f>
        <v>-15.185125989072365</v>
      </c>
      <c r="G15" s="106">
        <f>SEKTOR_TL!L15</f>
        <v>-4.8316593181706944</v>
      </c>
    </row>
    <row r="16" spans="1:7" ht="13.8" x14ac:dyDescent="0.25">
      <c r="A16" s="97" t="s">
        <v>10</v>
      </c>
      <c r="B16" s="106">
        <f>SEKTOR_USD!D16</f>
        <v>7.1355224225790677</v>
      </c>
      <c r="C16" s="106">
        <f>SEKTOR_TL!D16</f>
        <v>23.926153488920978</v>
      </c>
      <c r="D16" s="106">
        <f>SEKTOR_USD!H16</f>
        <v>-8.2437646174576997</v>
      </c>
      <c r="E16" s="106">
        <f>SEKTOR_TL!H16</f>
        <v>4.3326040383781894</v>
      </c>
      <c r="F16" s="106">
        <f>SEKTOR_USD!L16</f>
        <v>-13.17206121444365</v>
      </c>
      <c r="G16" s="106">
        <f>SEKTOR_TL!L16</f>
        <v>-2.5728569969909016</v>
      </c>
    </row>
    <row r="17" spans="1:7" ht="13.8" x14ac:dyDescent="0.25">
      <c r="A17" s="107" t="s">
        <v>11</v>
      </c>
      <c r="B17" s="106">
        <f>SEKTOR_USD!D17</f>
        <v>-38.205571608014139</v>
      </c>
      <c r="C17" s="106">
        <f>SEKTOR_TL!D17</f>
        <v>-28.520945765683344</v>
      </c>
      <c r="D17" s="106">
        <f>SEKTOR_USD!H17</f>
        <v>-12.148636197528734</v>
      </c>
      <c r="E17" s="106">
        <f>SEKTOR_TL!H17</f>
        <v>-0.10748026418443679</v>
      </c>
      <c r="F17" s="106">
        <f>SEKTOR_USD!L17</f>
        <v>2.8247212431526481</v>
      </c>
      <c r="G17" s="106">
        <f>SEKTOR_TL!L17</f>
        <v>15.376674385222669</v>
      </c>
    </row>
    <row r="18" spans="1:7" s="21" customFormat="1" ht="15.6" x14ac:dyDescent="0.3">
      <c r="A18" s="95" t="s">
        <v>12</v>
      </c>
      <c r="B18" s="105">
        <f>SEKTOR_USD!D18</f>
        <v>-22.716485322046875</v>
      </c>
      <c r="C18" s="105">
        <f>SEKTOR_TL!D18</f>
        <v>-10.60435898780079</v>
      </c>
      <c r="D18" s="105">
        <f>SEKTOR_USD!H18</f>
        <v>-10.043348492384483</v>
      </c>
      <c r="E18" s="105">
        <f>SEKTOR_TL!H18</f>
        <v>2.2863641172021119</v>
      </c>
      <c r="F18" s="105">
        <f>SEKTOR_USD!L18</f>
        <v>-4.9419559234706654</v>
      </c>
      <c r="G18" s="105">
        <f>SEKTOR_TL!L18</f>
        <v>6.6619084060412268</v>
      </c>
    </row>
    <row r="19" spans="1:7" ht="13.8" x14ac:dyDescent="0.25">
      <c r="A19" s="97" t="s">
        <v>13</v>
      </c>
      <c r="B19" s="106">
        <f>SEKTOR_USD!D19</f>
        <v>-22.716485322046875</v>
      </c>
      <c r="C19" s="106">
        <f>SEKTOR_TL!D19</f>
        <v>-10.60435898780079</v>
      </c>
      <c r="D19" s="106">
        <f>SEKTOR_USD!H19</f>
        <v>-10.043348492384483</v>
      </c>
      <c r="E19" s="106">
        <f>SEKTOR_TL!H19</f>
        <v>2.2863641172021119</v>
      </c>
      <c r="F19" s="106">
        <f>SEKTOR_USD!L19</f>
        <v>-4.9419559234706654</v>
      </c>
      <c r="G19" s="106">
        <f>SEKTOR_TL!L19</f>
        <v>6.6619084060412268</v>
      </c>
    </row>
    <row r="20" spans="1:7" s="21" customFormat="1" ht="15.6" x14ac:dyDescent="0.3">
      <c r="A20" s="95" t="s">
        <v>111</v>
      </c>
      <c r="B20" s="105">
        <f>SEKTOR_USD!D20</f>
        <v>-9.3480741961859568</v>
      </c>
      <c r="C20" s="105">
        <f>SEKTOR_TL!D20</f>
        <v>4.8591934514346722</v>
      </c>
      <c r="D20" s="105">
        <f>SEKTOR_USD!H20</f>
        <v>3.8948878425708799</v>
      </c>
      <c r="E20" s="105">
        <f>SEKTOR_TL!H20</f>
        <v>18.135014472847754</v>
      </c>
      <c r="F20" s="105">
        <f>SEKTOR_USD!L20</f>
        <v>10.16515613553632</v>
      </c>
      <c r="G20" s="105">
        <f>SEKTOR_TL!L20</f>
        <v>23.613166117806628</v>
      </c>
    </row>
    <row r="21" spans="1:7" ht="13.8" x14ac:dyDescent="0.25">
      <c r="A21" s="97" t="s">
        <v>110</v>
      </c>
      <c r="B21" s="106">
        <f>SEKTOR_USD!D21</f>
        <v>-9.3480741961859568</v>
      </c>
      <c r="C21" s="106">
        <f>SEKTOR_TL!D21</f>
        <v>4.8591934514346722</v>
      </c>
      <c r="D21" s="106">
        <f>SEKTOR_USD!H21</f>
        <v>3.8948878425708799</v>
      </c>
      <c r="E21" s="106">
        <f>SEKTOR_TL!H21</f>
        <v>18.135014472847754</v>
      </c>
      <c r="F21" s="106">
        <f>SEKTOR_USD!L21</f>
        <v>10.16515613553632</v>
      </c>
      <c r="G21" s="106">
        <f>SEKTOR_TL!L21</f>
        <v>23.613166117806628</v>
      </c>
    </row>
    <row r="22" spans="1:7" ht="16.8" x14ac:dyDescent="0.3">
      <c r="A22" s="92" t="s">
        <v>14</v>
      </c>
      <c r="B22" s="105">
        <f>SEKTOR_USD!D22</f>
        <v>-20.516818596447091</v>
      </c>
      <c r="C22" s="105">
        <f>SEKTOR_TL!D22</f>
        <v>-8.0599532659904547</v>
      </c>
      <c r="D22" s="105">
        <f>SEKTOR_USD!H22</f>
        <v>-5.6488992131342703</v>
      </c>
      <c r="E22" s="105">
        <f>SEKTOR_TL!H22</f>
        <v>7.2831290205056947</v>
      </c>
      <c r="F22" s="105">
        <f>SEKTOR_USD!L22</f>
        <v>-0.69068493213262139</v>
      </c>
      <c r="G22" s="105">
        <f>SEKTOR_TL!L22</f>
        <v>11.43213781158523</v>
      </c>
    </row>
    <row r="23" spans="1:7" s="21" customFormat="1" ht="15.6" x14ac:dyDescent="0.3">
      <c r="A23" s="95" t="s">
        <v>15</v>
      </c>
      <c r="B23" s="105">
        <f>SEKTOR_USD!D23</f>
        <v>-15.778928038496693</v>
      </c>
      <c r="C23" s="105">
        <f>SEKTOR_TL!D23</f>
        <v>-2.5795249335242403</v>
      </c>
      <c r="D23" s="105">
        <f>SEKTOR_USD!H23</f>
        <v>-2.5859162776162901</v>
      </c>
      <c r="E23" s="105">
        <f>SEKTOR_TL!H23</f>
        <v>10.765933044181971</v>
      </c>
      <c r="F23" s="105">
        <f>SEKTOR_USD!L23</f>
        <v>-2.0057923269291082</v>
      </c>
      <c r="G23" s="105">
        <f>SEKTOR_TL!L23</f>
        <v>9.9564934739533655</v>
      </c>
    </row>
    <row r="24" spans="1:7" ht="13.8" x14ac:dyDescent="0.25">
      <c r="A24" s="97" t="s">
        <v>16</v>
      </c>
      <c r="B24" s="106">
        <f>SEKTOR_USD!D24</f>
        <v>-19.406793771320729</v>
      </c>
      <c r="C24" s="106">
        <f>SEKTOR_TL!D24</f>
        <v>-6.7759617032990906</v>
      </c>
      <c r="D24" s="106">
        <f>SEKTOR_USD!H24</f>
        <v>-6.6832826995785801</v>
      </c>
      <c r="E24" s="106">
        <f>SEKTOR_TL!H24</f>
        <v>6.106970013271992</v>
      </c>
      <c r="F24" s="106">
        <f>SEKTOR_USD!L24</f>
        <v>-6.4361670755074725</v>
      </c>
      <c r="G24" s="106">
        <f>SEKTOR_TL!L24</f>
        <v>4.9852968726761544</v>
      </c>
    </row>
    <row r="25" spans="1:7" ht="13.8" x14ac:dyDescent="0.25">
      <c r="A25" s="97" t="s">
        <v>17</v>
      </c>
      <c r="B25" s="106">
        <f>SEKTOR_USD!D25</f>
        <v>-26.037845345875045</v>
      </c>
      <c r="C25" s="106">
        <f>SEKTOR_TL!D25</f>
        <v>-14.446253466845679</v>
      </c>
      <c r="D25" s="106">
        <f>SEKTOR_USD!H25</f>
        <v>-5.4449760822357796</v>
      </c>
      <c r="E25" s="106">
        <f>SEKTOR_TL!H25</f>
        <v>7.5150024314144508</v>
      </c>
      <c r="F25" s="106">
        <f>SEKTOR_USD!L25</f>
        <v>-2.3060185733168259</v>
      </c>
      <c r="G25" s="106">
        <f>SEKTOR_TL!L25</f>
        <v>9.6196182025926955</v>
      </c>
    </row>
    <row r="26" spans="1:7" ht="13.8" x14ac:dyDescent="0.25">
      <c r="A26" s="97" t="s">
        <v>18</v>
      </c>
      <c r="B26" s="106">
        <f>SEKTOR_USD!D26</f>
        <v>5.5106353733551314</v>
      </c>
      <c r="C26" s="106">
        <f>SEKTOR_TL!D26</f>
        <v>22.046608802798776</v>
      </c>
      <c r="D26" s="106">
        <f>SEKTOR_USD!H26</f>
        <v>14.086273868715837</v>
      </c>
      <c r="E26" s="106">
        <f>SEKTOR_TL!H26</f>
        <v>29.723260638735518</v>
      </c>
      <c r="F26" s="106">
        <f>SEKTOR_USD!L26</f>
        <v>14.313134409386183</v>
      </c>
      <c r="G26" s="106">
        <f>SEKTOR_TL!L26</f>
        <v>28.267493723784209</v>
      </c>
    </row>
    <row r="27" spans="1:7" s="21" customFormat="1" ht="15.6" x14ac:dyDescent="0.3">
      <c r="A27" s="95" t="s">
        <v>19</v>
      </c>
      <c r="B27" s="105">
        <f>SEKTOR_USD!D27</f>
        <v>-15.433758589817014</v>
      </c>
      <c r="C27" s="105">
        <f>SEKTOR_TL!D27</f>
        <v>-2.1802593947980364</v>
      </c>
      <c r="D27" s="105">
        <f>SEKTOR_USD!H27</f>
        <v>-5.0827164451757714</v>
      </c>
      <c r="E27" s="105">
        <f>SEKTOR_TL!H27</f>
        <v>7.9269143970143325</v>
      </c>
      <c r="F27" s="105">
        <f>SEKTOR_USD!L27</f>
        <v>11.750081009364651</v>
      </c>
      <c r="G27" s="105">
        <f>SEKTOR_TL!L27</f>
        <v>25.391564919980951</v>
      </c>
    </row>
    <row r="28" spans="1:7" ht="13.8" x14ac:dyDescent="0.25">
      <c r="A28" s="97" t="s">
        <v>20</v>
      </c>
      <c r="B28" s="106">
        <f>SEKTOR_USD!D28</f>
        <v>-15.433758589817014</v>
      </c>
      <c r="C28" s="106">
        <f>SEKTOR_TL!D28</f>
        <v>-2.1802593947980364</v>
      </c>
      <c r="D28" s="106">
        <f>SEKTOR_USD!H28</f>
        <v>-5.0827164451757714</v>
      </c>
      <c r="E28" s="106">
        <f>SEKTOR_TL!H28</f>
        <v>7.9269143970143325</v>
      </c>
      <c r="F28" s="106">
        <f>SEKTOR_USD!L28</f>
        <v>11.750081009364651</v>
      </c>
      <c r="G28" s="106">
        <f>SEKTOR_TL!L28</f>
        <v>25.391564919980951</v>
      </c>
    </row>
    <row r="29" spans="1:7" s="21" customFormat="1" ht="15.6" x14ac:dyDescent="0.3">
      <c r="A29" s="95" t="s">
        <v>21</v>
      </c>
      <c r="B29" s="105">
        <f>SEKTOR_USD!D29</f>
        <v>-22.024901815955605</v>
      </c>
      <c r="C29" s="105">
        <f>SEKTOR_TL!D29</f>
        <v>-9.8043882424468745</v>
      </c>
      <c r="D29" s="105">
        <f>SEKTOR_USD!H29</f>
        <v>-6.1148227742043524</v>
      </c>
      <c r="E29" s="105">
        <f>SEKTOR_TL!H29</f>
        <v>6.7533446608203622</v>
      </c>
      <c r="F29" s="105">
        <f>SEKTOR_USD!L29</f>
        <v>-2.6601252964658166</v>
      </c>
      <c r="G29" s="105">
        <f>SEKTOR_TL!L29</f>
        <v>9.2222851916160238</v>
      </c>
    </row>
    <row r="30" spans="1:7" ht="13.8" x14ac:dyDescent="0.25">
      <c r="A30" s="97" t="s">
        <v>22</v>
      </c>
      <c r="B30" s="106">
        <f>SEKTOR_USD!D30</f>
        <v>-27.445957561885759</v>
      </c>
      <c r="C30" s="106">
        <f>SEKTOR_TL!D30</f>
        <v>-16.075049655682776</v>
      </c>
      <c r="D30" s="106">
        <f>SEKTOR_USD!H30</f>
        <v>-6.1038047688944648</v>
      </c>
      <c r="E30" s="106">
        <f>SEKTOR_TL!H30</f>
        <v>6.7658728250426359</v>
      </c>
      <c r="F30" s="106">
        <f>SEKTOR_USD!L30</f>
        <v>-1.1667613703308186</v>
      </c>
      <c r="G30" s="106">
        <f>SEKTOR_TL!L30</f>
        <v>10.897946077064708</v>
      </c>
    </row>
    <row r="31" spans="1:7" ht="13.8" x14ac:dyDescent="0.25">
      <c r="A31" s="97" t="s">
        <v>23</v>
      </c>
      <c r="B31" s="106">
        <f>SEKTOR_USD!D31</f>
        <v>-28.478068037324888</v>
      </c>
      <c r="C31" s="106">
        <f>SEKTOR_TL!D31</f>
        <v>-17.268915875817395</v>
      </c>
      <c r="D31" s="106">
        <f>SEKTOR_USD!H31</f>
        <v>-9.9875816723580382</v>
      </c>
      <c r="E31" s="106">
        <f>SEKTOR_TL!H31</f>
        <v>2.3497744950150321</v>
      </c>
      <c r="F31" s="106">
        <f>SEKTOR_USD!L31</f>
        <v>-4.1166805460805884</v>
      </c>
      <c r="G31" s="106">
        <f>SEKTOR_TL!L31</f>
        <v>7.5879262677392383</v>
      </c>
    </row>
    <row r="32" spans="1:7" ht="13.8" x14ac:dyDescent="0.25">
      <c r="A32" s="97" t="s">
        <v>24</v>
      </c>
      <c r="B32" s="106">
        <f>SEKTOR_USD!D32</f>
        <v>-30.535812894182364</v>
      </c>
      <c r="C32" s="106">
        <f>SEKTOR_TL!D32</f>
        <v>-19.649157267333816</v>
      </c>
      <c r="D32" s="106">
        <f>SEKTOR_USD!H32</f>
        <v>21.810456285515446</v>
      </c>
      <c r="E32" s="106">
        <f>SEKTOR_TL!H32</f>
        <v>38.506141303491788</v>
      </c>
      <c r="F32" s="106">
        <f>SEKTOR_USD!L32</f>
        <v>1.9279652357417612</v>
      </c>
      <c r="G32" s="106">
        <f>SEKTOR_TL!L32</f>
        <v>14.370450156076716</v>
      </c>
    </row>
    <row r="33" spans="1:7" ht="13.8" x14ac:dyDescent="0.25">
      <c r="A33" s="97" t="s">
        <v>106</v>
      </c>
      <c r="B33" s="106">
        <f>SEKTOR_USD!D33</f>
        <v>-16.09763515871828</v>
      </c>
      <c r="C33" s="106">
        <f>SEKTOR_TL!D33</f>
        <v>-2.9481808807347827</v>
      </c>
      <c r="D33" s="106">
        <f>SEKTOR_USD!H33</f>
        <v>-5.9041671716680071</v>
      </c>
      <c r="E33" s="106">
        <f>SEKTOR_TL!H33</f>
        <v>6.9928733149359257</v>
      </c>
      <c r="F33" s="106">
        <f>SEKTOR_USD!L33</f>
        <v>-2.018081609707624</v>
      </c>
      <c r="G33" s="106">
        <f>SEKTOR_TL!L33</f>
        <v>9.9427040217630633</v>
      </c>
    </row>
    <row r="34" spans="1:7" ht="13.8" x14ac:dyDescent="0.25">
      <c r="A34" s="97" t="s">
        <v>25</v>
      </c>
      <c r="B34" s="106">
        <f>SEKTOR_USD!D34</f>
        <v>-10.232740805881143</v>
      </c>
      <c r="C34" s="106">
        <f>SEKTOR_TL!D34</f>
        <v>3.8358789841081604</v>
      </c>
      <c r="D34" s="106">
        <f>SEKTOR_USD!H34</f>
        <v>5.3980983512964917E-2</v>
      </c>
      <c r="E34" s="106">
        <f>SEKTOR_TL!H34</f>
        <v>13.767662076537196</v>
      </c>
      <c r="F34" s="106">
        <f>SEKTOR_USD!L34</f>
        <v>4.4317399770277506</v>
      </c>
      <c r="G34" s="106">
        <f>SEKTOR_TL!L34</f>
        <v>17.17986407489672</v>
      </c>
    </row>
    <row r="35" spans="1:7" ht="13.8" x14ac:dyDescent="0.25">
      <c r="A35" s="97" t="s">
        <v>26</v>
      </c>
      <c r="B35" s="106">
        <f>SEKTOR_USD!D35</f>
        <v>-5.5970528509479642</v>
      </c>
      <c r="C35" s="106">
        <f>SEKTOR_TL!D35</f>
        <v>9.1980871858270383</v>
      </c>
      <c r="D35" s="106">
        <f>SEKTOR_USD!H35</f>
        <v>2.3178790153060396</v>
      </c>
      <c r="E35" s="106">
        <f>SEKTOR_TL!H35</f>
        <v>16.341856363711173</v>
      </c>
      <c r="F35" s="106">
        <f>SEKTOR_USD!L35</f>
        <v>0.64836361700531664</v>
      </c>
      <c r="G35" s="106">
        <f>SEKTOR_TL!L35</f>
        <v>12.934645832730787</v>
      </c>
    </row>
    <row r="36" spans="1:7" ht="13.8" x14ac:dyDescent="0.25">
      <c r="A36" s="97" t="s">
        <v>27</v>
      </c>
      <c r="B36" s="106">
        <f>SEKTOR_USD!D36</f>
        <v>-24.731718679223334</v>
      </c>
      <c r="C36" s="106">
        <f>SEKTOR_TL!D36</f>
        <v>-12.935426337735233</v>
      </c>
      <c r="D36" s="106">
        <f>SEKTOR_USD!H36</f>
        <v>-15.070240315812114</v>
      </c>
      <c r="E36" s="106">
        <f>SEKTOR_TL!H36</f>
        <v>-3.4295276908136052</v>
      </c>
      <c r="F36" s="106">
        <f>SEKTOR_USD!L36</f>
        <v>-15.158908938316143</v>
      </c>
      <c r="G36" s="106">
        <f>SEKTOR_TL!L36</f>
        <v>-4.8022419164809893</v>
      </c>
    </row>
    <row r="37" spans="1:7" ht="13.8" x14ac:dyDescent="0.25">
      <c r="A37" s="97" t="s">
        <v>107</v>
      </c>
      <c r="B37" s="106">
        <f>SEKTOR_USD!D37</f>
        <v>0.27866399747788062</v>
      </c>
      <c r="C37" s="106">
        <f>SEKTOR_TL!D37</f>
        <v>15.994665683324536</v>
      </c>
      <c r="D37" s="106">
        <f>SEKTOR_USD!H37</f>
        <v>9.5907240388841171</v>
      </c>
      <c r="E37" s="106">
        <f>SEKTOR_TL!H37</f>
        <v>24.611538057973771</v>
      </c>
      <c r="F37" s="106">
        <f>SEKTOR_USD!L37</f>
        <v>15.725754909199724</v>
      </c>
      <c r="G37" s="106">
        <f>SEKTOR_TL!L37</f>
        <v>29.852554723380454</v>
      </c>
    </row>
    <row r="38" spans="1:7" ht="13.8" x14ac:dyDescent="0.25">
      <c r="A38" s="107" t="s">
        <v>28</v>
      </c>
      <c r="B38" s="106">
        <f>SEKTOR_USD!D38</f>
        <v>-22.451240908635018</v>
      </c>
      <c r="C38" s="106">
        <f>SEKTOR_TL!D38</f>
        <v>-10.297544598462176</v>
      </c>
      <c r="D38" s="106">
        <f>SEKTOR_USD!H38</f>
        <v>9.584891159403389</v>
      </c>
      <c r="E38" s="106">
        <f>SEKTOR_TL!H38</f>
        <v>24.6049057075648</v>
      </c>
      <c r="F38" s="106">
        <f>SEKTOR_USD!L38</f>
        <v>-3.9742900522324494</v>
      </c>
      <c r="G38" s="106">
        <f>SEKTOR_TL!L38</f>
        <v>7.7476985622385168</v>
      </c>
    </row>
    <row r="39" spans="1:7" ht="13.8" x14ac:dyDescent="0.25">
      <c r="A39" s="107" t="s">
        <v>108</v>
      </c>
      <c r="B39" s="106">
        <f>SEKTOR_USD!D39</f>
        <v>-49.810198801499624</v>
      </c>
      <c r="C39" s="106">
        <f>SEKTOR_TL!D39</f>
        <v>-41.94428825977382</v>
      </c>
      <c r="D39" s="106">
        <f>SEKTOR_USD!H39</f>
        <v>-21.480108714213294</v>
      </c>
      <c r="E39" s="106">
        <f>SEKTOR_TL!H39</f>
        <v>-10.717950747408876</v>
      </c>
      <c r="F39" s="106">
        <f>SEKTOR_USD!L39</f>
        <v>16.120933095994765</v>
      </c>
      <c r="G39" s="106">
        <f>SEKTOR_TL!L39</f>
        <v>30.295972847259193</v>
      </c>
    </row>
    <row r="40" spans="1:7" ht="13.8" x14ac:dyDescent="0.25">
      <c r="A40" s="107" t="s">
        <v>29</v>
      </c>
      <c r="B40" s="106">
        <f>SEKTOR_USD!D40</f>
        <v>-4.3287959205566899</v>
      </c>
      <c r="C40" s="106">
        <f>SEKTOR_TL!D40</f>
        <v>10.665109509189833</v>
      </c>
      <c r="D40" s="106">
        <f>SEKTOR_USD!H40</f>
        <v>3.1285589725172502</v>
      </c>
      <c r="E40" s="106">
        <f>SEKTOR_TL!H40</f>
        <v>17.263650404464279</v>
      </c>
      <c r="F40" s="106">
        <f>SEKTOR_USD!L40</f>
        <v>3.7021438467210905</v>
      </c>
      <c r="G40" s="106">
        <f>SEKTOR_TL!L40</f>
        <v>16.361205155704969</v>
      </c>
    </row>
    <row r="41" spans="1:7" ht="13.8" x14ac:dyDescent="0.25">
      <c r="A41" s="97" t="s">
        <v>30</v>
      </c>
      <c r="B41" s="106">
        <f>SEKTOR_USD!D41</f>
        <v>-38.134242526353916</v>
      </c>
      <c r="C41" s="106">
        <f>SEKTOR_TL!D41</f>
        <v>-28.438437755994634</v>
      </c>
      <c r="D41" s="106">
        <f>SEKTOR_USD!H41</f>
        <v>-17.914911551833161</v>
      </c>
      <c r="E41" s="106">
        <f>SEKTOR_TL!H41</f>
        <v>-6.6640975971506418</v>
      </c>
      <c r="F41" s="106">
        <f>SEKTOR_USD!L41</f>
        <v>-4.7624986934367142</v>
      </c>
      <c r="G41" s="106">
        <f>SEKTOR_TL!L41</f>
        <v>6.8632722234712578</v>
      </c>
    </row>
    <row r="42" spans="1:7" ht="16.8" x14ac:dyDescent="0.3">
      <c r="A42" s="92" t="s">
        <v>31</v>
      </c>
      <c r="B42" s="105">
        <f>SEKTOR_USD!D42</f>
        <v>-11.807887922484436</v>
      </c>
      <c r="C42" s="105">
        <f>SEKTOR_TL!D42</f>
        <v>2.0138696362667607</v>
      </c>
      <c r="D42" s="105">
        <f>SEKTOR_USD!H42</f>
        <v>-3.0484785900076456</v>
      </c>
      <c r="E42" s="105">
        <f>SEKTOR_TL!H42</f>
        <v>10.239970635408312</v>
      </c>
      <c r="F42" s="105">
        <f>SEKTOR_USD!L42</f>
        <v>-3.2708821609870071</v>
      </c>
      <c r="G42" s="105">
        <f>SEKTOR_TL!L42</f>
        <v>8.5369724085182188</v>
      </c>
    </row>
    <row r="43" spans="1:7" ht="13.8" x14ac:dyDescent="0.25">
      <c r="A43" s="97" t="s">
        <v>32</v>
      </c>
      <c r="B43" s="106">
        <f>SEKTOR_USD!D43</f>
        <v>-11.807887922484436</v>
      </c>
      <c r="C43" s="106">
        <f>SEKTOR_TL!D43</f>
        <v>2.0138696362667607</v>
      </c>
      <c r="D43" s="106">
        <f>SEKTOR_USD!H43</f>
        <v>-3.0484785900076456</v>
      </c>
      <c r="E43" s="106">
        <f>SEKTOR_TL!H43</f>
        <v>10.239970635408312</v>
      </c>
      <c r="F43" s="106">
        <f>SEKTOR_USD!L43</f>
        <v>-3.2708821609870071</v>
      </c>
      <c r="G43" s="106">
        <f>SEKTOR_TL!L43</f>
        <v>8.5369724085182188</v>
      </c>
    </row>
    <row r="44" spans="1:7" ht="17.399999999999999" x14ac:dyDescent="0.3">
      <c r="A44" s="108" t="s">
        <v>40</v>
      </c>
      <c r="B44" s="109">
        <f>SEKTOR_USD!D44</f>
        <v>-17.035676999871306</v>
      </c>
      <c r="C44" s="109">
        <f>SEKTOR_TL!D44</f>
        <v>-4.033235721156796</v>
      </c>
      <c r="D44" s="109">
        <f>SEKTOR_USD!H44</f>
        <v>-3.9798081992739354</v>
      </c>
      <c r="E44" s="109">
        <f>SEKTOR_TL!H44</f>
        <v>9.1809903606870211</v>
      </c>
      <c r="F44" s="109">
        <f>SEKTOR_USD!L44</f>
        <v>2.1504747534198877E-2</v>
      </c>
      <c r="G44" s="109">
        <f>SEKTOR_TL!L44</f>
        <v>12.231265451106124</v>
      </c>
    </row>
    <row r="45" spans="1:7" ht="13.8" hidden="1" x14ac:dyDescent="0.25">
      <c r="A45" s="42" t="s">
        <v>34</v>
      </c>
      <c r="B45" s="47"/>
      <c r="C45" s="47"/>
      <c r="D45" s="41" t="e">
        <f>SEKTOR_USD!#REF!</f>
        <v>#REF!</v>
      </c>
      <c r="E45" s="41" t="e">
        <f>SEKTOR_TL!H45</f>
        <v>#REF!</v>
      </c>
      <c r="F45" s="41" t="e">
        <f>SEKTOR_USD!#REF!</f>
        <v>#REF!</v>
      </c>
      <c r="G45" s="41" t="e">
        <f>SEKTOR_TL!L45</f>
        <v>#REF!</v>
      </c>
    </row>
    <row r="46" spans="1:7" s="22" customFormat="1" ht="17.399999999999999" hidden="1" x14ac:dyDescent="0.3">
      <c r="A46" s="43" t="s">
        <v>40</v>
      </c>
      <c r="B46" s="48" t="e">
        <f>SEKTOR_USD!#REF!</f>
        <v>#REF!</v>
      </c>
      <c r="C46" s="48" t="e">
        <f>SEKTOR_TL!D46</f>
        <v>#REF!</v>
      </c>
      <c r="D46" s="48" t="e">
        <f>SEKTOR_USD!#REF!</f>
        <v>#REF!</v>
      </c>
      <c r="E46" s="48" t="e">
        <f>SEKTOR_TL!H46</f>
        <v>#REF!</v>
      </c>
      <c r="F46" s="48" t="e">
        <f>SEKTOR_USD!#REF!</f>
        <v>#REF!</v>
      </c>
      <c r="G46" s="48" t="e">
        <f>SEKTOR_TL!L46</f>
        <v>#REF!</v>
      </c>
    </row>
    <row r="47" spans="1:7" s="22" customFormat="1" ht="17.399999999999999" x14ac:dyDescent="0.3">
      <c r="A47" s="23"/>
      <c r="B47" s="25"/>
      <c r="C47" s="25"/>
      <c r="D47" s="25"/>
      <c r="E47" s="25"/>
    </row>
    <row r="48" spans="1:7" x14ac:dyDescent="0.25">
      <c r="A48" s="21" t="s">
        <v>36</v>
      </c>
    </row>
    <row r="49" spans="1:1" x14ac:dyDescent="0.25">
      <c r="A49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2"/>
  <sheetViews>
    <sheetView showGridLines="0" zoomScale="80" zoomScaleNormal="80" workbookViewId="0">
      <selection activeCell="H28" sqref="H28"/>
    </sheetView>
  </sheetViews>
  <sheetFormatPr defaultColWidth="9.109375" defaultRowHeight="13.2" x14ac:dyDescent="0.25"/>
  <cols>
    <col min="1" max="1" width="32.33203125" customWidth="1"/>
    <col min="2" max="2" width="12.6640625" bestFit="1" customWidth="1"/>
    <col min="3" max="3" width="12.88671875" customWidth="1"/>
    <col min="4" max="4" width="12.109375" bestFit="1" customWidth="1"/>
    <col min="5" max="5" width="13.5546875" bestFit="1" customWidth="1"/>
    <col min="6" max="7" width="12.6640625" bestFit="1" customWidth="1"/>
    <col min="8" max="8" width="12.109375" bestFit="1" customWidth="1"/>
    <col min="9" max="9" width="15" bestFit="1" customWidth="1"/>
    <col min="10" max="11" width="14.109375" bestFit="1" customWidth="1"/>
    <col min="12" max="12" width="10.33203125" customWidth="1"/>
    <col min="13" max="13" width="15" bestFit="1" customWidth="1"/>
  </cols>
  <sheetData>
    <row r="2" spans="1:13" ht="24.6" x14ac:dyDescent="0.4">
      <c r="C2" s="154" t="s">
        <v>130</v>
      </c>
      <c r="D2" s="154"/>
      <c r="E2" s="154"/>
      <c r="F2" s="154"/>
      <c r="G2" s="154"/>
      <c r="H2" s="154"/>
      <c r="I2" s="154"/>
      <c r="J2" s="154"/>
      <c r="K2" s="154"/>
    </row>
    <row r="6" spans="1:13" ht="22.5" customHeight="1" x14ac:dyDescent="0.25">
      <c r="A6" s="162" t="s">
        <v>114</v>
      </c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4"/>
    </row>
    <row r="7" spans="1:13" ht="24" customHeight="1" x14ac:dyDescent="0.25">
      <c r="A7" s="50"/>
      <c r="B7" s="150" t="s">
        <v>132</v>
      </c>
      <c r="C7" s="150"/>
      <c r="D7" s="150"/>
      <c r="E7" s="150"/>
      <c r="F7" s="150" t="s">
        <v>133</v>
      </c>
      <c r="G7" s="150"/>
      <c r="H7" s="150"/>
      <c r="I7" s="150"/>
      <c r="J7" s="150" t="s">
        <v>105</v>
      </c>
      <c r="K7" s="150"/>
      <c r="L7" s="150"/>
      <c r="M7" s="150"/>
    </row>
    <row r="8" spans="1:13" ht="64.8" x14ac:dyDescent="0.3">
      <c r="A8" s="51" t="s">
        <v>41</v>
      </c>
      <c r="B8" s="71">
        <v>2019</v>
      </c>
      <c r="C8" s="72">
        <v>2020</v>
      </c>
      <c r="D8" s="7" t="s">
        <v>120</v>
      </c>
      <c r="E8" s="7" t="s">
        <v>121</v>
      </c>
      <c r="F8" s="5">
        <v>2019</v>
      </c>
      <c r="G8" s="6">
        <v>2020</v>
      </c>
      <c r="H8" s="7" t="s">
        <v>120</v>
      </c>
      <c r="I8" s="7" t="s">
        <v>121</v>
      </c>
      <c r="J8" s="5" t="s">
        <v>134</v>
      </c>
      <c r="K8" s="5" t="s">
        <v>135</v>
      </c>
      <c r="L8" s="7" t="s">
        <v>120</v>
      </c>
      <c r="M8" s="7" t="s">
        <v>121</v>
      </c>
    </row>
    <row r="9" spans="1:13" ht="22.5" customHeight="1" x14ac:dyDescent="0.3">
      <c r="A9" s="52" t="s">
        <v>205</v>
      </c>
      <c r="B9" s="75">
        <v>4208010.1364399996</v>
      </c>
      <c r="C9" s="75">
        <v>3562089.1082700002</v>
      </c>
      <c r="D9" s="64">
        <f>(C9-B9)/B9*100</f>
        <v>-15.349797344272851</v>
      </c>
      <c r="E9" s="77">
        <f t="shared" ref="E9:E22" si="0">C9/C$22*100</f>
        <v>28.699795683811878</v>
      </c>
      <c r="F9" s="75">
        <v>11370990.03944</v>
      </c>
      <c r="G9" s="75">
        <v>10925971.687890001</v>
      </c>
      <c r="H9" s="64">
        <f t="shared" ref="H9:H21" si="1">(G9-F9)/F9*100</f>
        <v>-3.9136288925279552</v>
      </c>
      <c r="I9" s="66">
        <f t="shared" ref="I9:I22" si="2">G9/G$22*100</f>
        <v>27.793731995914602</v>
      </c>
      <c r="J9" s="75">
        <v>47633014.060709998</v>
      </c>
      <c r="K9" s="75">
        <v>46733467.679219998</v>
      </c>
      <c r="L9" s="64">
        <f t="shared" ref="L9:L22" si="3">(K9-J9)/J9*100</f>
        <v>-1.8884935149043796</v>
      </c>
      <c r="M9" s="77">
        <f t="shared" ref="M9:M22" si="4">K9/K$22*100</f>
        <v>28.450751757216388</v>
      </c>
    </row>
    <row r="10" spans="1:13" ht="22.5" customHeight="1" x14ac:dyDescent="0.3">
      <c r="A10" s="52" t="s">
        <v>206</v>
      </c>
      <c r="B10" s="75">
        <v>3006299.26908</v>
      </c>
      <c r="C10" s="75">
        <v>2155098.7325900001</v>
      </c>
      <c r="D10" s="64">
        <f t="shared" ref="D10:D22" si="5">(C10-B10)/B10*100</f>
        <v>-28.313898926984994</v>
      </c>
      <c r="E10" s="77">
        <f t="shared" si="0"/>
        <v>17.3636569506859</v>
      </c>
      <c r="F10" s="75">
        <v>8042902.9782100003</v>
      </c>
      <c r="G10" s="75">
        <v>7292860.1270099999</v>
      </c>
      <c r="H10" s="64">
        <f t="shared" si="1"/>
        <v>-9.3255240456341699</v>
      </c>
      <c r="I10" s="66">
        <f t="shared" si="2"/>
        <v>18.551741267869954</v>
      </c>
      <c r="J10" s="75">
        <v>32375207.675960001</v>
      </c>
      <c r="K10" s="75">
        <v>30985167.56696</v>
      </c>
      <c r="L10" s="64">
        <f t="shared" si="3"/>
        <v>-4.2935326405092571</v>
      </c>
      <c r="M10" s="77">
        <f t="shared" si="4"/>
        <v>18.863383232212243</v>
      </c>
    </row>
    <row r="11" spans="1:13" ht="22.5" customHeight="1" x14ac:dyDescent="0.3">
      <c r="A11" s="52" t="s">
        <v>207</v>
      </c>
      <c r="B11" s="75">
        <v>1854363.7366200001</v>
      </c>
      <c r="C11" s="75">
        <v>1391977.07993</v>
      </c>
      <c r="D11" s="64">
        <f t="shared" si="5"/>
        <v>-24.935057106584978</v>
      </c>
      <c r="E11" s="77">
        <f t="shared" si="0"/>
        <v>11.215176424921703</v>
      </c>
      <c r="F11" s="75">
        <v>5006385.2959599998</v>
      </c>
      <c r="G11" s="75">
        <v>4708924.5685900003</v>
      </c>
      <c r="H11" s="64">
        <f t="shared" si="1"/>
        <v>-5.9416267383583365</v>
      </c>
      <c r="I11" s="66">
        <f t="shared" si="2"/>
        <v>11.978668001989233</v>
      </c>
      <c r="J11" s="75">
        <v>19654047.156520002</v>
      </c>
      <c r="K11" s="75">
        <v>19270727.97552</v>
      </c>
      <c r="L11" s="64">
        <f t="shared" si="3"/>
        <v>-1.9503320509376108</v>
      </c>
      <c r="M11" s="77">
        <f t="shared" si="4"/>
        <v>11.73177863829161</v>
      </c>
    </row>
    <row r="12" spans="1:13" ht="22.5" customHeight="1" x14ac:dyDescent="0.3">
      <c r="A12" s="52" t="s">
        <v>208</v>
      </c>
      <c r="B12" s="75">
        <v>1439668.6423599999</v>
      </c>
      <c r="C12" s="75">
        <v>1252330.89845</v>
      </c>
      <c r="D12" s="64">
        <f t="shared" si="5"/>
        <v>-13.012559862587795</v>
      </c>
      <c r="E12" s="77">
        <f t="shared" si="0"/>
        <v>10.090045426038019</v>
      </c>
      <c r="F12" s="75">
        <v>3787760.0126800002</v>
      </c>
      <c r="G12" s="75">
        <v>3771238.3788899998</v>
      </c>
      <c r="H12" s="64">
        <f t="shared" si="1"/>
        <v>-0.4361848093514929</v>
      </c>
      <c r="I12" s="66">
        <f t="shared" si="2"/>
        <v>9.5933608277377918</v>
      </c>
      <c r="J12" s="75">
        <v>14667623.68984</v>
      </c>
      <c r="K12" s="75">
        <v>15804626.527939999</v>
      </c>
      <c r="L12" s="64">
        <f t="shared" si="3"/>
        <v>7.7517862616531454</v>
      </c>
      <c r="M12" s="77">
        <f t="shared" si="4"/>
        <v>9.6216593437571021</v>
      </c>
    </row>
    <row r="13" spans="1:13" ht="22.5" customHeight="1" x14ac:dyDescent="0.3">
      <c r="A13" s="53" t="s">
        <v>209</v>
      </c>
      <c r="B13" s="75">
        <v>1143994.96089</v>
      </c>
      <c r="C13" s="75">
        <v>1095108.4860700001</v>
      </c>
      <c r="D13" s="64">
        <f t="shared" si="5"/>
        <v>-4.2733120766517541</v>
      </c>
      <c r="E13" s="77">
        <f t="shared" si="0"/>
        <v>8.8233025189765293</v>
      </c>
      <c r="F13" s="75">
        <v>3236618.35549</v>
      </c>
      <c r="G13" s="75">
        <v>3250463.7804200002</v>
      </c>
      <c r="H13" s="64">
        <f t="shared" si="1"/>
        <v>0.42777440554631341</v>
      </c>
      <c r="I13" s="66">
        <f t="shared" si="2"/>
        <v>8.2686027161825493</v>
      </c>
      <c r="J13" s="75">
        <v>13197997.6032</v>
      </c>
      <c r="K13" s="75">
        <v>13304153.510949999</v>
      </c>
      <c r="L13" s="64">
        <f t="shared" si="3"/>
        <v>0.80433343709852345</v>
      </c>
      <c r="M13" s="77">
        <f t="shared" si="4"/>
        <v>8.0994025839910613</v>
      </c>
    </row>
    <row r="14" spans="1:13" ht="22.5" customHeight="1" x14ac:dyDescent="0.3">
      <c r="A14" s="52" t="s">
        <v>210</v>
      </c>
      <c r="B14" s="75">
        <v>1183139.1486899999</v>
      </c>
      <c r="C14" s="75">
        <v>912730.52069000003</v>
      </c>
      <c r="D14" s="64">
        <f t="shared" si="5"/>
        <v>-22.855183880898782</v>
      </c>
      <c r="E14" s="77">
        <f t="shared" si="0"/>
        <v>7.3538810125119092</v>
      </c>
      <c r="F14" s="75">
        <v>3476639.69465</v>
      </c>
      <c r="G14" s="75">
        <v>3116434.2393399999</v>
      </c>
      <c r="H14" s="64">
        <f t="shared" si="1"/>
        <v>-10.360735852619397</v>
      </c>
      <c r="I14" s="66">
        <f t="shared" si="2"/>
        <v>7.9276553615008751</v>
      </c>
      <c r="J14" s="75">
        <v>12923946.951959999</v>
      </c>
      <c r="K14" s="75">
        <v>13075467.4286</v>
      </c>
      <c r="L14" s="64">
        <f t="shared" si="3"/>
        <v>1.1724009484348887</v>
      </c>
      <c r="M14" s="77">
        <f t="shared" si="4"/>
        <v>7.9601813517056783</v>
      </c>
    </row>
    <row r="15" spans="1:13" ht="22.5" customHeight="1" x14ac:dyDescent="0.3">
      <c r="A15" s="52" t="s">
        <v>211</v>
      </c>
      <c r="B15" s="75">
        <v>762337.78801000002</v>
      </c>
      <c r="C15" s="75">
        <v>685126.79309000005</v>
      </c>
      <c r="D15" s="64">
        <f t="shared" si="5"/>
        <v>-10.128186761088005</v>
      </c>
      <c r="E15" s="77">
        <f t="shared" si="0"/>
        <v>5.5200749845188417</v>
      </c>
      <c r="F15" s="75">
        <v>2160380.3297199998</v>
      </c>
      <c r="G15" s="75">
        <v>2114760.0902800001</v>
      </c>
      <c r="H15" s="64">
        <f t="shared" si="1"/>
        <v>-2.1116763012701742</v>
      </c>
      <c r="I15" s="66">
        <f t="shared" si="2"/>
        <v>5.3795741801203025</v>
      </c>
      <c r="J15" s="75">
        <v>8565585.9156899992</v>
      </c>
      <c r="K15" s="75">
        <v>8871490.7700100001</v>
      </c>
      <c r="L15" s="64">
        <f t="shared" si="3"/>
        <v>3.5713243359063167</v>
      </c>
      <c r="M15" s="77">
        <f t="shared" si="4"/>
        <v>5.4008528394784765</v>
      </c>
    </row>
    <row r="16" spans="1:13" ht="22.5" customHeight="1" x14ac:dyDescent="0.3">
      <c r="A16" s="52" t="s">
        <v>212</v>
      </c>
      <c r="B16" s="75">
        <v>655795.64023999998</v>
      </c>
      <c r="C16" s="75">
        <v>660089.83695999999</v>
      </c>
      <c r="D16" s="64">
        <f t="shared" si="5"/>
        <v>0.65480714669412421</v>
      </c>
      <c r="E16" s="77">
        <f t="shared" si="0"/>
        <v>5.3183519215535409</v>
      </c>
      <c r="F16" s="75">
        <v>1832384.0507700001</v>
      </c>
      <c r="G16" s="75">
        <v>1998681.9733899999</v>
      </c>
      <c r="H16" s="64">
        <f t="shared" si="1"/>
        <v>9.0754949842593611</v>
      </c>
      <c r="I16" s="66">
        <f t="shared" si="2"/>
        <v>5.0842920611846498</v>
      </c>
      <c r="J16" s="75">
        <v>7171504.1339699998</v>
      </c>
      <c r="K16" s="75">
        <v>7734793.4374599997</v>
      </c>
      <c r="L16" s="64">
        <f t="shared" si="3"/>
        <v>7.8545489616579811</v>
      </c>
      <c r="M16" s="77">
        <f t="shared" si="4"/>
        <v>4.7088456926206366</v>
      </c>
    </row>
    <row r="17" spans="1:13" ht="22.5" customHeight="1" x14ac:dyDescent="0.3">
      <c r="A17" s="52" t="s">
        <v>213</v>
      </c>
      <c r="B17" s="75">
        <v>218135.27979</v>
      </c>
      <c r="C17" s="75">
        <v>182523.56959</v>
      </c>
      <c r="D17" s="64">
        <f t="shared" si="5"/>
        <v>-16.325516089961965</v>
      </c>
      <c r="E17" s="77">
        <f t="shared" si="0"/>
        <v>1.4705946413724464</v>
      </c>
      <c r="F17" s="75">
        <v>603526.00074000005</v>
      </c>
      <c r="G17" s="75">
        <v>579733.92796</v>
      </c>
      <c r="H17" s="64">
        <f t="shared" si="1"/>
        <v>-3.9421785889635115</v>
      </c>
      <c r="I17" s="66">
        <f t="shared" si="2"/>
        <v>1.4747401771613782</v>
      </c>
      <c r="J17" s="75">
        <v>2511763.2400500001</v>
      </c>
      <c r="K17" s="75">
        <v>2409755.3467600001</v>
      </c>
      <c r="L17" s="64">
        <f t="shared" si="3"/>
        <v>-4.0612065525717878</v>
      </c>
      <c r="M17" s="77">
        <f t="shared" si="4"/>
        <v>1.4670289745431948</v>
      </c>
    </row>
    <row r="18" spans="1:13" ht="22.5" customHeight="1" x14ac:dyDescent="0.3">
      <c r="A18" s="52" t="s">
        <v>214</v>
      </c>
      <c r="B18" s="75">
        <v>162123.09332000001</v>
      </c>
      <c r="C18" s="75">
        <v>136348.33132</v>
      </c>
      <c r="D18" s="64">
        <f t="shared" si="5"/>
        <v>-15.898266849082109</v>
      </c>
      <c r="E18" s="77">
        <f t="shared" si="0"/>
        <v>1.0985601796506423</v>
      </c>
      <c r="F18" s="75">
        <v>432534.84250999999</v>
      </c>
      <c r="G18" s="75">
        <v>432205.53765000001</v>
      </c>
      <c r="H18" s="64">
        <f t="shared" si="1"/>
        <v>-7.6133718636172382E-2</v>
      </c>
      <c r="I18" s="66">
        <f t="shared" si="2"/>
        <v>1.0994541468479793</v>
      </c>
      <c r="J18" s="75">
        <v>1759074.2287300001</v>
      </c>
      <c r="K18" s="75">
        <v>1841221.1349800001</v>
      </c>
      <c r="L18" s="64">
        <f t="shared" si="3"/>
        <v>4.6698942493920601</v>
      </c>
      <c r="M18" s="77">
        <f t="shared" si="4"/>
        <v>1.1209124433269637</v>
      </c>
    </row>
    <row r="19" spans="1:13" ht="22.5" customHeight="1" x14ac:dyDescent="0.3">
      <c r="A19" s="52" t="s">
        <v>215</v>
      </c>
      <c r="B19" s="75">
        <v>145620.31755000001</v>
      </c>
      <c r="C19" s="75">
        <v>151289.69145000001</v>
      </c>
      <c r="D19" s="64">
        <f t="shared" si="5"/>
        <v>3.8932574762813412</v>
      </c>
      <c r="E19" s="77">
        <f t="shared" si="0"/>
        <v>1.2189429016812867</v>
      </c>
      <c r="F19" s="75">
        <v>456107.25878999999</v>
      </c>
      <c r="G19" s="75">
        <v>458398.56497000001</v>
      </c>
      <c r="H19" s="64">
        <f t="shared" si="1"/>
        <v>0.50236126170817486</v>
      </c>
      <c r="I19" s="66">
        <f t="shared" si="2"/>
        <v>1.1660845576059207</v>
      </c>
      <c r="J19" s="75">
        <v>1749099.18258</v>
      </c>
      <c r="K19" s="75">
        <v>1794595.49126</v>
      </c>
      <c r="L19" s="64">
        <f t="shared" si="3"/>
        <v>2.6011280053822285</v>
      </c>
      <c r="M19" s="77">
        <f t="shared" si="4"/>
        <v>1.0925273334501724</v>
      </c>
    </row>
    <row r="20" spans="1:13" ht="22.5" customHeight="1" x14ac:dyDescent="0.3">
      <c r="A20" s="52" t="s">
        <v>216</v>
      </c>
      <c r="B20" s="75">
        <v>110936.33066000001</v>
      </c>
      <c r="C20" s="75">
        <v>134404.45043</v>
      </c>
      <c r="D20" s="64">
        <f t="shared" si="5"/>
        <v>21.154584463340125</v>
      </c>
      <c r="E20" s="77">
        <f t="shared" si="0"/>
        <v>1.0828983074512235</v>
      </c>
      <c r="F20" s="75">
        <v>330853.55755999999</v>
      </c>
      <c r="G20" s="75">
        <v>407917.52325999999</v>
      </c>
      <c r="H20" s="64">
        <f t="shared" si="1"/>
        <v>23.292470018559349</v>
      </c>
      <c r="I20" s="66">
        <f t="shared" si="2"/>
        <v>1.0376697507363926</v>
      </c>
      <c r="J20" s="75">
        <v>1140568.3662</v>
      </c>
      <c r="K20" s="75">
        <v>1487011.7496799999</v>
      </c>
      <c r="L20" s="64">
        <f t="shared" si="3"/>
        <v>30.374626698988301</v>
      </c>
      <c r="M20" s="77">
        <f t="shared" si="4"/>
        <v>0.9052741910915646</v>
      </c>
    </row>
    <row r="21" spans="1:13" ht="22.5" customHeight="1" x14ac:dyDescent="0.3">
      <c r="A21" s="52" t="s">
        <v>217</v>
      </c>
      <c r="B21" s="75">
        <v>69679.248999999996</v>
      </c>
      <c r="C21" s="75">
        <v>92431.166920000003</v>
      </c>
      <c r="D21" s="64">
        <f t="shared" si="5"/>
        <v>32.65235812171283</v>
      </c>
      <c r="E21" s="77">
        <f t="shared" si="0"/>
        <v>0.74471904682605639</v>
      </c>
      <c r="F21" s="75">
        <v>203181.33381000001</v>
      </c>
      <c r="G21" s="75">
        <v>253329.37714</v>
      </c>
      <c r="H21" s="64">
        <f t="shared" si="1"/>
        <v>24.681422446460896</v>
      </c>
      <c r="I21" s="66">
        <f t="shared" si="2"/>
        <v>0.64442495514839382</v>
      </c>
      <c r="J21" s="75">
        <v>876175.34421999997</v>
      </c>
      <c r="K21" s="75">
        <v>948445.23257999995</v>
      </c>
      <c r="L21" s="64">
        <f t="shared" si="3"/>
        <v>8.2483362304992749</v>
      </c>
      <c r="M21" s="77">
        <f t="shared" si="4"/>
        <v>0.577401618314905</v>
      </c>
    </row>
    <row r="22" spans="1:13" ht="24" customHeight="1" x14ac:dyDescent="0.25">
      <c r="A22" s="68" t="s">
        <v>42</v>
      </c>
      <c r="B22" s="76">
        <f>SUM(B9:B21)</f>
        <v>14960103.59265</v>
      </c>
      <c r="C22" s="76">
        <f>SUM(C9:C21)</f>
        <v>12411548.665760003</v>
      </c>
      <c r="D22" s="74">
        <f t="shared" si="5"/>
        <v>-17.035676999871306</v>
      </c>
      <c r="E22" s="78">
        <f t="shared" si="0"/>
        <v>100</v>
      </c>
      <c r="F22" s="67">
        <f>SUM(F9:F21)</f>
        <v>40940263.750330001</v>
      </c>
      <c r="G22" s="67">
        <f>SUM(G9:G21)</f>
        <v>39310919.776789993</v>
      </c>
      <c r="H22" s="74">
        <f>(G22-F22)/F22*100</f>
        <v>-3.9798081992739354</v>
      </c>
      <c r="I22" s="70">
        <f t="shared" si="2"/>
        <v>100</v>
      </c>
      <c r="J22" s="76">
        <f>SUM(J9:J21)</f>
        <v>164225607.54962999</v>
      </c>
      <c r="K22" s="76">
        <f>SUM(K9:K21)</f>
        <v>164260923.85192001</v>
      </c>
      <c r="L22" s="74">
        <f t="shared" si="3"/>
        <v>2.1504747534180729E-2</v>
      </c>
      <c r="M22" s="78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N60"/>
  <sheetViews>
    <sheetView showGridLines="0" topLeftCell="C1" workbookViewId="0">
      <selection activeCell="C23" sqref="C23"/>
    </sheetView>
  </sheetViews>
  <sheetFormatPr defaultColWidth="9.109375" defaultRowHeight="13.2" x14ac:dyDescent="0.25"/>
  <cols>
    <col min="1" max="2" width="0" hidden="1" customWidth="1"/>
    <col min="10" max="10" width="11.5546875" bestFit="1" customWidth="1"/>
    <col min="11" max="11" width="12.109375" customWidth="1"/>
  </cols>
  <sheetData>
    <row r="7" spans="9:9" x14ac:dyDescent="0.25">
      <c r="I7" s="29"/>
    </row>
    <row r="8" spans="9:9" x14ac:dyDescent="0.25">
      <c r="I8" s="29"/>
    </row>
    <row r="9" spans="9:9" x14ac:dyDescent="0.25">
      <c r="I9" s="29"/>
    </row>
    <row r="10" spans="9:9" x14ac:dyDescent="0.25">
      <c r="I10" s="29"/>
    </row>
    <row r="17" spans="3:14" ht="12.75" customHeight="1" x14ac:dyDescent="0.25"/>
    <row r="21" spans="3:14" x14ac:dyDescent="0.25">
      <c r="C21" s="1" t="s">
        <v>126</v>
      </c>
    </row>
    <row r="22" spans="3:14" x14ac:dyDescent="0.25">
      <c r="C22" s="65" t="s">
        <v>127</v>
      </c>
    </row>
    <row r="24" spans="3:14" x14ac:dyDescent="0.25">
      <c r="H24" s="29"/>
      <c r="I24" s="29"/>
    </row>
    <row r="25" spans="3:14" x14ac:dyDescent="0.25">
      <c r="H25" s="29"/>
      <c r="I25" s="29"/>
    </row>
    <row r="26" spans="3:14" x14ac:dyDescent="0.25">
      <c r="H26" s="165"/>
      <c r="I26" s="165"/>
      <c r="N26" t="s">
        <v>43</v>
      </c>
    </row>
    <row r="27" spans="3:14" x14ac:dyDescent="0.25">
      <c r="H27" s="165"/>
      <c r="I27" s="165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29"/>
      <c r="I37" s="29"/>
    </row>
    <row r="38" spans="8:9" x14ac:dyDescent="0.25">
      <c r="H38" s="29"/>
      <c r="I38" s="29"/>
    </row>
    <row r="39" spans="8:9" x14ac:dyDescent="0.25">
      <c r="H39" s="165"/>
      <c r="I39" s="165"/>
    </row>
    <row r="40" spans="8:9" x14ac:dyDescent="0.25">
      <c r="H40" s="165"/>
      <c r="I40" s="165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29"/>
      <c r="I49" s="29"/>
    </row>
    <row r="50" spans="3:9" x14ac:dyDescent="0.25">
      <c r="H50" s="29"/>
      <c r="I50" s="29"/>
    </row>
    <row r="51" spans="3:9" x14ac:dyDescent="0.25">
      <c r="H51" s="165"/>
      <c r="I51" s="165"/>
    </row>
    <row r="52" spans="3:9" x14ac:dyDescent="0.25">
      <c r="H52" s="165"/>
      <c r="I52" s="165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showGridLines="0" zoomScale="90" zoomScaleNormal="90" workbookViewId="0">
      <selection activeCell="J26" sqref="J26"/>
    </sheetView>
  </sheetViews>
  <sheetFormatPr defaultColWidth="9.109375" defaultRowHeight="13.2" x14ac:dyDescent="0.25"/>
  <cols>
    <col min="1" max="1" width="3.109375" bestFit="1" customWidth="1"/>
    <col min="2" max="2" width="28" customWidth="1"/>
    <col min="3" max="3" width="11.6640625" customWidth="1"/>
    <col min="4" max="9" width="11.6640625" bestFit="1" customWidth="1"/>
    <col min="10" max="10" width="10.109375" bestFit="1" customWidth="1"/>
    <col min="11" max="14" width="11.6640625" bestFit="1" customWidth="1"/>
    <col min="15" max="15" width="12.6640625" bestFit="1" customWidth="1"/>
    <col min="16" max="16" width="6.6640625" bestFit="1" customWidth="1"/>
  </cols>
  <sheetData>
    <row r="1" spans="1:16" x14ac:dyDescent="0.25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6" x14ac:dyDescent="0.3">
      <c r="A3" s="37"/>
      <c r="B3" s="73" t="s">
        <v>123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s="39" customFormat="1" x14ac:dyDescent="0.25">
      <c r="A4" s="49"/>
      <c r="B4" s="62" t="s">
        <v>104</v>
      </c>
      <c r="C4" s="62" t="s">
        <v>44</v>
      </c>
      <c r="D4" s="62" t="s">
        <v>45</v>
      </c>
      <c r="E4" s="62" t="s">
        <v>46</v>
      </c>
      <c r="F4" s="62" t="s">
        <v>47</v>
      </c>
      <c r="G4" s="62" t="s">
        <v>48</v>
      </c>
      <c r="H4" s="62" t="s">
        <v>49</v>
      </c>
      <c r="I4" s="62" t="s">
        <v>0</v>
      </c>
      <c r="J4" s="62" t="s">
        <v>103</v>
      </c>
      <c r="K4" s="62" t="s">
        <v>50</v>
      </c>
      <c r="L4" s="62" t="s">
        <v>51</v>
      </c>
      <c r="M4" s="62" t="s">
        <v>52</v>
      </c>
      <c r="N4" s="62" t="s">
        <v>53</v>
      </c>
      <c r="O4" s="63" t="s">
        <v>102</v>
      </c>
      <c r="P4" s="63" t="s">
        <v>101</v>
      </c>
    </row>
    <row r="5" spans="1:16" x14ac:dyDescent="0.25">
      <c r="A5" s="54" t="s">
        <v>100</v>
      </c>
      <c r="B5" s="55" t="s">
        <v>175</v>
      </c>
      <c r="C5" s="79">
        <v>1270917.8595700001</v>
      </c>
      <c r="D5" s="79">
        <v>1197581.3341399999</v>
      </c>
      <c r="E5" s="79">
        <v>1163760.88864</v>
      </c>
      <c r="F5" s="79"/>
      <c r="G5" s="79"/>
      <c r="H5" s="79"/>
      <c r="I5" s="56"/>
      <c r="J5" s="56"/>
      <c r="K5" s="56"/>
      <c r="L5" s="56"/>
      <c r="M5" s="56"/>
      <c r="N5" s="56"/>
      <c r="O5" s="79">
        <v>3632260.0823499998</v>
      </c>
      <c r="P5" s="57">
        <f t="shared" ref="P5:P24" si="0">O5/O$26*100</f>
        <v>9.2398247178499346</v>
      </c>
    </row>
    <row r="6" spans="1:16" x14ac:dyDescent="0.25">
      <c r="A6" s="54" t="s">
        <v>99</v>
      </c>
      <c r="B6" s="55" t="s">
        <v>176</v>
      </c>
      <c r="C6" s="79">
        <v>835541.35548000003</v>
      </c>
      <c r="D6" s="79">
        <v>828060.47430999996</v>
      </c>
      <c r="E6" s="79">
        <v>774596.75697999995</v>
      </c>
      <c r="F6" s="79"/>
      <c r="G6" s="79"/>
      <c r="H6" s="79"/>
      <c r="I6" s="56"/>
      <c r="J6" s="56"/>
      <c r="K6" s="56"/>
      <c r="L6" s="56"/>
      <c r="M6" s="56"/>
      <c r="N6" s="56"/>
      <c r="O6" s="79">
        <v>2438198.5867699999</v>
      </c>
      <c r="P6" s="57">
        <f t="shared" si="0"/>
        <v>6.202344286560205</v>
      </c>
    </row>
    <row r="7" spans="1:16" x14ac:dyDescent="0.25">
      <c r="A7" s="54" t="s">
        <v>98</v>
      </c>
      <c r="B7" s="55" t="s">
        <v>178</v>
      </c>
      <c r="C7" s="79">
        <v>845096.81703000003</v>
      </c>
      <c r="D7" s="79">
        <v>724219.34080999997</v>
      </c>
      <c r="E7" s="79">
        <v>507688.79475</v>
      </c>
      <c r="F7" s="79"/>
      <c r="G7" s="79"/>
      <c r="H7" s="79"/>
      <c r="I7" s="56"/>
      <c r="J7" s="56"/>
      <c r="K7" s="56"/>
      <c r="L7" s="56"/>
      <c r="M7" s="56"/>
      <c r="N7" s="56"/>
      <c r="O7" s="79">
        <v>2077004.9525899999</v>
      </c>
      <c r="P7" s="57">
        <f t="shared" si="0"/>
        <v>5.2835318135097618</v>
      </c>
    </row>
    <row r="8" spans="1:16" x14ac:dyDescent="0.25">
      <c r="A8" s="54" t="s">
        <v>97</v>
      </c>
      <c r="B8" s="55" t="s">
        <v>177</v>
      </c>
      <c r="C8" s="79">
        <v>640234.63135000004</v>
      </c>
      <c r="D8" s="79">
        <v>663349.37181000004</v>
      </c>
      <c r="E8" s="79">
        <v>703564.13266</v>
      </c>
      <c r="F8" s="79"/>
      <c r="G8" s="79"/>
      <c r="H8" s="79"/>
      <c r="I8" s="56"/>
      <c r="J8" s="56"/>
      <c r="K8" s="56"/>
      <c r="L8" s="56"/>
      <c r="M8" s="56"/>
      <c r="N8" s="56"/>
      <c r="O8" s="79">
        <v>2007148.13582</v>
      </c>
      <c r="P8" s="57">
        <f t="shared" si="0"/>
        <v>5.1058284751837917</v>
      </c>
    </row>
    <row r="9" spans="1:16" x14ac:dyDescent="0.25">
      <c r="A9" s="54" t="s">
        <v>96</v>
      </c>
      <c r="B9" s="55" t="s">
        <v>180</v>
      </c>
      <c r="C9" s="79">
        <v>618353.99465000001</v>
      </c>
      <c r="D9" s="79">
        <v>602933.20305000001</v>
      </c>
      <c r="E9" s="79">
        <v>464848.50081</v>
      </c>
      <c r="F9" s="79"/>
      <c r="G9" s="79"/>
      <c r="H9" s="79"/>
      <c r="I9" s="56"/>
      <c r="J9" s="56"/>
      <c r="K9" s="56"/>
      <c r="L9" s="56"/>
      <c r="M9" s="56"/>
      <c r="N9" s="56"/>
      <c r="O9" s="79">
        <v>1686135.69851</v>
      </c>
      <c r="P9" s="57">
        <f t="shared" si="0"/>
        <v>4.2892298325350566</v>
      </c>
    </row>
    <row r="10" spans="1:16" x14ac:dyDescent="0.25">
      <c r="A10" s="54" t="s">
        <v>95</v>
      </c>
      <c r="B10" s="55" t="s">
        <v>179</v>
      </c>
      <c r="C10" s="79">
        <v>590171.76506999996</v>
      </c>
      <c r="D10" s="79">
        <v>613584.03526999999</v>
      </c>
      <c r="E10" s="79">
        <v>477115.94251000002</v>
      </c>
      <c r="F10" s="79"/>
      <c r="G10" s="79"/>
      <c r="H10" s="79"/>
      <c r="I10" s="56"/>
      <c r="J10" s="56"/>
      <c r="K10" s="56"/>
      <c r="L10" s="56"/>
      <c r="M10" s="56"/>
      <c r="N10" s="56"/>
      <c r="O10" s="79">
        <v>1680871.74285</v>
      </c>
      <c r="P10" s="57">
        <f t="shared" si="0"/>
        <v>4.2758392639859384</v>
      </c>
    </row>
    <row r="11" spans="1:16" x14ac:dyDescent="0.25">
      <c r="A11" s="54" t="s">
        <v>94</v>
      </c>
      <c r="B11" s="55" t="s">
        <v>183</v>
      </c>
      <c r="C11" s="79">
        <v>622150.78582999995</v>
      </c>
      <c r="D11" s="79">
        <v>631948.20288</v>
      </c>
      <c r="E11" s="79">
        <v>374157.19621999998</v>
      </c>
      <c r="F11" s="79"/>
      <c r="G11" s="79"/>
      <c r="H11" s="79"/>
      <c r="I11" s="56"/>
      <c r="J11" s="56"/>
      <c r="K11" s="56"/>
      <c r="L11" s="56"/>
      <c r="M11" s="56"/>
      <c r="N11" s="56"/>
      <c r="O11" s="79">
        <v>1628256.18493</v>
      </c>
      <c r="P11" s="57">
        <f t="shared" si="0"/>
        <v>4.141994626875551</v>
      </c>
    </row>
    <row r="12" spans="1:16" x14ac:dyDescent="0.25">
      <c r="A12" s="54" t="s">
        <v>93</v>
      </c>
      <c r="B12" s="55" t="s">
        <v>181</v>
      </c>
      <c r="C12" s="79">
        <v>473306.52075999998</v>
      </c>
      <c r="D12" s="79">
        <v>421001.51844000001</v>
      </c>
      <c r="E12" s="79">
        <v>459052.45711999998</v>
      </c>
      <c r="F12" s="79"/>
      <c r="G12" s="79"/>
      <c r="H12" s="79"/>
      <c r="I12" s="56"/>
      <c r="J12" s="56"/>
      <c r="K12" s="56"/>
      <c r="L12" s="56"/>
      <c r="M12" s="56"/>
      <c r="N12" s="56"/>
      <c r="O12" s="79">
        <v>1353360.4963199999</v>
      </c>
      <c r="P12" s="57">
        <f t="shared" si="0"/>
        <v>3.4427088045878103</v>
      </c>
    </row>
    <row r="13" spans="1:16" x14ac:dyDescent="0.25">
      <c r="A13" s="54" t="s">
        <v>92</v>
      </c>
      <c r="B13" s="55" t="s">
        <v>182</v>
      </c>
      <c r="C13" s="79">
        <v>365456.32879</v>
      </c>
      <c r="D13" s="79">
        <v>376863.60414000001</v>
      </c>
      <c r="E13" s="79">
        <v>390295.83451999997</v>
      </c>
      <c r="F13" s="79"/>
      <c r="G13" s="79"/>
      <c r="H13" s="79"/>
      <c r="I13" s="56"/>
      <c r="J13" s="56"/>
      <c r="K13" s="56"/>
      <c r="L13" s="56"/>
      <c r="M13" s="56"/>
      <c r="N13" s="56"/>
      <c r="O13" s="79">
        <v>1132615.7674499999</v>
      </c>
      <c r="P13" s="57">
        <f t="shared" si="0"/>
        <v>2.8811734090198531</v>
      </c>
    </row>
    <row r="14" spans="1:16" x14ac:dyDescent="0.25">
      <c r="A14" s="54" t="s">
        <v>91</v>
      </c>
      <c r="B14" s="55" t="s">
        <v>218</v>
      </c>
      <c r="C14" s="79">
        <v>331966.62057999999</v>
      </c>
      <c r="D14" s="79">
        <v>367908.83723</v>
      </c>
      <c r="E14" s="79">
        <v>310411.52136000001</v>
      </c>
      <c r="F14" s="79"/>
      <c r="G14" s="79"/>
      <c r="H14" s="79"/>
      <c r="I14" s="56"/>
      <c r="J14" s="56"/>
      <c r="K14" s="56"/>
      <c r="L14" s="56"/>
      <c r="M14" s="56"/>
      <c r="N14" s="56"/>
      <c r="O14" s="79">
        <v>1010286.9791699999</v>
      </c>
      <c r="P14" s="57">
        <f t="shared" si="0"/>
        <v>2.5699906919158249</v>
      </c>
    </row>
    <row r="15" spans="1:16" x14ac:dyDescent="0.25">
      <c r="A15" s="54" t="s">
        <v>90</v>
      </c>
      <c r="B15" s="55" t="s">
        <v>184</v>
      </c>
      <c r="C15" s="79">
        <v>331620.48840999999</v>
      </c>
      <c r="D15" s="79">
        <v>320406.88443999999</v>
      </c>
      <c r="E15" s="79">
        <v>326363.91350000002</v>
      </c>
      <c r="F15" s="79"/>
      <c r="G15" s="79"/>
      <c r="H15" s="79"/>
      <c r="I15" s="56"/>
      <c r="J15" s="56"/>
      <c r="K15" s="56"/>
      <c r="L15" s="56"/>
      <c r="M15" s="56"/>
      <c r="N15" s="56"/>
      <c r="O15" s="79">
        <v>978391.28634999995</v>
      </c>
      <c r="P15" s="57">
        <f t="shared" si="0"/>
        <v>2.4888537126716201</v>
      </c>
    </row>
    <row r="16" spans="1:16" x14ac:dyDescent="0.25">
      <c r="A16" s="54" t="s">
        <v>89</v>
      </c>
      <c r="B16" s="55" t="s">
        <v>219</v>
      </c>
      <c r="C16" s="79">
        <v>310577.53204999998</v>
      </c>
      <c r="D16" s="79">
        <v>316016.3395</v>
      </c>
      <c r="E16" s="79">
        <v>257508.43852</v>
      </c>
      <c r="F16" s="79"/>
      <c r="G16" s="79"/>
      <c r="H16" s="79"/>
      <c r="I16" s="56"/>
      <c r="J16" s="56"/>
      <c r="K16" s="56"/>
      <c r="L16" s="56"/>
      <c r="M16" s="56"/>
      <c r="N16" s="56"/>
      <c r="O16" s="79">
        <v>884102.31007000001</v>
      </c>
      <c r="P16" s="57">
        <f t="shared" si="0"/>
        <v>2.2489992986426963</v>
      </c>
    </row>
    <row r="17" spans="1:16" x14ac:dyDescent="0.25">
      <c r="A17" s="54" t="s">
        <v>88</v>
      </c>
      <c r="B17" s="55" t="s">
        <v>220</v>
      </c>
      <c r="C17" s="79">
        <v>274624.65633999999</v>
      </c>
      <c r="D17" s="79">
        <v>292814.82046999998</v>
      </c>
      <c r="E17" s="79">
        <v>264839.46604999999</v>
      </c>
      <c r="F17" s="79"/>
      <c r="G17" s="79"/>
      <c r="H17" s="79"/>
      <c r="I17" s="56"/>
      <c r="J17" s="56"/>
      <c r="K17" s="56"/>
      <c r="L17" s="56"/>
      <c r="M17" s="56"/>
      <c r="N17" s="56"/>
      <c r="O17" s="79">
        <v>832278.94285999995</v>
      </c>
      <c r="P17" s="57">
        <f t="shared" si="0"/>
        <v>2.117169854039882</v>
      </c>
    </row>
    <row r="18" spans="1:16" x14ac:dyDescent="0.25">
      <c r="A18" s="54" t="s">
        <v>87</v>
      </c>
      <c r="B18" s="55" t="s">
        <v>221</v>
      </c>
      <c r="C18" s="79">
        <v>270170.42272999999</v>
      </c>
      <c r="D18" s="79">
        <v>292167.26712999999</v>
      </c>
      <c r="E18" s="79">
        <v>262535.91993999999</v>
      </c>
      <c r="F18" s="79"/>
      <c r="G18" s="79"/>
      <c r="H18" s="79"/>
      <c r="I18" s="56"/>
      <c r="J18" s="56"/>
      <c r="K18" s="56"/>
      <c r="L18" s="56"/>
      <c r="M18" s="56"/>
      <c r="N18" s="56"/>
      <c r="O18" s="79">
        <v>824873.60979999998</v>
      </c>
      <c r="P18" s="57">
        <f t="shared" si="0"/>
        <v>2.0983320016007942</v>
      </c>
    </row>
    <row r="19" spans="1:16" x14ac:dyDescent="0.25">
      <c r="A19" s="54" t="s">
        <v>86</v>
      </c>
      <c r="B19" s="55" t="s">
        <v>222</v>
      </c>
      <c r="C19" s="79">
        <v>222831.11085</v>
      </c>
      <c r="D19" s="79">
        <v>290496.84895999997</v>
      </c>
      <c r="E19" s="79">
        <v>299187.85677000001</v>
      </c>
      <c r="F19" s="79"/>
      <c r="G19" s="79"/>
      <c r="H19" s="79"/>
      <c r="I19" s="56"/>
      <c r="J19" s="56"/>
      <c r="K19" s="56"/>
      <c r="L19" s="56"/>
      <c r="M19" s="56"/>
      <c r="N19" s="56"/>
      <c r="O19" s="79">
        <v>812515.81657999998</v>
      </c>
      <c r="P19" s="57">
        <f t="shared" si="0"/>
        <v>2.0668959698565148</v>
      </c>
    </row>
    <row r="20" spans="1:16" x14ac:dyDescent="0.25">
      <c r="A20" s="54" t="s">
        <v>85</v>
      </c>
      <c r="B20" s="55" t="s">
        <v>223</v>
      </c>
      <c r="C20" s="79">
        <v>202711.39232000001</v>
      </c>
      <c r="D20" s="79">
        <v>191974.64668999999</v>
      </c>
      <c r="E20" s="79">
        <v>186690.78825000001</v>
      </c>
      <c r="F20" s="79"/>
      <c r="G20" s="79"/>
      <c r="H20" s="79"/>
      <c r="I20" s="56"/>
      <c r="J20" s="56"/>
      <c r="K20" s="56"/>
      <c r="L20" s="56"/>
      <c r="M20" s="56"/>
      <c r="N20" s="56"/>
      <c r="O20" s="79">
        <v>581376.82726000005</v>
      </c>
      <c r="P20" s="57">
        <f t="shared" si="0"/>
        <v>1.4789194212730106</v>
      </c>
    </row>
    <row r="21" spans="1:16" x14ac:dyDescent="0.25">
      <c r="A21" s="54" t="s">
        <v>84</v>
      </c>
      <c r="B21" s="55" t="s">
        <v>224</v>
      </c>
      <c r="C21" s="79">
        <v>220715.83822000001</v>
      </c>
      <c r="D21" s="79">
        <v>184321.56276999999</v>
      </c>
      <c r="E21" s="79">
        <v>176330.77726</v>
      </c>
      <c r="F21" s="79"/>
      <c r="G21" s="79"/>
      <c r="H21" s="79"/>
      <c r="I21" s="56"/>
      <c r="J21" s="56"/>
      <c r="K21" s="56"/>
      <c r="L21" s="56"/>
      <c r="M21" s="56"/>
      <c r="N21" s="56"/>
      <c r="O21" s="79">
        <v>581368.17825</v>
      </c>
      <c r="P21" s="57">
        <f t="shared" si="0"/>
        <v>1.4788974197272591</v>
      </c>
    </row>
    <row r="22" spans="1:16" x14ac:dyDescent="0.25">
      <c r="A22" s="54" t="s">
        <v>83</v>
      </c>
      <c r="B22" s="55" t="s">
        <v>225</v>
      </c>
      <c r="C22" s="79">
        <v>174662.37461</v>
      </c>
      <c r="D22" s="79">
        <v>207308.29355</v>
      </c>
      <c r="E22" s="79">
        <v>197971.55256000001</v>
      </c>
      <c r="F22" s="79"/>
      <c r="G22" s="79"/>
      <c r="H22" s="79"/>
      <c r="I22" s="56"/>
      <c r="J22" s="56"/>
      <c r="K22" s="56"/>
      <c r="L22" s="56"/>
      <c r="M22" s="56"/>
      <c r="N22" s="56"/>
      <c r="O22" s="79">
        <v>579942.22071999998</v>
      </c>
      <c r="P22" s="57">
        <f t="shared" si="0"/>
        <v>1.4752700369590697</v>
      </c>
    </row>
    <row r="23" spans="1:16" x14ac:dyDescent="0.25">
      <c r="A23" s="54" t="s">
        <v>82</v>
      </c>
      <c r="B23" s="55" t="s">
        <v>226</v>
      </c>
      <c r="C23" s="79">
        <v>204657.42128000001</v>
      </c>
      <c r="D23" s="79">
        <v>143884.91451999999</v>
      </c>
      <c r="E23" s="79">
        <v>184981.56677</v>
      </c>
      <c r="F23" s="79"/>
      <c r="G23" s="79"/>
      <c r="H23" s="79"/>
      <c r="I23" s="56"/>
      <c r="J23" s="56"/>
      <c r="K23" s="56"/>
      <c r="L23" s="56"/>
      <c r="M23" s="56"/>
      <c r="N23" s="56"/>
      <c r="O23" s="79">
        <v>533523.90257000003</v>
      </c>
      <c r="P23" s="57">
        <f t="shared" si="0"/>
        <v>1.3571900774629138</v>
      </c>
    </row>
    <row r="24" spans="1:16" x14ac:dyDescent="0.25">
      <c r="A24" s="54" t="s">
        <v>81</v>
      </c>
      <c r="B24" s="55" t="s">
        <v>227</v>
      </c>
      <c r="C24" s="79">
        <v>125240.73814</v>
      </c>
      <c r="D24" s="79">
        <v>164549.17621000001</v>
      </c>
      <c r="E24" s="79">
        <v>183909.61475000001</v>
      </c>
      <c r="F24" s="79"/>
      <c r="G24" s="79"/>
      <c r="H24" s="79"/>
      <c r="I24" s="56"/>
      <c r="J24" s="56"/>
      <c r="K24" s="56"/>
      <c r="L24" s="56"/>
      <c r="M24" s="56"/>
      <c r="N24" s="56"/>
      <c r="O24" s="79">
        <v>473699.52909999999</v>
      </c>
      <c r="P24" s="57">
        <f t="shared" si="0"/>
        <v>1.205007493565903</v>
      </c>
    </row>
    <row r="25" spans="1:16" x14ac:dyDescent="0.25">
      <c r="A25" s="58"/>
      <c r="B25" s="166" t="s">
        <v>80</v>
      </c>
      <c r="C25" s="166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80">
        <f>SUM(O5:O24)</f>
        <v>25728211.250320002</v>
      </c>
      <c r="P25" s="60">
        <f>SUM(P5:P24)</f>
        <v>65.448001207823381</v>
      </c>
    </row>
    <row r="26" spans="1:16" ht="13.5" customHeight="1" x14ac:dyDescent="0.25">
      <c r="A26" s="58"/>
      <c r="B26" s="167" t="s">
        <v>79</v>
      </c>
      <c r="C26" s="167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80">
        <v>39310919.776789993</v>
      </c>
      <c r="P26" s="56">
        <f>O26/O$26*100</f>
        <v>100</v>
      </c>
    </row>
    <row r="27" spans="1:16" x14ac:dyDescent="0.25">
      <c r="B27" s="38"/>
    </row>
    <row r="28" spans="1:16" x14ac:dyDescent="0.25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2"/>
  <sheetViews>
    <sheetView showGridLines="0" zoomScaleNormal="100" workbookViewId="0">
      <selection activeCell="O17" sqref="O17"/>
    </sheetView>
  </sheetViews>
  <sheetFormatPr defaultColWidth="9.109375" defaultRowHeight="13.2" x14ac:dyDescent="0.25"/>
  <sheetData>
    <row r="22" spans="1:1" x14ac:dyDescent="0.25">
      <c r="A22" t="s">
        <v>109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"/>
  <sheetViews>
    <sheetView showGridLines="0" workbookViewId="0">
      <selection activeCell="O44" sqref="O44"/>
    </sheetView>
  </sheetViews>
  <sheetFormatPr defaultColWidth="9.109375" defaultRowHeight="13.2" x14ac:dyDescent="0.25"/>
  <cols>
    <col min="5" max="5" width="10.5546875" customWidth="1"/>
  </cols>
  <sheetData>
    <row r="1" spans="2:2" ht="13.8" x14ac:dyDescent="0.25">
      <c r="B1" s="31" t="s">
        <v>2</v>
      </c>
    </row>
    <row r="2" spans="2:2" ht="13.8" x14ac:dyDescent="0.25">
      <c r="B2" s="31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0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2002_2019_AYLIK_IHR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Çağrı Köksal</cp:lastModifiedBy>
  <cp:lastPrinted>2016-02-26T09:44:09Z</cp:lastPrinted>
  <dcterms:created xsi:type="dcterms:W3CDTF">2013-08-01T04:41:02Z</dcterms:created>
  <dcterms:modified xsi:type="dcterms:W3CDTF">2020-04-01T14:25:13Z</dcterms:modified>
</cp:coreProperties>
</file>