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4 - Nisan\dağıtım\"/>
    </mc:Choice>
  </mc:AlternateContent>
  <xr:revisionPtr revIDLastSave="0" documentId="13_ncr:1_{1379FE37-1D86-426F-86F6-D4EB82810B7F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D46" i="1"/>
  <c r="E46" i="1"/>
  <c r="B45" i="1" l="1"/>
  <c r="M43" i="1"/>
  <c r="J45" i="1"/>
  <c r="M36" i="1"/>
  <c r="M29" i="1"/>
  <c r="M21" i="1"/>
  <c r="M15" i="1"/>
  <c r="I40" i="1"/>
  <c r="I31" i="1"/>
  <c r="I23" i="1"/>
  <c r="I15" i="1"/>
  <c r="I9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K45" i="1"/>
  <c r="M45" i="1" s="1"/>
  <c r="C45" i="1"/>
  <c r="E45" i="1" s="1"/>
  <c r="M8" i="1" l="1"/>
  <c r="M22" i="1"/>
  <c r="M37" i="1"/>
  <c r="I16" i="1"/>
  <c r="M12" i="1"/>
  <c r="M23" i="1"/>
  <c r="M38" i="1"/>
  <c r="M13" i="1"/>
  <c r="M24" i="1"/>
  <c r="M39" i="1"/>
  <c r="I24" i="1"/>
  <c r="M14" i="1"/>
  <c r="M28" i="1"/>
  <c r="M44" i="1"/>
  <c r="I32" i="1"/>
  <c r="M16" i="1"/>
  <c r="M30" i="1"/>
  <c r="G45" i="1"/>
  <c r="I45" i="1" s="1"/>
  <c r="I8" i="1"/>
  <c r="I39" i="1"/>
  <c r="M20" i="1"/>
  <c r="M31" i="1"/>
  <c r="M32" i="1"/>
  <c r="M40" i="1"/>
  <c r="M9" i="1"/>
  <c r="M17" i="1"/>
  <c r="M25" i="1"/>
  <c r="M33" i="1"/>
  <c r="M41" i="1"/>
  <c r="M18" i="1"/>
  <c r="M42" i="1"/>
  <c r="M10" i="1"/>
  <c r="M26" i="1"/>
  <c r="M34" i="1"/>
  <c r="M11" i="1"/>
  <c r="M19" i="1"/>
  <c r="M27" i="1"/>
  <c r="M35" i="1"/>
  <c r="I17" i="1"/>
  <c r="I33" i="1"/>
  <c r="I10" i="1"/>
  <c r="I26" i="1"/>
  <c r="I34" i="1"/>
  <c r="I11" i="1"/>
  <c r="I19" i="1"/>
  <c r="I27" i="1"/>
  <c r="I35" i="1"/>
  <c r="I43" i="1"/>
  <c r="I25" i="1"/>
  <c r="I41" i="1"/>
  <c r="I18" i="1"/>
  <c r="I42" i="1"/>
  <c r="I12" i="1"/>
  <c r="I20" i="1"/>
  <c r="I28" i="1"/>
  <c r="I36" i="1"/>
  <c r="I44" i="1"/>
  <c r="I21" i="1"/>
  <c r="I13" i="1"/>
  <c r="I29" i="1"/>
  <c r="I37" i="1"/>
  <c r="I14" i="1"/>
  <c r="I22" i="1"/>
  <c r="I30" i="1"/>
  <c r="I38" i="1"/>
  <c r="D45" i="1"/>
  <c r="L45" i="1"/>
  <c r="F45" i="1" l="1"/>
  <c r="H45" i="1" s="1"/>
  <c r="O80" i="22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G22" i="1"/>
  <c r="K22" i="1"/>
  <c r="K22" i="2" s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9" i="2"/>
  <c r="K18" i="2"/>
  <c r="C8" i="1"/>
  <c r="G23" i="2"/>
  <c r="K27" i="2"/>
  <c r="C22" i="1"/>
  <c r="C22" i="2" s="1"/>
  <c r="G42" i="2"/>
  <c r="J46" i="2"/>
  <c r="K44" i="1" l="1"/>
  <c r="J44" i="2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<sst xmlns="http://schemas.openxmlformats.org/spreadsheetml/2006/main" count="421" uniqueCount="230">
  <si>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</si>
  <si>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</si>
  <si>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</si>
  <si>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</si>
  <si>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</si>
  <si>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</si>
  <si>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</si>
  <si>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</si>
  <si>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</si>
  <si>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</si>
  <si>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</si>
  <si>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</si>
  <si>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</si>
  <si>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</si>
  <si>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</si>
  <si>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</si>
  <si>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</si>
  <si>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</si>
  <si>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</si>
  <si>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</si>
  <si>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</si>
  <si>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</si>
  <si>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</si>
  <si>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</si>
  <si>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</si>
  <si>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</si>
  <si>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</si>
  <si>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</si>
  <si>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</si>
  <si>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</si>
  <si>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</si>
  <si>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</si>
  <si>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</si>
  <si>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</si>
  <si>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</si>
  <si>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</si>
  <si>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</si>
  <si>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</si>
  <si>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</si>
  <si>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</si>
  <si>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</si>
  <si>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</si>
  <si>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</si>
  <si>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</si>
  <si>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</si>
  <si>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</si>
  <si>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</si>
  <si>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</si>
  <si>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</si>
  <si>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</si>
  <si>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</si>
  <si>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</si>
  <si>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</si>
  <si>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</si>
  <si>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</si>
  <si>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</si>
  <si>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</si>
  <si>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</si>
  <si>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</si>
  <si>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</si>
  <si>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</si>
  <si>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</si>
  <si>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</si>
  <si>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</si>
  <si>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</si>
  <si>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</si>
  <si>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</si>
  <si>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</si>
  <si>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</si>
  <si>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</si>
  <si>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</si>
  <si>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</si>
  <si>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</si>
  <si>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</si>
  <si>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</si>
  <si>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</si>
  <si>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</si>
  <si>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</si>
  <si>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</si>
  <si>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</si>
  <si>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</si>
  <si>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</si>
  <si>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</si>
  <si>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</si>
  <si>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</si>
  <si>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</si>
  <si>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</si>
  <si>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</si>
  <si>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</si>
  <si>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</si>
  <si>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</si>
  <si>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</si>
  <si>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</si>
  <si>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</si>
  <si>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</si>
  <si>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</si>
  <si>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</si>
  <si>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</si>
  <si>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</si>
  <si>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</si>
  <si>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</si>
  <si>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</si>
  <si>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</si>
  <si>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</si>
  <si>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</si>
  <si>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</si>
  <si>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</si>
  <si>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</si>
  <si>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</si>
  <si>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</si>
  <si>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</si>
  <si>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</si>
  <si>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</si>
  <si>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</si>
  <si>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</si>
  <si>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</si>
  <si>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</si>
  <si>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</si>
  <si>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</si>
  <si>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</si>
  <si>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</si>
  <si>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</si>
  <si>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</si>
  <si>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</si>
  <si>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</si>
  <si>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NİSAN  (2020/2019)</t>
  </si>
  <si>
    <t>OCAK - NİSAN  (2020/2019)</t>
  </si>
  <si>
    <t>1 - 30 NISAN İHRACAT RAKAMLARI</t>
  </si>
  <si>
    <t xml:space="preserve">SEKTÖREL BAZDA İHRACAT RAKAMLARI -1.000 $ </t>
  </si>
  <si>
    <t>1 - 30 NISAN</t>
  </si>
  <si>
    <t>1 OCAK  -  30 NISAN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</si>
  <si>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</si>
  <si>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</si>
  <si>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</si>
  <si>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</si>
  <si>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</si>
  <si>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</si>
  <si>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</si>
  <si>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</si>
  <si>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</si>
  <si>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</si>
  <si>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</si>
  <si>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</si>
  <si>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</si>
  <si>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</si>
  <si>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</si>
  <si>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</si>
  <si>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</si>
  <si>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</si>
  <si>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</si>
  <si>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</si>
  <si>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</si>
  <si>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</si>
  <si>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</si>
  <si>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</si>
  <si>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</si>
  <si>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</si>
  <si>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</si>
  <si>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</si>
  <si>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</si>
  <si>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1 - 30 NISAN</t>
  </si>
  <si>
    <t>2020  1 - 30 NISAN</t>
  </si>
  <si>
    <t>ANDORRA</t>
  </si>
  <si>
    <t>ERİTRE</t>
  </si>
  <si>
    <t>VANUATU</t>
  </si>
  <si>
    <t>DENİZLİ SERBEST BÖLGESİ</t>
  </si>
  <si>
    <t>DOMİNİK</t>
  </si>
  <si>
    <t>ARUBA</t>
  </si>
  <si>
    <t>LESOTHO</t>
  </si>
  <si>
    <t>TÜBİTAK MAM TEKNOLOJİ SERBEST BÖLGESİ</t>
  </si>
  <si>
    <t>PALAU</t>
  </si>
  <si>
    <t>LAOS</t>
  </si>
  <si>
    <t>ALMANYA</t>
  </si>
  <si>
    <t>ABD</t>
  </si>
  <si>
    <t>IRAK</t>
  </si>
  <si>
    <t>İTALYA</t>
  </si>
  <si>
    <t>BİRLEŞİK KRALLIK</t>
  </si>
  <si>
    <t>İSPANYA</t>
  </si>
  <si>
    <t>HOLLANDA</t>
  </si>
  <si>
    <t>İSRAİL</t>
  </si>
  <si>
    <t>FRANSA</t>
  </si>
  <si>
    <t>ÇİN</t>
  </si>
  <si>
    <t>İSTANBUL</t>
  </si>
  <si>
    <t>İZMIR</t>
  </si>
  <si>
    <t>ANKARA</t>
  </si>
  <si>
    <t>KOCAELI</t>
  </si>
  <si>
    <t>GAZIANTEP</t>
  </si>
  <si>
    <t>BURSA</t>
  </si>
  <si>
    <t>MANISA</t>
  </si>
  <si>
    <t>HATAY</t>
  </si>
  <si>
    <t>DENIZLI</t>
  </si>
  <si>
    <t>KONYA</t>
  </si>
  <si>
    <t>TUNCELI</t>
  </si>
  <si>
    <t>ARDAHAN</t>
  </si>
  <si>
    <t>KIRIKKALE</t>
  </si>
  <si>
    <t>MUŞ</t>
  </si>
  <si>
    <t>KASTAMONU</t>
  </si>
  <si>
    <t>ERZINCAN</t>
  </si>
  <si>
    <t>RIZE</t>
  </si>
  <si>
    <t>TRABZON</t>
  </si>
  <si>
    <t>GIRESUN</t>
  </si>
  <si>
    <t>TOKAT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</si>
  <si>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</si>
  <si>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</si>
  <si>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</si>
  <si>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</si>
  <si>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</si>
  <si>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</si>
  <si>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</si>
  <si>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</si>
  <si>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</si>
  <si>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</si>
  <si>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</si>
  <si>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</si>
  <si>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</si>
  <si>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</si>
  <si>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ROMANYA</t>
  </si>
  <si>
    <t>MISIR</t>
  </si>
  <si>
    <t>BELÇİKA</t>
  </si>
  <si>
    <t>SUUDİ ARABİSTAN</t>
  </si>
  <si>
    <t>POLONYA</t>
  </si>
  <si>
    <t>BAE</t>
  </si>
  <si>
    <t>BULGARİSTAN</t>
  </si>
  <si>
    <t>FAS</t>
  </si>
  <si>
    <t>UKRAYNA</t>
  </si>
  <si>
    <t>İhracatçı Birlikleri Kaydından Muaf İhracat ile Antrepo ve Serbest Bölgeler Farkı</t>
  </si>
  <si>
    <t>GENEL İHRACAT TOPLAMI</t>
  </si>
  <si>
    <t>1 Mayıs - 30 Nisan</t>
  </si>
  <si>
    <t>1 Ocak - 30 Nisan</t>
  </si>
  <si>
    <t>1 Nisan - 30 Nisan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</si>
</sst>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10611938.256180001</c:v>
                </c:pt>
                <c:pt idx="1">
                  <c:v>11031132.63132</c:v>
                </c:pt>
                <c:pt idx="2">
                  <c:v>12641495.29642</c:v>
                </c:pt>
                <c:pt idx="3">
                  <c:v>11771343.655220002</c:v>
                </c:pt>
                <c:pt idx="4">
                  <c:v>12998125.087579999</c:v>
                </c:pt>
                <c:pt idx="5">
                  <c:v>8888036.7009700015</c:v>
                </c:pt>
                <c:pt idx="6">
                  <c:v>12515507.314520001</c:v>
                </c:pt>
                <c:pt idx="7">
                  <c:v>10182419.09527</c:v>
                </c:pt>
                <c:pt idx="8">
                  <c:v>11582465.509840002</c:v>
                </c:pt>
                <c:pt idx="9">
                  <c:v>12381780.432580004</c:v>
                </c:pt>
                <c:pt idx="10">
                  <c:v>12093973.03438</c:v>
                </c:pt>
                <c:pt idx="11">
                  <c:v>11501234.722099999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C-4E8F-A283-31C4A8F6B5E1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11127676.404929999</c:v>
                </c:pt>
                <c:pt idx="1">
                  <c:v>11164713.0558</c:v>
                </c:pt>
                <c:pt idx="2">
                  <c:v>10038808.993929999</c:v>
                </c:pt>
                <c:pt idx="3">
                  <c:v>6254384.1051600007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C-4E8F-A283-31C4A8F6B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01440"/>
        <c:axId val="397091648"/>
      </c:lineChart>
      <c:catAx>
        <c:axId val="39710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1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101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113224.91911</c:v>
                </c:pt>
                <c:pt idx="1">
                  <c:v>100374.31467000001</c:v>
                </c:pt>
                <c:pt idx="2">
                  <c:v>123409.0609</c:v>
                </c:pt>
                <c:pt idx="3">
                  <c:v>104110.40852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3-474F-B427-852E2F7D0D70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117831.84264</c:v>
                </c:pt>
                <c:pt idx="5">
                  <c:v>63501.196909999999</c:v>
                </c:pt>
                <c:pt idx="6">
                  <c:v>83065.267340000006</c:v>
                </c:pt>
                <c:pt idx="7">
                  <c:v>71929.894650000002</c:v>
                </c:pt>
                <c:pt idx="8">
                  <c:v>154487.89773999999</c:v>
                </c:pt>
                <c:pt idx="9">
                  <c:v>189399.74507</c:v>
                </c:pt>
                <c:pt idx="10">
                  <c:v>151537.68223000001</c:v>
                </c:pt>
                <c:pt idx="11">
                  <c:v>122662.10805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3-474F-B427-852E2F7D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10112"/>
        <c:axId val="441415008"/>
      </c:lineChart>
      <c:catAx>
        <c:axId val="4414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1500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01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184185.50782</c:v>
                </c:pt>
                <c:pt idx="1">
                  <c:v>163362.37992000001</c:v>
                </c:pt>
                <c:pt idx="2">
                  <c:v>208759.63657999999</c:v>
                </c:pt>
                <c:pt idx="3">
                  <c:v>197949.33674999999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0-4E82-84E1-A4C2AADCFA22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112537.08837</c:v>
                </c:pt>
                <c:pt idx="7">
                  <c:v>66620.390939999997</c:v>
                </c:pt>
                <c:pt idx="8">
                  <c:v>275025.8651</c:v>
                </c:pt>
                <c:pt idx="9">
                  <c:v>346486.25650999998</c:v>
                </c:pt>
                <c:pt idx="10">
                  <c:v>264947.08302999998</c:v>
                </c:pt>
                <c:pt idx="11">
                  <c:v>187505.73014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0-4E82-84E1-A4C2AADC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21536"/>
        <c:axId val="441417728"/>
      </c:lineChart>
      <c:catAx>
        <c:axId val="4414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17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21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24744.453669999999</c:v>
                </c:pt>
                <c:pt idx="2">
                  <c:v>29432.03946</c:v>
                </c:pt>
                <c:pt idx="3">
                  <c:v>23301.29163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6-4D7C-A0A2-F31646F07A83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6-4D7C-A0A2-F31646F0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12832"/>
        <c:axId val="441418272"/>
      </c:lineChart>
      <c:catAx>
        <c:axId val="4414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18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2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53493.753989999997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D-423E-B7FA-1342A04862B9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423E-B7FA-1342A0486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16096"/>
        <c:axId val="441418816"/>
      </c:lineChart>
      <c:catAx>
        <c:axId val="4414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1881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6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13084.37788</c:v>
                </c:pt>
                <c:pt idx="2">
                  <c:v>12155.61958</c:v>
                </c:pt>
                <c:pt idx="3">
                  <c:v>6813.9332000000004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9-43D3-AA76-0FABCCF96445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3D3-AA76-0FABCCF9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22080"/>
        <c:axId val="441420448"/>
      </c:lineChart>
      <c:catAx>
        <c:axId val="4414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2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2044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22080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209655.63495000001</c:v>
                </c:pt>
                <c:pt idx="2">
                  <c:v>182595.60701000001</c:v>
                </c:pt>
                <c:pt idx="3">
                  <c:v>183527.29629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3-4BBD-AD4E-D921182D9BA4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183383.61413999999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215143.55801000001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3-4BBD-AD4E-D921182D9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23712"/>
        <c:axId val="441785360"/>
      </c:lineChart>
      <c:catAx>
        <c:axId val="44142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853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237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453263.46898000001</c:v>
                </c:pt>
                <c:pt idx="1">
                  <c:v>444930.36725000001</c:v>
                </c:pt>
                <c:pt idx="2">
                  <c:v>427331.00519</c:v>
                </c:pt>
                <c:pt idx="3">
                  <c:v>340478.83711999998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B-4EC9-956D-8F2C2C355FD2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476663.51679000002</c:v>
                </c:pt>
                <c:pt idx="4">
                  <c:v>526640.71313000005</c:v>
                </c:pt>
                <c:pt idx="5">
                  <c:v>347421.16450000001</c:v>
                </c:pt>
                <c:pt idx="6">
                  <c:v>496244.03524</c:v>
                </c:pt>
                <c:pt idx="7">
                  <c:v>413040.52713</c:v>
                </c:pt>
                <c:pt idx="8">
                  <c:v>457553.19283999997</c:v>
                </c:pt>
                <c:pt idx="9">
                  <c:v>491131.19111000001</c:v>
                </c:pt>
                <c:pt idx="10">
                  <c:v>521262.96187</c:v>
                </c:pt>
                <c:pt idx="11">
                  <c:v>523853.47879000002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B-4EC9-956D-8F2C2C35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94608"/>
        <c:axId val="441785904"/>
      </c:lineChart>
      <c:catAx>
        <c:axId val="44179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8590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460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673149.76890999998</c:v>
                </c:pt>
                <c:pt idx="1">
                  <c:v>646500.96187999996</c:v>
                </c:pt>
                <c:pt idx="2">
                  <c:v>585500.87812999997</c:v>
                </c:pt>
                <c:pt idx="3">
                  <c:v>306849.01066000003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3-41C2-956D-E949593F7D0A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639685.01005000004</c:v>
                </c:pt>
                <c:pt idx="2">
                  <c:v>727666.22757999995</c:v>
                </c:pt>
                <c:pt idx="3">
                  <c:v>690699.95064000005</c:v>
                </c:pt>
                <c:pt idx="4">
                  <c:v>786331.31854000001</c:v>
                </c:pt>
                <c:pt idx="5">
                  <c:v>509835.15564999997</c:v>
                </c:pt>
                <c:pt idx="6">
                  <c:v>662313.91680000001</c:v>
                </c:pt>
                <c:pt idx="7">
                  <c:v>572538.41783000005</c:v>
                </c:pt>
                <c:pt idx="8">
                  <c:v>676747.19472999999</c:v>
                </c:pt>
                <c:pt idx="9">
                  <c:v>704323.74413000001</c:v>
                </c:pt>
                <c:pt idx="10">
                  <c:v>673538.49433999998</c:v>
                </c:pt>
                <c:pt idx="11">
                  <c:v>597582.10097000003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3-41C2-956D-E949593F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91344"/>
        <c:axId val="441797328"/>
      </c:lineChart>
      <c:catAx>
        <c:axId val="4417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97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13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133199.56122999999</c:v>
                </c:pt>
                <c:pt idx="1">
                  <c:v>151728.44514</c:v>
                </c:pt>
                <c:pt idx="2">
                  <c:v>130060.64208999999</c:v>
                </c:pt>
                <c:pt idx="3">
                  <c:v>54437.80816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F-43B1-BCB8-7F982D2F63B5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146289.1874</c:v>
                </c:pt>
                <c:pt idx="2">
                  <c:v>176063.56305999999</c:v>
                </c:pt>
                <c:pt idx="3">
                  <c:v>141711.73423999999</c:v>
                </c:pt>
                <c:pt idx="4">
                  <c:v>162506.84646</c:v>
                </c:pt>
                <c:pt idx="5">
                  <c:v>87701.870479999998</c:v>
                </c:pt>
                <c:pt idx="6">
                  <c:v>165873.37218000001</c:v>
                </c:pt>
                <c:pt idx="7">
                  <c:v>134376.58905000001</c:v>
                </c:pt>
                <c:pt idx="8">
                  <c:v>147706.09935999999</c:v>
                </c:pt>
                <c:pt idx="9">
                  <c:v>147771.45318000001</c:v>
                </c:pt>
                <c:pt idx="10">
                  <c:v>124197.99232999999</c:v>
                </c:pt>
                <c:pt idx="11">
                  <c:v>114318.40313000001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F-43B1-BCB8-7F982D2F6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6448"/>
        <c:axId val="441786992"/>
      </c:lineChart>
      <c:catAx>
        <c:axId val="44178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86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6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216930.15564000001</c:v>
                </c:pt>
                <c:pt idx="2">
                  <c:v>220338.38836000001</c:v>
                </c:pt>
                <c:pt idx="3">
                  <c:v>75844.581099999996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9-4D26-9787-A48626A61BC3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229949.32177000001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226178.15582000001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9-4D26-9787-A48626A6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95696"/>
        <c:axId val="441798416"/>
      </c:lineChart>
      <c:catAx>
        <c:axId val="44179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98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5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368116.85687000002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3-4E2A-939C-EE98D25E1662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329258.94550999999</c:v>
                </c:pt>
                <c:pt idx="1">
                  <c:v>282650.5024</c:v>
                </c:pt>
                <c:pt idx="2">
                  <c:v>324634.13355999999</c:v>
                </c:pt>
                <c:pt idx="3">
                  <c:v>328972.02779000002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3-4E2A-939C-EE98D25E1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101984"/>
        <c:axId val="397095456"/>
      </c:lineChart>
      <c:catAx>
        <c:axId val="3971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54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101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1696307.6673699999</c:v>
                </c:pt>
                <c:pt idx="1">
                  <c:v>1509608.4633200001</c:v>
                </c:pt>
                <c:pt idx="2">
                  <c:v>1553066.72319</c:v>
                </c:pt>
                <c:pt idx="3">
                  <c:v>1285160.1255099999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752-8E96-D3B2698867AD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1536612.5535200001</c:v>
                </c:pt>
                <c:pt idx="1">
                  <c:v>1641553.79064</c:v>
                </c:pt>
                <c:pt idx="2">
                  <c:v>1838113.09589</c:v>
                </c:pt>
                <c:pt idx="3">
                  <c:v>1768194.9893700001</c:v>
                </c:pt>
                <c:pt idx="4">
                  <c:v>1933605.8830800001</c:v>
                </c:pt>
                <c:pt idx="5">
                  <c:v>1294021.26364</c:v>
                </c:pt>
                <c:pt idx="6">
                  <c:v>1730136.8764599999</c:v>
                </c:pt>
                <c:pt idx="7">
                  <c:v>1628381.38583</c:v>
                </c:pt>
                <c:pt idx="8">
                  <c:v>1653691.2405699999</c:v>
                </c:pt>
                <c:pt idx="9">
                  <c:v>1937340.6396300001</c:v>
                </c:pt>
                <c:pt idx="10">
                  <c:v>1813471.6364500001</c:v>
                </c:pt>
                <c:pt idx="11">
                  <c:v>1812499.8533099999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752-8E96-D3B26988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4272"/>
        <c:axId val="441787536"/>
      </c:lineChart>
      <c:catAx>
        <c:axId val="44178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7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8753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4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624881.80484999996</c:v>
                </c:pt>
                <c:pt idx="1">
                  <c:v>634041.41599000001</c:v>
                </c:pt>
                <c:pt idx="2">
                  <c:v>626135.15125999996</c:v>
                </c:pt>
                <c:pt idx="3">
                  <c:v>456618.76371999999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3-44C4-9389-A7C4CD48897C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585564.36653999996</c:v>
                </c:pt>
                <c:pt idx="1">
                  <c:v>600962.05715000001</c:v>
                </c:pt>
                <c:pt idx="2">
                  <c:v>699021.96392999997</c:v>
                </c:pt>
                <c:pt idx="3">
                  <c:v>659092.91439000005</c:v>
                </c:pt>
                <c:pt idx="4">
                  <c:v>780364.62788000004</c:v>
                </c:pt>
                <c:pt idx="5">
                  <c:v>472096.62263</c:v>
                </c:pt>
                <c:pt idx="6">
                  <c:v>682396.45131000003</c:v>
                </c:pt>
                <c:pt idx="7">
                  <c:v>574330.75529999996</c:v>
                </c:pt>
                <c:pt idx="8">
                  <c:v>647207.37317000004</c:v>
                </c:pt>
                <c:pt idx="9">
                  <c:v>709247.59033000004</c:v>
                </c:pt>
                <c:pt idx="10">
                  <c:v>683084.52821000002</c:v>
                </c:pt>
                <c:pt idx="11">
                  <c:v>740791.84348000004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3-44C4-9389-A7C4CD48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9168"/>
        <c:axId val="441789712"/>
      </c:lineChart>
      <c:catAx>
        <c:axId val="44178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8971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89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2398296.7990299999</c:v>
                </c:pt>
                <c:pt idx="1">
                  <c:v>2520328.2464100001</c:v>
                </c:pt>
                <c:pt idx="2">
                  <c:v>2061669.2850899999</c:v>
                </c:pt>
                <c:pt idx="3">
                  <c:v>596301.03168999997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7-41CE-A95B-C11472E587C6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2327526.9566299999</c:v>
                </c:pt>
                <c:pt idx="1">
                  <c:v>2544678.4743400002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2753078.48753</c:v>
                </c:pt>
                <c:pt idx="5">
                  <c:v>2189208.3269500001</c:v>
                </c:pt>
                <c:pt idx="6">
                  <c:v>2900138.1997500001</c:v>
                </c:pt>
                <c:pt idx="7">
                  <c:v>1740662.0665</c:v>
                </c:pt>
                <c:pt idx="8">
                  <c:v>2591985.9376400001</c:v>
                </c:pt>
                <c:pt idx="9">
                  <c:v>2812500.0443000002</c:v>
                </c:pt>
                <c:pt idx="10">
                  <c:v>2690087.6874600002</c:v>
                </c:pt>
                <c:pt idx="11">
                  <c:v>2538040.9036300001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7-41CE-A95B-C11472E58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92976"/>
        <c:axId val="441793520"/>
      </c:lineChart>
      <c:catAx>
        <c:axId val="44179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7935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79297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823536.15752000001</c:v>
                </c:pt>
                <c:pt idx="1">
                  <c:v>863834.90792000003</c:v>
                </c:pt>
                <c:pt idx="2">
                  <c:v>831849.20854999998</c:v>
                </c:pt>
                <c:pt idx="3">
                  <c:v>620608.29883999994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7-4B1F-8904-D4273298A2E6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936995.60230000003</c:v>
                </c:pt>
                <c:pt idx="4">
                  <c:v>1041385.02835</c:v>
                </c:pt>
                <c:pt idx="5">
                  <c:v>715477.71967000002</c:v>
                </c:pt>
                <c:pt idx="6">
                  <c:v>947242.32441999996</c:v>
                </c:pt>
                <c:pt idx="7">
                  <c:v>847900.78101000004</c:v>
                </c:pt>
                <c:pt idx="8">
                  <c:v>1011416.03579</c:v>
                </c:pt>
                <c:pt idx="9">
                  <c:v>1070641.9899899999</c:v>
                </c:pt>
                <c:pt idx="10">
                  <c:v>1013034.65244</c:v>
                </c:pt>
                <c:pt idx="11">
                  <c:v>974108.07689000003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7-4B1F-8904-D4273298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62080"/>
        <c:axId val="442859360"/>
      </c:lineChart>
      <c:catAx>
        <c:axId val="44286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5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859360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6208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1490586.6335700001</c:v>
                </c:pt>
                <c:pt idx="1">
                  <c:v>1518770.0676800001</c:v>
                </c:pt>
                <c:pt idx="2">
                  <c:v>1212815.50878</c:v>
                </c:pt>
                <c:pt idx="3">
                  <c:v>575845.74817000004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1-4107-99E3-8263C6DD9DFA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1413936.7182</c:v>
                </c:pt>
                <c:pt idx="1">
                  <c:v>1413373.6832000001</c:v>
                </c:pt>
                <c:pt idx="2">
                  <c:v>1674074.0362</c:v>
                </c:pt>
                <c:pt idx="3">
                  <c:v>1502300.85769</c:v>
                </c:pt>
                <c:pt idx="4">
                  <c:v>1621148.3631</c:v>
                </c:pt>
                <c:pt idx="5">
                  <c:v>1085778.1134599999</c:v>
                </c:pt>
                <c:pt idx="6">
                  <c:v>1671649.61411</c:v>
                </c:pt>
                <c:pt idx="7">
                  <c:v>1394197.2838300001</c:v>
                </c:pt>
                <c:pt idx="8">
                  <c:v>1497918.9515</c:v>
                </c:pt>
                <c:pt idx="9">
                  <c:v>1549076.36096</c:v>
                </c:pt>
                <c:pt idx="10">
                  <c:v>1536571.6799000001</c:v>
                </c:pt>
                <c:pt idx="11">
                  <c:v>1327359.96535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1-4107-99E3-8263C6DD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61536"/>
        <c:axId val="442858816"/>
      </c:lineChart>
      <c:catAx>
        <c:axId val="44286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58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8588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61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702209.18351999996</c:v>
                </c:pt>
                <c:pt idx="1">
                  <c:v>690073.95249000005</c:v>
                </c:pt>
                <c:pt idx="2">
                  <c:v>672057.10791999998</c:v>
                </c:pt>
                <c:pt idx="3">
                  <c:v>518846.02954999998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958-86A1-1E5132432D42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650702.72843999998</c:v>
                </c:pt>
                <c:pt idx="1">
                  <c:v>655051.56045999995</c:v>
                </c:pt>
                <c:pt idx="2">
                  <c:v>712311.38410999998</c:v>
                </c:pt>
                <c:pt idx="3">
                  <c:v>706603.43500000006</c:v>
                </c:pt>
                <c:pt idx="4">
                  <c:v>827433.87713000004</c:v>
                </c:pt>
                <c:pt idx="5">
                  <c:v>516675.81784999999</c:v>
                </c:pt>
                <c:pt idx="6">
                  <c:v>709241.86719000002</c:v>
                </c:pt>
                <c:pt idx="7">
                  <c:v>611252.86473999999</c:v>
                </c:pt>
                <c:pt idx="8">
                  <c:v>651306.33703000005</c:v>
                </c:pt>
                <c:pt idx="9">
                  <c:v>719122.57038000005</c:v>
                </c:pt>
                <c:pt idx="10">
                  <c:v>689694.86520999996</c:v>
                </c:pt>
                <c:pt idx="11">
                  <c:v>671950.83033999999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958-86A1-1E513243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855552"/>
        <c:axId val="442858272"/>
      </c:lineChart>
      <c:catAx>
        <c:axId val="4428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5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8582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28555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287970.23836000002</c:v>
                </c:pt>
                <c:pt idx="1">
                  <c:v>309481.98265000002</c:v>
                </c:pt>
                <c:pt idx="2">
                  <c:v>317023.97298000002</c:v>
                </c:pt>
                <c:pt idx="3">
                  <c:v>231795.96721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5-41AD-943A-D62ED09593F7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266377.32659999997</c:v>
                </c:pt>
                <c:pt idx="2">
                  <c:v>316697.19016</c:v>
                </c:pt>
                <c:pt idx="3">
                  <c:v>311274.89951999998</c:v>
                </c:pt>
                <c:pt idx="4">
                  <c:v>353998.87205000001</c:v>
                </c:pt>
                <c:pt idx="5">
                  <c:v>235214.55937999999</c:v>
                </c:pt>
                <c:pt idx="6">
                  <c:v>315532.05929</c:v>
                </c:pt>
                <c:pt idx="7">
                  <c:v>284201.04644000001</c:v>
                </c:pt>
                <c:pt idx="8">
                  <c:v>303979.65655000001</c:v>
                </c:pt>
                <c:pt idx="9">
                  <c:v>294719.53552999999</c:v>
                </c:pt>
                <c:pt idx="10">
                  <c:v>301630.20601000002</c:v>
                </c:pt>
                <c:pt idx="11">
                  <c:v>279730.28434000001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5-41AD-943A-D62ED095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35696"/>
        <c:axId val="443239504"/>
      </c:lineChart>
      <c:catAx>
        <c:axId val="44323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395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5696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291942.08681000001</c:v>
                </c:pt>
                <c:pt idx="1">
                  <c:v>372076.98051000002</c:v>
                </c:pt>
                <c:pt idx="2">
                  <c:v>230489.32986</c:v>
                </c:pt>
                <c:pt idx="3">
                  <c:v>145571.86371000001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D-4325-BFBC-CB414F7831B0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439163.53537</c:v>
                </c:pt>
                <c:pt idx="9">
                  <c:v>265691.31634000002</c:v>
                </c:pt>
                <c:pt idx="10">
                  <c:v>376887.34068000002</c:v>
                </c:pt>
                <c:pt idx="11">
                  <c:v>297824.46542000002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D-4325-BFBC-CB414F78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26992"/>
        <c:axId val="443236240"/>
      </c:lineChart>
      <c:catAx>
        <c:axId val="44322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6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36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269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1140204.14442</c:v>
                </c:pt>
                <c:pt idx="1">
                  <c:v>1013491.70441</c:v>
                </c:pt>
                <c:pt idx="2">
                  <c:v>983913.19103999995</c:v>
                </c:pt>
                <c:pt idx="3">
                  <c:v>903166.25199000002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62F-85C2-DFC2D9E8EB38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1194986.25828</c:v>
                </c:pt>
                <c:pt idx="2">
                  <c:v>1307481.74336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1239217.8874900001</c:v>
                </c:pt>
                <c:pt idx="7">
                  <c:v>1015982.50257</c:v>
                </c:pt>
                <c:pt idx="8">
                  <c:v>1134397.87922</c:v>
                </c:pt>
                <c:pt idx="9">
                  <c:v>1172207.14885</c:v>
                </c:pt>
                <c:pt idx="10">
                  <c:v>990021.63783999998</c:v>
                </c:pt>
                <c:pt idx="11">
                  <c:v>1111302.6508299999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E-462F-85C2-DFC2D9E8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25360"/>
        <c:axId val="443225904"/>
      </c:lineChart>
      <c:catAx>
        <c:axId val="44322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2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2590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2536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329258.94550999999</c:v>
                </c:pt>
                <c:pt idx="1">
                  <c:v>282650.5024</c:v>
                </c:pt>
                <c:pt idx="2">
                  <c:v>324634.13355999999</c:v>
                </c:pt>
                <c:pt idx="3">
                  <c:v>328972.02779000002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CD5-9E4F-9F6677D0353F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368116.85687000002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CD5-9E4F-9F6677D03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30256"/>
        <c:axId val="443235152"/>
      </c:lineChart>
      <c:catAx>
        <c:axId val="44323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3515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02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13874851.012</c:v>
                </c:pt>
                <c:pt idx="1">
                  <c:v>14323056.261</c:v>
                </c:pt>
                <c:pt idx="2">
                  <c:v>16335903.209000001</c:v>
                </c:pt>
                <c:pt idx="3">
                  <c:v>15340874.983999999</c:v>
                </c:pt>
                <c:pt idx="4">
                  <c:v>16855290.055</c:v>
                </c:pt>
                <c:pt idx="5">
                  <c:v>11634706.892999999</c:v>
                </c:pt>
                <c:pt idx="6">
                  <c:v>15932045.748</c:v>
                </c:pt>
                <c:pt idx="7">
                  <c:v>13223224.221000001</c:v>
                </c:pt>
                <c:pt idx="8">
                  <c:v>15274058.857000001</c:v>
                </c:pt>
                <c:pt idx="9">
                  <c:v>16411286.947000001</c:v>
                </c:pt>
                <c:pt idx="10">
                  <c:v>16243501.442</c:v>
                </c:pt>
                <c:pt idx="11">
                  <c:v>15390015.355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4979-B28F-E967B1966D4D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14696882.919</c:v>
                </c:pt>
                <c:pt idx="1">
                  <c:v>14630257.945</c:v>
                </c:pt>
                <c:pt idx="2">
                  <c:v>13422028.84</c:v>
                </c:pt>
                <c:pt idx="3">
                  <c:v>8351333.40692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4979-B28F-E967B196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97088"/>
        <c:axId val="397093824"/>
      </c:lineChart>
      <c:catAx>
        <c:axId val="3970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3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7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108767.51581</c:v>
                </c:pt>
                <c:pt idx="1">
                  <c:v>147562.17843999999</c:v>
                </c:pt>
                <c:pt idx="2">
                  <c:v>68797.787249999994</c:v>
                </c:pt>
                <c:pt idx="3">
                  <c:v>28953.63925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C-4989-B5B2-3F8107DFDAC6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C-4989-B5B2-3F8107DF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36784"/>
        <c:axId val="443238416"/>
      </c:lineChart>
      <c:catAx>
        <c:axId val="44323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3841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67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166936.43234999999</c:v>
                </c:pt>
                <c:pt idx="1">
                  <c:v>173918.31094</c:v>
                </c:pt>
                <c:pt idx="2">
                  <c:v>141719.96971</c:v>
                </c:pt>
                <c:pt idx="3">
                  <c:v>160675.06228000001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9-4AB7-AC1F-667432E13A4F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156462.9809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288659.04862999998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9-4AB7-AC1F-667432E1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28624"/>
        <c:axId val="443229168"/>
      </c:lineChart>
      <c:catAx>
        <c:axId val="44322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2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2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286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361120.65628</c:v>
                </c:pt>
                <c:pt idx="1">
                  <c:v>387792.09740999999</c:v>
                </c:pt>
                <c:pt idx="2">
                  <c:v>396329.85148999997</c:v>
                </c:pt>
                <c:pt idx="3">
                  <c:v>287784.46334000002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D-435A-9E09-D7DE705DDE47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473294.50085000001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395738.12034000002</c:v>
                </c:pt>
                <c:pt idx="9">
                  <c:v>436859.90636000002</c:v>
                </c:pt>
                <c:pt idx="10">
                  <c:v>419096.45064</c:v>
                </c:pt>
                <c:pt idx="11">
                  <c:v>390629.97086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D-435A-9E09-D7DE705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31888"/>
        <c:axId val="443232432"/>
      </c:lineChart>
      <c:catAx>
        <c:axId val="44323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2324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323188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1881416.73281</c:v>
                </c:pt>
                <c:pt idx="1">
                  <c:v>1857123.2648299998</c:v>
                </c:pt>
                <c:pt idx="2">
                  <c:v>1950395.2976600002</c:v>
                </c:pt>
                <c:pt idx="3">
                  <c:v>1878341.6274400002</c:v>
                </c:pt>
                <c:pt idx="4">
                  <c:v>2011175.0279300003</c:v>
                </c:pt>
                <c:pt idx="5">
                  <c:v>1363340.96667</c:v>
                </c:pt>
                <c:pt idx="6">
                  <c:v>1797410.4365500002</c:v>
                </c:pt>
                <c:pt idx="7">
                  <c:v>1528070.2663799999</c:v>
                </c:pt>
                <c:pt idx="8">
                  <c:v>2074504.0978399999</c:v>
                </c:pt>
                <c:pt idx="9">
                  <c:v>2422058.7525599999</c:v>
                </c:pt>
                <c:pt idx="10">
                  <c:v>2354698.0415599998</c:v>
                </c:pt>
                <c:pt idx="11">
                  <c:v>2259915.8022599998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C-43F8-9A93-C20B6BD495C7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2044959.9188699997</c:v>
                </c:pt>
                <c:pt idx="1">
                  <c:v>1940555.8356699999</c:v>
                </c:pt>
                <c:pt idx="2">
                  <c:v>2036137.7526499999</c:v>
                </c:pt>
                <c:pt idx="3">
                  <c:v>1767977.27397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C-43F8-9A93-C20B6BD49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90016"/>
        <c:axId val="397088384"/>
      </c:lineChart>
      <c:catAx>
        <c:axId val="39709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8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883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0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0-4A27-8E97-71B531BDE547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0-4A27-8E97-71B531BDE547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0-4A27-8E97-71B531BDE547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0-4A27-8E97-71B531BDE547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0-4A27-8E97-71B531BDE547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0-4A27-8E97-71B531BDE547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0-4A27-8E97-71B531BDE547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D0-4A27-8E97-71B531BDE547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D0-4A27-8E97-71B531BDE547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D0-4A27-8E97-71B531BDE547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13874851.012</c:v>
                </c:pt>
                <c:pt idx="1">
                  <c:v>14323056.261</c:v>
                </c:pt>
                <c:pt idx="2">
                  <c:v>16335903.209000001</c:v>
                </c:pt>
                <c:pt idx="3">
                  <c:v>15340874.983999999</c:v>
                </c:pt>
                <c:pt idx="4">
                  <c:v>16855290.055</c:v>
                </c:pt>
                <c:pt idx="5">
                  <c:v>11634706.892999999</c:v>
                </c:pt>
                <c:pt idx="6">
                  <c:v>15932045.748</c:v>
                </c:pt>
                <c:pt idx="7">
                  <c:v>13223224.221000001</c:v>
                </c:pt>
                <c:pt idx="8">
                  <c:v>15274058.857000001</c:v>
                </c:pt>
                <c:pt idx="9">
                  <c:v>16411286.947000001</c:v>
                </c:pt>
                <c:pt idx="10">
                  <c:v>16243501.442</c:v>
                </c:pt>
                <c:pt idx="11">
                  <c:v>15390015.355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D0-4A27-8E97-71B531BDE547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14696882.919</c:v>
                </c:pt>
                <c:pt idx="1">
                  <c:v>14630257.945</c:v>
                </c:pt>
                <c:pt idx="2">
                  <c:v>13422028.84</c:v>
                </c:pt>
                <c:pt idx="3">
                  <c:v>8351333.40692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D0-4A27-8E97-71B531BD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089472"/>
        <c:axId val="397090560"/>
      </c:lineChart>
      <c:catAx>
        <c:axId val="3970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894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180838814.984</c:v>
                </c:pt>
                <c:pt idx="18">
                  <c:v>51100503.110919997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D99-A707-439E8D2C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096544"/>
        <c:axId val="397092736"/>
      </c:barChart>
      <c:catAx>
        <c:axId val="3970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2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65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583651.96972000005</c:v>
                </c:pt>
                <c:pt idx="1">
                  <c:v>593239.11679999996</c:v>
                </c:pt>
                <c:pt idx="2">
                  <c:v>632901.53301000001</c:v>
                </c:pt>
                <c:pt idx="3">
                  <c:v>595133.57955999998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9-46D3-AC0C-468B719FC674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565224.35730999999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590708.79246000003</c:v>
                </c:pt>
                <c:pt idx="5">
                  <c:v>344697.70916000003</c:v>
                </c:pt>
                <c:pt idx="6">
                  <c:v>546263.07331999997</c:v>
                </c:pt>
                <c:pt idx="7">
                  <c:v>480725.58049999998</c:v>
                </c:pt>
                <c:pt idx="8">
                  <c:v>568571.12739000004</c:v>
                </c:pt>
                <c:pt idx="9">
                  <c:v>698014.28825999994</c:v>
                </c:pt>
                <c:pt idx="10">
                  <c:v>620564.36933000002</c:v>
                </c:pt>
                <c:pt idx="11">
                  <c:v>629546.95383000001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9-46D3-AC0C-468B719F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99264"/>
        <c:axId val="397096000"/>
      </c:lineChart>
      <c:catAx>
        <c:axId val="39709926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0960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970992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255367.89538999999</c:v>
                </c:pt>
                <c:pt idx="1">
                  <c:v>203567.60488999999</c:v>
                </c:pt>
                <c:pt idx="2">
                  <c:v>178419.19185999999</c:v>
                </c:pt>
                <c:pt idx="3">
                  <c:v>118946.38009000001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B-4381-9B41-4D3F42982693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199176.22761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202409.44592999999</c:v>
                </c:pt>
                <c:pt idx="6">
                  <c:v>131731.65242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223950.60245999999</c:v>
                </c:pt>
                <c:pt idx="10">
                  <c:v>331633.21133999998</c:v>
                </c:pt>
                <c:pt idx="11">
                  <c:v>349940.11181999999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B-4381-9B41-4D3F42982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11744"/>
        <c:axId val="441409024"/>
      </c:lineChart>
      <c:catAx>
        <c:axId val="4414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0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090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1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131954.97579</c:v>
                </c:pt>
                <c:pt idx="1">
                  <c:v>126926.2181</c:v>
                </c:pt>
                <c:pt idx="2">
                  <c:v>162328.04138000001</c:v>
                </c:pt>
                <c:pt idx="3">
                  <c:v>144222.45681999999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A-4EC9-848F-D494D8E0A811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122129.45422</c:v>
                </c:pt>
                <c:pt idx="2">
                  <c:v>128029.56342000001</c:v>
                </c:pt>
                <c:pt idx="3">
                  <c:v>125216.48028</c:v>
                </c:pt>
                <c:pt idx="4">
                  <c:v>138481.47172</c:v>
                </c:pt>
                <c:pt idx="5">
                  <c:v>83532.261320000005</c:v>
                </c:pt>
                <c:pt idx="6">
                  <c:v>130147.26106999999</c:v>
                </c:pt>
                <c:pt idx="7">
                  <c:v>127806.56526</c:v>
                </c:pt>
                <c:pt idx="8">
                  <c:v>152554.26199999999</c:v>
                </c:pt>
                <c:pt idx="9">
                  <c:v>148357.28698999999</c:v>
                </c:pt>
                <c:pt idx="10">
                  <c:v>139286.90658000001</c:v>
                </c:pt>
                <c:pt idx="11">
                  <c:v>127821.94981999999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A-4EC9-848F-D494D8E0A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19904"/>
        <c:axId val="441410656"/>
      </c:lineChart>
      <c:catAx>
        <c:axId val="4414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0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1410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41419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32" activePane="bottomRight" state="frozen"/>
      <selection activeCell="B16" sqref="B16"/>
      <selection pane="topRight" activeCell="B16" sqref="B16"/>
      <selection pane="bottomLeft" activeCell="B16" sqref="B16"/>
      <selection pane="bottomRight" activeCell="G49" sqref="G49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3" t="s">
        <v>127</v>
      </c>
      <c r="C1" s="153"/>
      <c r="D1" s="153"/>
      <c r="E1" s="153"/>
      <c r="F1" s="153"/>
      <c r="G1" s="153"/>
      <c r="H1" s="153"/>
      <c r="I1" s="153"/>
      <c r="J1" s="153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128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129</v>
      </c>
      <c r="C6" s="149"/>
      <c r="D6" s="149"/>
      <c r="E6" s="149"/>
      <c r="F6" s="149" t="s">
        <v>130</v>
      </c>
      <c r="G6" s="149"/>
      <c r="H6" s="149"/>
      <c r="I6" s="149"/>
      <c r="J6" s="149" t="s">
        <v>105</v>
      </c>
      <c r="K6" s="149"/>
      <c r="L6" s="149"/>
      <c r="M6" s="149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131</v>
      </c>
      <c r="K7" s="5" t="s">
        <v>132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1878341.6274400002</v>
      </c>
      <c r="C8" s="8">
        <f>C9+C18+C20</f>
        <v>1767977.27397</v>
      </c>
      <c r="D8" s="10">
        <f t="shared" ref="D8:D46" si="0">(C8-B8)/B8*100</f>
        <v>-5.8756273011111544</v>
      </c>
      <c r="E8" s="10">
        <f t="shared" ref="E8:E44" si="1">C8/C$46*100</f>
        <v>19.660406446902019</v>
      </c>
      <c r="F8" s="8">
        <f>F9+F18+F20</f>
        <v>7567276.9227400012</v>
      </c>
      <c r="G8" s="8">
        <f>G9+G18+G20</f>
        <v>7789630.7811599988</v>
      </c>
      <c r="H8" s="10">
        <f t="shared" ref="H8:H46" si="2">(G8-F8)/F8*100</f>
        <v>2.9383602673745752</v>
      </c>
      <c r="I8" s="10">
        <f t="shared" ref="I8:I46" si="3">G8/G$46*100</f>
        <v>15.054827507241381</v>
      </c>
      <c r="J8" s="8">
        <f>J9+J18+J20</f>
        <v>22683700.033849999</v>
      </c>
      <c r="K8" s="8">
        <f>K9+K18+K20</f>
        <v>23600804.172909997</v>
      </c>
      <c r="L8" s="10">
        <f t="shared" ref="L8:L46" si="4">(K8-J8)/J8*100</f>
        <v>4.0430094635859204</v>
      </c>
      <c r="M8" s="10">
        <f t="shared" ref="M8:M46" si="5">K8/K$46*100</f>
        <v>13.665316218304129</v>
      </c>
    </row>
    <row r="9" spans="1:13" ht="15.6" x14ac:dyDescent="0.3">
      <c r="A9" s="9" t="s">
        <v>3</v>
      </c>
      <c r="B9" s="8">
        <f>B10+B11+B12+B13+B14+B15+B16+B17</f>
        <v>1183872.04688</v>
      </c>
      <c r="C9" s="8">
        <f>C10+C11+C12+C13+C14+C15+C16+C17</f>
        <v>1243971.14056</v>
      </c>
      <c r="D9" s="10">
        <f t="shared" si="0"/>
        <v>5.0764855744661155</v>
      </c>
      <c r="E9" s="10">
        <f t="shared" si="1"/>
        <v>13.833310298558102</v>
      </c>
      <c r="F9" s="8">
        <f>F10+F11+F12+F13+F14+F15+F16+F17</f>
        <v>4927252.6221200004</v>
      </c>
      <c r="G9" s="8">
        <f>G10+G11+G12+G13+G14+G15+G16+G17</f>
        <v>5339144.4089899994</v>
      </c>
      <c r="H9" s="10">
        <f t="shared" si="2"/>
        <v>8.3594615185932639</v>
      </c>
      <c r="I9" s="10">
        <f t="shared" si="3"/>
        <v>10.318832865352681</v>
      </c>
      <c r="J9" s="8">
        <f>J10+J11+J12+J13+J14+J15+J16+J17</f>
        <v>14985685.33907</v>
      </c>
      <c r="K9" s="8">
        <f>K10+K11+K12+K13+K14+K15+K16+K17</f>
        <v>15755131.54675</v>
      </c>
      <c r="L9" s="10">
        <f t="shared" si="4"/>
        <v>5.1345413324136384</v>
      </c>
      <c r="M9" s="10">
        <f t="shared" si="5"/>
        <v>9.1225219729778093</v>
      </c>
    </row>
    <row r="10" spans="1:13" ht="13.8" x14ac:dyDescent="0.25">
      <c r="A10" s="11" t="s">
        <v>133</v>
      </c>
      <c r="B10" s="12">
        <v>597721.19305999996</v>
      </c>
      <c r="C10" s="12">
        <v>595133.57955999998</v>
      </c>
      <c r="D10" s="13">
        <f t="shared" si="0"/>
        <v>-0.43291312572553037</v>
      </c>
      <c r="E10" s="13">
        <f t="shared" si="1"/>
        <v>6.6180534312387547</v>
      </c>
      <c r="F10" s="12">
        <v>2309758.5502599999</v>
      </c>
      <c r="G10" s="12">
        <v>2404926.1990899998</v>
      </c>
      <c r="H10" s="13">
        <f t="shared" si="2"/>
        <v>4.1202423006200029</v>
      </c>
      <c r="I10" s="13">
        <f t="shared" si="3"/>
        <v>4.647941617786663</v>
      </c>
      <c r="J10" s="12">
        <v>6772314.5900600003</v>
      </c>
      <c r="K10" s="12">
        <v>6884018.0933400001</v>
      </c>
      <c r="L10" s="13">
        <f t="shared" si="4"/>
        <v>1.6494139750086561</v>
      </c>
      <c r="M10" s="13">
        <f t="shared" si="5"/>
        <v>3.9859779102780886</v>
      </c>
    </row>
    <row r="11" spans="1:13" ht="13.8" x14ac:dyDescent="0.25">
      <c r="A11" s="11" t="s">
        <v>134</v>
      </c>
      <c r="B11" s="12">
        <v>113212.84436</v>
      </c>
      <c r="C11" s="12">
        <v>118946.38009000001</v>
      </c>
      <c r="D11" s="13">
        <f t="shared" si="0"/>
        <v>5.0643862561815096</v>
      </c>
      <c r="E11" s="13">
        <f t="shared" si="1"/>
        <v>1.3227173292255654</v>
      </c>
      <c r="F11" s="12">
        <v>621876.12863000005</v>
      </c>
      <c r="G11" s="12">
        <v>756301.07223000005</v>
      </c>
      <c r="H11" s="13">
        <f t="shared" si="2"/>
        <v>21.616032102106832</v>
      </c>
      <c r="I11" s="13">
        <f t="shared" si="3"/>
        <v>1.4616844502440975</v>
      </c>
      <c r="J11" s="12">
        <v>2153858.2668400002</v>
      </c>
      <c r="K11" s="12">
        <v>2394985.7617199998</v>
      </c>
      <c r="L11" s="13">
        <f t="shared" si="4"/>
        <v>11.195142159180516</v>
      </c>
      <c r="M11" s="13">
        <f t="shared" si="5"/>
        <v>1.3867424826907655</v>
      </c>
    </row>
    <row r="12" spans="1:13" ht="13.8" x14ac:dyDescent="0.25">
      <c r="A12" s="11" t="s">
        <v>135</v>
      </c>
      <c r="B12" s="12">
        <v>125216.48028</v>
      </c>
      <c r="C12" s="12">
        <v>144222.45681999999</v>
      </c>
      <c r="D12" s="13">
        <f t="shared" si="0"/>
        <v>15.178494474130085</v>
      </c>
      <c r="E12" s="13">
        <f t="shared" si="1"/>
        <v>1.603794438762729</v>
      </c>
      <c r="F12" s="12">
        <v>500806.07156999997</v>
      </c>
      <c r="G12" s="12">
        <v>565431.69209000003</v>
      </c>
      <c r="H12" s="13">
        <f t="shared" si="2"/>
        <v>12.904320492242082</v>
      </c>
      <c r="I12" s="13">
        <f t="shared" si="3"/>
        <v>1.0927959014605475</v>
      </c>
      <c r="J12" s="12">
        <v>1557992.8095499999</v>
      </c>
      <c r="K12" s="12">
        <v>1613419.6568499999</v>
      </c>
      <c r="L12" s="13">
        <f t="shared" si="4"/>
        <v>3.5575804304263214</v>
      </c>
      <c r="M12" s="13">
        <f t="shared" si="5"/>
        <v>0.93420078579315913</v>
      </c>
    </row>
    <row r="13" spans="1:13" ht="13.8" x14ac:dyDescent="0.25">
      <c r="A13" s="11" t="s">
        <v>136</v>
      </c>
      <c r="B13" s="12">
        <v>117650.87019</v>
      </c>
      <c r="C13" s="12">
        <v>104110.40852</v>
      </c>
      <c r="D13" s="13">
        <f t="shared" si="0"/>
        <v>-11.50901956622409</v>
      </c>
      <c r="E13" s="13">
        <f t="shared" si="1"/>
        <v>1.1577371366657867</v>
      </c>
      <c r="F13" s="12">
        <v>462805.92473000003</v>
      </c>
      <c r="G13" s="12">
        <v>441118.70319999999</v>
      </c>
      <c r="H13" s="13">
        <f t="shared" si="2"/>
        <v>-4.6860293637451411</v>
      </c>
      <c r="I13" s="13">
        <f t="shared" si="3"/>
        <v>0.85253925037831657</v>
      </c>
      <c r="J13" s="12">
        <v>1416005.9731399999</v>
      </c>
      <c r="K13" s="12">
        <v>1395534.3378300001</v>
      </c>
      <c r="L13" s="13">
        <f t="shared" si="4"/>
        <v>-1.4457308583666397</v>
      </c>
      <c r="M13" s="13">
        <f t="shared" si="5"/>
        <v>0.80804102606971551</v>
      </c>
    </row>
    <row r="14" spans="1:13" ht="13.8" x14ac:dyDescent="0.25">
      <c r="A14" s="11" t="s">
        <v>137</v>
      </c>
      <c r="B14" s="12">
        <v>135925.36207999999</v>
      </c>
      <c r="C14" s="12">
        <v>197949.33674999999</v>
      </c>
      <c r="D14" s="13">
        <f t="shared" si="0"/>
        <v>45.630906345127315</v>
      </c>
      <c r="E14" s="13">
        <f t="shared" si="1"/>
        <v>2.2012525125171467</v>
      </c>
      <c r="F14" s="12">
        <v>568726.21016999998</v>
      </c>
      <c r="G14" s="12">
        <v>754256.86106999998</v>
      </c>
      <c r="H14" s="13">
        <f t="shared" si="2"/>
        <v>32.622138312307143</v>
      </c>
      <c r="I14" s="13">
        <f t="shared" si="3"/>
        <v>1.4577336536958696</v>
      </c>
      <c r="J14" s="12">
        <v>1643030.95884</v>
      </c>
      <c r="K14" s="12">
        <v>2215781.8585299999</v>
      </c>
      <c r="L14" s="13">
        <f t="shared" si="4"/>
        <v>34.859410080402199</v>
      </c>
      <c r="M14" s="13">
        <f t="shared" si="5"/>
        <v>1.2829800012641099</v>
      </c>
    </row>
    <row r="15" spans="1:13" ht="13.8" x14ac:dyDescent="0.25">
      <c r="A15" s="11" t="s">
        <v>138</v>
      </c>
      <c r="B15" s="12">
        <v>24122.202799999999</v>
      </c>
      <c r="C15" s="12">
        <v>23301.29163</v>
      </c>
      <c r="D15" s="13">
        <f t="shared" si="0"/>
        <v>-3.4031351813359243</v>
      </c>
      <c r="E15" s="13">
        <f t="shared" si="1"/>
        <v>0.25911694167589711</v>
      </c>
      <c r="F15" s="12">
        <v>113728.25538</v>
      </c>
      <c r="G15" s="12">
        <v>101929.35414</v>
      </c>
      <c r="H15" s="13">
        <f t="shared" si="2"/>
        <v>-10.374643663156847</v>
      </c>
      <c r="I15" s="13">
        <f t="shared" si="3"/>
        <v>0.1969963516388519</v>
      </c>
      <c r="J15" s="12">
        <v>315684.89713</v>
      </c>
      <c r="K15" s="12">
        <v>270866.01062999998</v>
      </c>
      <c r="L15" s="13">
        <f t="shared" si="4"/>
        <v>-14.197348972809259</v>
      </c>
      <c r="M15" s="13">
        <f t="shared" si="5"/>
        <v>0.15683659170809872</v>
      </c>
    </row>
    <row r="16" spans="1:13" ht="13.8" x14ac:dyDescent="0.25">
      <c r="A16" s="11" t="s">
        <v>139</v>
      </c>
      <c r="B16" s="12">
        <v>60277.450449999997</v>
      </c>
      <c r="C16" s="12">
        <v>53493.753989999997</v>
      </c>
      <c r="D16" s="13">
        <f t="shared" si="0"/>
        <v>-11.254119756818612</v>
      </c>
      <c r="E16" s="13">
        <f t="shared" si="1"/>
        <v>0.59486564748220427</v>
      </c>
      <c r="F16" s="12">
        <v>298527.01532000001</v>
      </c>
      <c r="G16" s="12">
        <v>272102.58552999998</v>
      </c>
      <c r="H16" s="13">
        <f t="shared" si="2"/>
        <v>-8.85160418787388</v>
      </c>
      <c r="I16" s="13">
        <f t="shared" si="3"/>
        <v>0.52588596359871587</v>
      </c>
      <c r="J16" s="12">
        <v>1030005.37825</v>
      </c>
      <c r="K16" s="12">
        <v>881992.74152000004</v>
      </c>
      <c r="L16" s="13">
        <f t="shared" si="4"/>
        <v>-14.37008387096739</v>
      </c>
      <c r="M16" s="13">
        <f t="shared" si="5"/>
        <v>0.51069063692983785</v>
      </c>
    </row>
    <row r="17" spans="1:13" ht="13.8" x14ac:dyDescent="0.25">
      <c r="A17" s="11" t="s">
        <v>140</v>
      </c>
      <c r="B17" s="12">
        <v>9745.6436599999997</v>
      </c>
      <c r="C17" s="12">
        <v>6813.9332000000004</v>
      </c>
      <c r="D17" s="13">
        <f t="shared" si="0"/>
        <v>-30.082266110681903</v>
      </c>
      <c r="E17" s="13">
        <f t="shared" si="1"/>
        <v>7.5772860990017954E-2</v>
      </c>
      <c r="F17" s="12">
        <v>51024.466059999999</v>
      </c>
      <c r="G17" s="12">
        <v>43077.941639999997</v>
      </c>
      <c r="H17" s="13">
        <f t="shared" si="2"/>
        <v>-15.57394919263953</v>
      </c>
      <c r="I17" s="13">
        <f t="shared" si="3"/>
        <v>8.325567654961874E-2</v>
      </c>
      <c r="J17" s="12">
        <v>96792.465259999997</v>
      </c>
      <c r="K17" s="12">
        <v>98533.086330000006</v>
      </c>
      <c r="L17" s="13">
        <f t="shared" si="4"/>
        <v>1.79830223904766</v>
      </c>
      <c r="M17" s="13">
        <f t="shared" si="5"/>
        <v>5.7052538244034223E-2</v>
      </c>
    </row>
    <row r="18" spans="1:13" ht="15.6" x14ac:dyDescent="0.3">
      <c r="A18" s="9" t="s">
        <v>12</v>
      </c>
      <c r="B18" s="8">
        <f>B19</f>
        <v>217806.06377000001</v>
      </c>
      <c r="C18" s="8">
        <f>C19</f>
        <v>183527.29629</v>
      </c>
      <c r="D18" s="10">
        <f t="shared" si="0"/>
        <v>-15.738206221934153</v>
      </c>
      <c r="E18" s="10">
        <f t="shared" si="1"/>
        <v>2.0408753507674549</v>
      </c>
      <c r="F18" s="8">
        <f>F19</f>
        <v>886975.90807999996</v>
      </c>
      <c r="G18" s="8">
        <f>G19</f>
        <v>784482.69362999999</v>
      </c>
      <c r="H18" s="10">
        <f t="shared" si="2"/>
        <v>-11.555354944404611</v>
      </c>
      <c r="I18" s="10">
        <f t="shared" si="3"/>
        <v>1.5161503756481001</v>
      </c>
      <c r="J18" s="8">
        <f>J19</f>
        <v>2568637.9596000002</v>
      </c>
      <c r="K18" s="8">
        <f>K19</f>
        <v>2402521.6830099998</v>
      </c>
      <c r="L18" s="10">
        <f t="shared" si="4"/>
        <v>-6.4670957605823425</v>
      </c>
      <c r="M18" s="10">
        <f t="shared" si="5"/>
        <v>1.3911059249984774</v>
      </c>
    </row>
    <row r="19" spans="1:13" ht="13.8" x14ac:dyDescent="0.25">
      <c r="A19" s="11" t="s">
        <v>141</v>
      </c>
      <c r="B19" s="12">
        <v>217806.06377000001</v>
      </c>
      <c r="C19" s="12">
        <v>183527.29629</v>
      </c>
      <c r="D19" s="13">
        <f t="shared" si="0"/>
        <v>-15.738206221934153</v>
      </c>
      <c r="E19" s="13">
        <f t="shared" si="1"/>
        <v>2.0408753507674549</v>
      </c>
      <c r="F19" s="12">
        <v>886975.90807999996</v>
      </c>
      <c r="G19" s="12">
        <v>784482.69362999999</v>
      </c>
      <c r="H19" s="13">
        <f t="shared" si="2"/>
        <v>-11.555354944404611</v>
      </c>
      <c r="I19" s="13">
        <f t="shared" si="3"/>
        <v>1.5161503756481001</v>
      </c>
      <c r="J19" s="12">
        <v>2568637.9596000002</v>
      </c>
      <c r="K19" s="12">
        <v>2402521.6830099998</v>
      </c>
      <c r="L19" s="13">
        <f t="shared" si="4"/>
        <v>-6.4670957605823425</v>
      </c>
      <c r="M19" s="13">
        <f t="shared" si="5"/>
        <v>1.3911059249984774</v>
      </c>
    </row>
    <row r="20" spans="1:13" ht="15.6" x14ac:dyDescent="0.3">
      <c r="A20" s="9" t="s">
        <v>111</v>
      </c>
      <c r="B20" s="8">
        <f>B21</f>
        <v>476663.51679000002</v>
      </c>
      <c r="C20" s="8">
        <f>C21</f>
        <v>340478.83711999998</v>
      </c>
      <c r="D20" s="10">
        <f t="shared" si="0"/>
        <v>-28.570401315189788</v>
      </c>
      <c r="E20" s="10">
        <f t="shared" si="1"/>
        <v>3.7862207975764601</v>
      </c>
      <c r="F20" s="8">
        <f>F21</f>
        <v>1753048.3925399999</v>
      </c>
      <c r="G20" s="8">
        <f>G21</f>
        <v>1666003.67854</v>
      </c>
      <c r="H20" s="10">
        <f t="shared" si="2"/>
        <v>-4.965334349605742</v>
      </c>
      <c r="I20" s="10">
        <f t="shared" si="3"/>
        <v>3.2198442662406013</v>
      </c>
      <c r="J20" s="8">
        <f>J21</f>
        <v>5129376.7351799998</v>
      </c>
      <c r="K20" s="8">
        <f>K21</f>
        <v>5443150.9431499997</v>
      </c>
      <c r="L20" s="10">
        <f t="shared" si="4"/>
        <v>6.1171994994629486</v>
      </c>
      <c r="M20" s="10">
        <f t="shared" si="5"/>
        <v>3.1516883203278461</v>
      </c>
    </row>
    <row r="21" spans="1:13" ht="13.8" x14ac:dyDescent="0.25">
      <c r="A21" s="11" t="s">
        <v>142</v>
      </c>
      <c r="B21" s="12">
        <v>476663.51679000002</v>
      </c>
      <c r="C21" s="12">
        <v>340478.83711999998</v>
      </c>
      <c r="D21" s="13">
        <f t="shared" si="0"/>
        <v>-28.570401315189788</v>
      </c>
      <c r="E21" s="13">
        <f t="shared" si="1"/>
        <v>3.7862207975764601</v>
      </c>
      <c r="F21" s="12">
        <v>1753048.3925399999</v>
      </c>
      <c r="G21" s="12">
        <v>1666003.67854</v>
      </c>
      <c r="H21" s="13">
        <f t="shared" si="2"/>
        <v>-4.965334349605742</v>
      </c>
      <c r="I21" s="13">
        <f t="shared" si="3"/>
        <v>3.2198442662406013</v>
      </c>
      <c r="J21" s="12">
        <v>5129376.7351799998</v>
      </c>
      <c r="K21" s="12">
        <v>5443150.9431499997</v>
      </c>
      <c r="L21" s="13">
        <f t="shared" si="4"/>
        <v>6.1171994994629486</v>
      </c>
      <c r="M21" s="13">
        <f t="shared" si="5"/>
        <v>3.1516883203278461</v>
      </c>
    </row>
    <row r="22" spans="1:13" ht="16.8" x14ac:dyDescent="0.3">
      <c r="A22" s="85" t="s">
        <v>14</v>
      </c>
      <c r="B22" s="8">
        <f>B23+B27+B29</f>
        <v>11771343.655220002</v>
      </c>
      <c r="C22" s="8">
        <f>C23+C27+C29</f>
        <v>6254384.1051599998</v>
      </c>
      <c r="D22" s="10">
        <f t="shared" si="0"/>
        <v>-46.867712910696532</v>
      </c>
      <c r="E22" s="10">
        <f t="shared" si="1"/>
        <v>69.550517075580743</v>
      </c>
      <c r="F22" s="8">
        <f>F23+F27+F29</f>
        <v>46055909.839140005</v>
      </c>
      <c r="G22" s="8">
        <f>G23+G27+G29</f>
        <v>38585582.559820004</v>
      </c>
      <c r="H22" s="10">
        <f t="shared" si="2"/>
        <v>-16.220127461191623</v>
      </c>
      <c r="I22" s="10">
        <f t="shared" si="3"/>
        <v>74.573404828053526</v>
      </c>
      <c r="J22" s="8">
        <f>J23+J27+J29</f>
        <v>137627716.50279</v>
      </c>
      <c r="K22" s="8">
        <f>K23+K27+K29</f>
        <v>130729124.45706001</v>
      </c>
      <c r="L22" s="10">
        <f t="shared" si="4"/>
        <v>-5.0125020025237035</v>
      </c>
      <c r="M22" s="10">
        <f t="shared" si="5"/>
        <v>75.694659027692367</v>
      </c>
    </row>
    <row r="23" spans="1:13" ht="15.6" x14ac:dyDescent="0.3">
      <c r="A23" s="9" t="s">
        <v>15</v>
      </c>
      <c r="B23" s="8">
        <f>B24+B25+B26</f>
        <v>1062035.64454</v>
      </c>
      <c r="C23" s="8">
        <f>C24+C25+C26</f>
        <v>437131.39992000005</v>
      </c>
      <c r="D23" s="10">
        <f>(C23-B23)/B23*100</f>
        <v>-58.840232701480097</v>
      </c>
      <c r="E23" s="10">
        <f t="shared" si="1"/>
        <v>4.8610245842313384</v>
      </c>
      <c r="F23" s="8">
        <f>F24+F25+F26</f>
        <v>4121515.8826900003</v>
      </c>
      <c r="G23" s="8">
        <f>G24+G25+G26</f>
        <v>3415979.4735699999</v>
      </c>
      <c r="H23" s="10">
        <f t="shared" si="2"/>
        <v>-17.118371715688166</v>
      </c>
      <c r="I23" s="10">
        <f t="shared" si="3"/>
        <v>6.6019793733041707</v>
      </c>
      <c r="J23" s="8">
        <f>J24+J25+J26</f>
        <v>12299627.488150001</v>
      </c>
      <c r="K23" s="8">
        <f>K24+K25+K26</f>
        <v>11411031.299760001</v>
      </c>
      <c r="L23" s="10">
        <f t="shared" si="4"/>
        <v>-7.224578055279415</v>
      </c>
      <c r="M23" s="10">
        <f t="shared" si="5"/>
        <v>6.6072049895306364</v>
      </c>
    </row>
    <row r="24" spans="1:13" ht="13.8" x14ac:dyDescent="0.25">
      <c r="A24" s="11" t="s">
        <v>143</v>
      </c>
      <c r="B24" s="12">
        <v>690699.95064000005</v>
      </c>
      <c r="C24" s="12">
        <v>306849.01066000003</v>
      </c>
      <c r="D24" s="13">
        <f t="shared" si="0"/>
        <v>-55.574195368672775</v>
      </c>
      <c r="E24" s="13">
        <f t="shared" si="1"/>
        <v>3.412247632492893</v>
      </c>
      <c r="F24" s="12">
        <v>2733634.2607300002</v>
      </c>
      <c r="G24" s="12">
        <v>2212000.6195800002</v>
      </c>
      <c r="H24" s="13">
        <f t="shared" si="2"/>
        <v>-19.08205675658678</v>
      </c>
      <c r="I24" s="13">
        <f t="shared" si="3"/>
        <v>4.2750791031367568</v>
      </c>
      <c r="J24" s="12">
        <v>8299933.7606800003</v>
      </c>
      <c r="K24" s="12">
        <v>7395210.9625700004</v>
      </c>
      <c r="L24" s="13">
        <f t="shared" si="4"/>
        <v>-10.900361667896941</v>
      </c>
      <c r="M24" s="13">
        <f t="shared" si="5"/>
        <v>4.281968341595193</v>
      </c>
    </row>
    <row r="25" spans="1:13" ht="13.8" x14ac:dyDescent="0.25">
      <c r="A25" s="11" t="s">
        <v>144</v>
      </c>
      <c r="B25" s="12">
        <v>141711.73423999999</v>
      </c>
      <c r="C25" s="12">
        <v>54437.80816</v>
      </c>
      <c r="D25" s="13">
        <f t="shared" si="0"/>
        <v>-61.585532452940505</v>
      </c>
      <c r="E25" s="13">
        <f t="shared" si="1"/>
        <v>0.6053637963913332</v>
      </c>
      <c r="F25" s="12">
        <v>580872.62948</v>
      </c>
      <c r="G25" s="12">
        <v>469426.45662000001</v>
      </c>
      <c r="H25" s="13">
        <f t="shared" si="2"/>
        <v>-19.185991421177331</v>
      </c>
      <c r="I25" s="13">
        <f t="shared" si="3"/>
        <v>0.90724894803001443</v>
      </c>
      <c r="J25" s="12">
        <v>1672223.6481000001</v>
      </c>
      <c r="K25" s="12">
        <v>1553879.0827899999</v>
      </c>
      <c r="L25" s="13">
        <f t="shared" si="4"/>
        <v>-7.0770776052871094</v>
      </c>
      <c r="M25" s="13">
        <f t="shared" si="5"/>
        <v>0.89972565662433257</v>
      </c>
    </row>
    <row r="26" spans="1:13" ht="13.8" x14ac:dyDescent="0.25">
      <c r="A26" s="11" t="s">
        <v>145</v>
      </c>
      <c r="B26" s="12">
        <v>229623.95965999999</v>
      </c>
      <c r="C26" s="12">
        <v>75844.581099999996</v>
      </c>
      <c r="D26" s="13">
        <f t="shared" si="0"/>
        <v>-66.970092662672613</v>
      </c>
      <c r="E26" s="13">
        <f t="shared" si="1"/>
        <v>0.84341315534711192</v>
      </c>
      <c r="F26" s="12">
        <v>807008.99248000002</v>
      </c>
      <c r="G26" s="12">
        <v>734552.39737000002</v>
      </c>
      <c r="H26" s="13">
        <f t="shared" si="2"/>
        <v>-8.9784123578766284</v>
      </c>
      <c r="I26" s="13">
        <f t="shared" si="3"/>
        <v>1.4196513221373994</v>
      </c>
      <c r="J26" s="12">
        <v>2327470.0793699999</v>
      </c>
      <c r="K26" s="12">
        <v>2461941.2544</v>
      </c>
      <c r="L26" s="13">
        <f t="shared" si="4"/>
        <v>5.7775683658368973</v>
      </c>
      <c r="M26" s="13">
        <f t="shared" si="5"/>
        <v>1.425510991311111</v>
      </c>
    </row>
    <row r="27" spans="1:13" ht="15.6" x14ac:dyDescent="0.3">
      <c r="A27" s="9" t="s">
        <v>19</v>
      </c>
      <c r="B27" s="8">
        <f>B28</f>
        <v>1768194.9893700001</v>
      </c>
      <c r="C27" s="8">
        <f>C28</f>
        <v>1285160.1255099999</v>
      </c>
      <c r="D27" s="10">
        <f t="shared" si="0"/>
        <v>-27.317963616224439</v>
      </c>
      <c r="E27" s="10">
        <f t="shared" si="1"/>
        <v>14.291343440259036</v>
      </c>
      <c r="F27" s="8">
        <f>F28</f>
        <v>6784474.4294199999</v>
      </c>
      <c r="G27" s="8">
        <f>G28</f>
        <v>6044142.97939</v>
      </c>
      <c r="H27" s="10">
        <f t="shared" si="2"/>
        <v>-10.912141503837761</v>
      </c>
      <c r="I27" s="10">
        <f t="shared" si="3"/>
        <v>11.681366234186271</v>
      </c>
      <c r="J27" s="8">
        <f>J28</f>
        <v>18615088.030979998</v>
      </c>
      <c r="K27" s="8">
        <f>K28</f>
        <v>19847291.758359998</v>
      </c>
      <c r="L27" s="10">
        <f t="shared" si="4"/>
        <v>6.6193816829085943</v>
      </c>
      <c r="M27" s="10">
        <f t="shared" si="5"/>
        <v>11.491960865733891</v>
      </c>
    </row>
    <row r="28" spans="1:13" ht="13.8" x14ac:dyDescent="0.25">
      <c r="A28" s="11" t="s">
        <v>146</v>
      </c>
      <c r="B28" s="12">
        <v>1768194.9893700001</v>
      </c>
      <c r="C28" s="12">
        <v>1285160.1255099999</v>
      </c>
      <c r="D28" s="13">
        <f t="shared" si="0"/>
        <v>-27.317963616224439</v>
      </c>
      <c r="E28" s="13">
        <f t="shared" si="1"/>
        <v>14.291343440259036</v>
      </c>
      <c r="F28" s="12">
        <v>6784474.4294199999</v>
      </c>
      <c r="G28" s="12">
        <v>6044142.97939</v>
      </c>
      <c r="H28" s="13">
        <f t="shared" si="2"/>
        <v>-10.912141503837761</v>
      </c>
      <c r="I28" s="13">
        <f t="shared" si="3"/>
        <v>11.681366234186271</v>
      </c>
      <c r="J28" s="12">
        <v>18615088.030979998</v>
      </c>
      <c r="K28" s="12">
        <v>19847291.758359998</v>
      </c>
      <c r="L28" s="13">
        <f t="shared" si="4"/>
        <v>6.6193816829085943</v>
      </c>
      <c r="M28" s="13">
        <f t="shared" si="5"/>
        <v>11.491960865733891</v>
      </c>
    </row>
    <row r="29" spans="1:13" ht="15.6" x14ac:dyDescent="0.3">
      <c r="A29" s="9" t="s">
        <v>21</v>
      </c>
      <c r="B29" s="8">
        <f>B30+B31+B32+B33+B34+B35+B36+B37+B38+B39+B40+B41</f>
        <v>8941113.0213100016</v>
      </c>
      <c r="C29" s="8">
        <f>C30+C31+C32+C33+C34+C35+C36+C37+C38+C39+C40+C41</f>
        <v>4532092.5797300003</v>
      </c>
      <c r="D29" s="10">
        <f t="shared" si="0"/>
        <v>-49.311762764564818</v>
      </c>
      <c r="E29" s="10">
        <f t="shared" si="1"/>
        <v>50.398149051090371</v>
      </c>
      <c r="F29" s="8">
        <f>F30+F31+F32+F33+F34+F35+F36+F37+F38+F39+F40+F41</f>
        <v>35149919.527030006</v>
      </c>
      <c r="G29" s="8">
        <f>G30+G31+G32+G33+G34+G35+G36+G37+G38+G39+G40+G41</f>
        <v>29125460.106860004</v>
      </c>
      <c r="H29" s="10">
        <f t="shared" si="2"/>
        <v>-17.139326351905986</v>
      </c>
      <c r="I29" s="10">
        <f t="shared" si="3"/>
        <v>56.290059220563094</v>
      </c>
      <c r="J29" s="8">
        <f>J30+J31+J32+J33+J34+J35+J36+J37+J38+J39+J40+J41</f>
        <v>106713000.98366</v>
      </c>
      <c r="K29" s="8">
        <f>K30+K31+K32+K33+K34+K35+K36+K37+K38+K39+K40+K41</f>
        <v>99470801.398940012</v>
      </c>
      <c r="L29" s="10">
        <f t="shared" si="4"/>
        <v>-6.7866141125849504</v>
      </c>
      <c r="M29" s="10">
        <f t="shared" si="5"/>
        <v>57.595493172427837</v>
      </c>
    </row>
    <row r="30" spans="1:13" ht="13.8" x14ac:dyDescent="0.25">
      <c r="A30" s="11" t="s">
        <v>147</v>
      </c>
      <c r="B30" s="12">
        <v>1502300.85769</v>
      </c>
      <c r="C30" s="12">
        <v>575845.74817000004</v>
      </c>
      <c r="D30" s="13">
        <f t="shared" si="0"/>
        <v>-61.66907945087349</v>
      </c>
      <c r="E30" s="13">
        <f t="shared" si="1"/>
        <v>6.4035673005685316</v>
      </c>
      <c r="F30" s="12">
        <v>6003685.2952899998</v>
      </c>
      <c r="G30" s="12">
        <v>4798017.9582000002</v>
      </c>
      <c r="H30" s="13">
        <f t="shared" si="2"/>
        <v>-20.082120860596532</v>
      </c>
      <c r="I30" s="13">
        <f t="shared" si="3"/>
        <v>9.2730111049744526</v>
      </c>
      <c r="J30" s="12">
        <v>17655769.854400001</v>
      </c>
      <c r="K30" s="12">
        <v>16481718.290410001</v>
      </c>
      <c r="L30" s="13">
        <f t="shared" si="4"/>
        <v>-6.649676415539675</v>
      </c>
      <c r="M30" s="13">
        <f t="shared" si="5"/>
        <v>9.5432295700324374</v>
      </c>
    </row>
    <row r="31" spans="1:13" ht="13.8" x14ac:dyDescent="0.25">
      <c r="A31" s="11" t="s">
        <v>148</v>
      </c>
      <c r="B31" s="12">
        <v>2616414.3615299999</v>
      </c>
      <c r="C31" s="12">
        <v>596301.03168999997</v>
      </c>
      <c r="D31" s="13">
        <f t="shared" si="0"/>
        <v>-77.209228000823941</v>
      </c>
      <c r="E31" s="13">
        <f t="shared" si="1"/>
        <v>6.631035828535957</v>
      </c>
      <c r="F31" s="12">
        <v>10371690.754349999</v>
      </c>
      <c r="G31" s="12">
        <v>7576595.3622199995</v>
      </c>
      <c r="H31" s="13">
        <f t="shared" si="2"/>
        <v>-26.94927431149744</v>
      </c>
      <c r="I31" s="13">
        <f t="shared" si="3"/>
        <v>14.643099201346374</v>
      </c>
      <c r="J31" s="12">
        <v>30807363.089699998</v>
      </c>
      <c r="K31" s="12">
        <v>27792297.015980002</v>
      </c>
      <c r="L31" s="13">
        <f t="shared" si="4"/>
        <v>-9.7868359097830133</v>
      </c>
      <c r="M31" s="13">
        <f t="shared" si="5"/>
        <v>16.092270601199964</v>
      </c>
    </row>
    <row r="32" spans="1:13" ht="13.8" x14ac:dyDescent="0.25">
      <c r="A32" s="11" t="s">
        <v>149</v>
      </c>
      <c r="B32" s="12">
        <v>114410.34540999999</v>
      </c>
      <c r="C32" s="12">
        <v>28953.63925</v>
      </c>
      <c r="D32" s="13">
        <f t="shared" si="0"/>
        <v>-74.693163326933444</v>
      </c>
      <c r="E32" s="13">
        <f t="shared" si="1"/>
        <v>0.32197264306104112</v>
      </c>
      <c r="F32" s="12">
        <v>381669.54447000002</v>
      </c>
      <c r="G32" s="12">
        <v>354081.12075</v>
      </c>
      <c r="H32" s="13">
        <f t="shared" si="2"/>
        <v>-7.2283534590925482</v>
      </c>
      <c r="I32" s="13">
        <f t="shared" si="3"/>
        <v>0.68432385901455284</v>
      </c>
      <c r="J32" s="12">
        <v>1151559.4231400001</v>
      </c>
      <c r="K32" s="12">
        <v>1014725.74953</v>
      </c>
      <c r="L32" s="13">
        <f t="shared" si="4"/>
        <v>-11.882467448956351</v>
      </c>
      <c r="M32" s="13">
        <f t="shared" si="5"/>
        <v>0.58754558279415481</v>
      </c>
    </row>
    <row r="33" spans="1:13" ht="13.8" x14ac:dyDescent="0.25">
      <c r="A33" s="11" t="s">
        <v>150</v>
      </c>
      <c r="B33" s="12">
        <v>936995.60230000003</v>
      </c>
      <c r="C33" s="12">
        <v>620608.29883999994</v>
      </c>
      <c r="D33" s="13">
        <f t="shared" si="0"/>
        <v>-33.766146039893755</v>
      </c>
      <c r="E33" s="13">
        <f t="shared" si="1"/>
        <v>6.9013395020154942</v>
      </c>
      <c r="F33" s="12">
        <v>3615530.79434</v>
      </c>
      <c r="G33" s="12">
        <v>3139828.57283</v>
      </c>
      <c r="H33" s="13">
        <f t="shared" si="2"/>
        <v>-13.157189042745729</v>
      </c>
      <c r="I33" s="13">
        <f t="shared" si="3"/>
        <v>6.0682693306324262</v>
      </c>
      <c r="J33" s="12">
        <v>11295194.2629</v>
      </c>
      <c r="K33" s="12">
        <v>10761035.181390001</v>
      </c>
      <c r="L33" s="13">
        <f t="shared" si="4"/>
        <v>-4.729082732684728</v>
      </c>
      <c r="M33" s="13">
        <f t="shared" si="5"/>
        <v>6.2308448268378802</v>
      </c>
    </row>
    <row r="34" spans="1:13" ht="13.8" x14ac:dyDescent="0.25">
      <c r="A34" s="11" t="s">
        <v>151</v>
      </c>
      <c r="B34" s="12">
        <v>659092.91439000005</v>
      </c>
      <c r="C34" s="12">
        <v>456618.76371999999</v>
      </c>
      <c r="D34" s="13">
        <f t="shared" si="0"/>
        <v>-30.720122497052298</v>
      </c>
      <c r="E34" s="13">
        <f t="shared" si="1"/>
        <v>5.0777295716355741</v>
      </c>
      <c r="F34" s="12">
        <v>2544641.3020100002</v>
      </c>
      <c r="G34" s="12">
        <v>2341677.13582</v>
      </c>
      <c r="H34" s="13">
        <f t="shared" si="2"/>
        <v>-7.9761405283204283</v>
      </c>
      <c r="I34" s="13">
        <f t="shared" si="3"/>
        <v>4.5257017113937374</v>
      </c>
      <c r="J34" s="12">
        <v>7559478.9945200002</v>
      </c>
      <c r="K34" s="12">
        <v>7631196.9281299999</v>
      </c>
      <c r="L34" s="13">
        <f t="shared" si="4"/>
        <v>0.94871529720486436</v>
      </c>
      <c r="M34" s="13">
        <f t="shared" si="5"/>
        <v>4.4186087212548326</v>
      </c>
    </row>
    <row r="35" spans="1:13" ht="13.8" x14ac:dyDescent="0.25">
      <c r="A35" s="11" t="s">
        <v>152</v>
      </c>
      <c r="B35" s="12">
        <v>706603.43500000006</v>
      </c>
      <c r="C35" s="12">
        <v>518846.02954999998</v>
      </c>
      <c r="D35" s="13">
        <f t="shared" si="0"/>
        <v>-26.571821781477762</v>
      </c>
      <c r="E35" s="13">
        <f t="shared" si="1"/>
        <v>5.7697143365471941</v>
      </c>
      <c r="F35" s="12">
        <v>2724669.1080100001</v>
      </c>
      <c r="G35" s="12">
        <v>2583186.27348</v>
      </c>
      <c r="H35" s="13">
        <f t="shared" si="2"/>
        <v>-5.1926611607283961</v>
      </c>
      <c r="I35" s="13">
        <f t="shared" si="3"/>
        <v>4.9924604719870702</v>
      </c>
      <c r="J35" s="12">
        <v>8123819.0366099998</v>
      </c>
      <c r="K35" s="12">
        <v>7979865.3033499997</v>
      </c>
      <c r="L35" s="13">
        <f t="shared" si="4"/>
        <v>-1.7719958139302765</v>
      </c>
      <c r="M35" s="13">
        <f t="shared" si="5"/>
        <v>4.6204943675148309</v>
      </c>
    </row>
    <row r="36" spans="1:13" ht="13.8" x14ac:dyDescent="0.25">
      <c r="A36" s="11" t="s">
        <v>153</v>
      </c>
      <c r="B36" s="12">
        <v>1235495.1953</v>
      </c>
      <c r="C36" s="12">
        <v>903166.25199000002</v>
      </c>
      <c r="D36" s="13">
        <f t="shared" si="0"/>
        <v>-26.898440768869573</v>
      </c>
      <c r="E36" s="13">
        <f t="shared" si="1"/>
        <v>10.043463716802185</v>
      </c>
      <c r="F36" s="12">
        <v>4933623.8048700001</v>
      </c>
      <c r="G36" s="12">
        <v>4040775.2918600002</v>
      </c>
      <c r="H36" s="13">
        <f t="shared" si="2"/>
        <v>-18.097215116577502</v>
      </c>
      <c r="I36" s="13">
        <f t="shared" si="3"/>
        <v>7.8095068589908472</v>
      </c>
      <c r="J36" s="12">
        <v>15757778.674930001</v>
      </c>
      <c r="K36" s="12">
        <v>12937551.336920001</v>
      </c>
      <c r="L36" s="13">
        <f t="shared" si="4"/>
        <v>-17.897366095748442</v>
      </c>
      <c r="M36" s="13">
        <f t="shared" si="5"/>
        <v>7.4910892363781745</v>
      </c>
    </row>
    <row r="37" spans="1:13" ht="13.8" x14ac:dyDescent="0.25">
      <c r="A37" s="14" t="s">
        <v>154</v>
      </c>
      <c r="B37" s="12">
        <v>311274.89951999998</v>
      </c>
      <c r="C37" s="12">
        <v>231795.96721</v>
      </c>
      <c r="D37" s="13">
        <f t="shared" si="0"/>
        <v>-25.533357309747778</v>
      </c>
      <c r="E37" s="13">
        <f t="shared" si="1"/>
        <v>2.5776365992918877</v>
      </c>
      <c r="F37" s="12">
        <v>1146252.24529</v>
      </c>
      <c r="G37" s="12">
        <v>1146272.1612</v>
      </c>
      <c r="H37" s="13">
        <f t="shared" si="2"/>
        <v>1.7374805660636092E-3</v>
      </c>
      <c r="I37" s="13">
        <f t="shared" si="3"/>
        <v>2.2153719666606531</v>
      </c>
      <c r="J37" s="12">
        <v>3159648.6909099999</v>
      </c>
      <c r="K37" s="12">
        <v>3515278.3807899999</v>
      </c>
      <c r="L37" s="13">
        <f t="shared" si="4"/>
        <v>11.255355410337604</v>
      </c>
      <c r="M37" s="13">
        <f t="shared" si="5"/>
        <v>2.0354132985011932</v>
      </c>
    </row>
    <row r="38" spans="1:13" ht="13.8" x14ac:dyDescent="0.25">
      <c r="A38" s="11" t="s">
        <v>155</v>
      </c>
      <c r="B38" s="12">
        <v>257747.11799999999</v>
      </c>
      <c r="C38" s="12">
        <v>145571.86371000001</v>
      </c>
      <c r="D38" s="13">
        <f t="shared" si="0"/>
        <v>-43.521438827494471</v>
      </c>
      <c r="E38" s="13">
        <f t="shared" si="1"/>
        <v>1.6188002243631725</v>
      </c>
      <c r="F38" s="12">
        <v>1074109.9271199999</v>
      </c>
      <c r="G38" s="12">
        <v>1040080.26089</v>
      </c>
      <c r="H38" s="13">
        <f t="shared" si="2"/>
        <v>-3.1681735147205332</v>
      </c>
      <c r="I38" s="13">
        <f t="shared" si="3"/>
        <v>2.010137497050124</v>
      </c>
      <c r="J38" s="12">
        <v>4258358.0175400004</v>
      </c>
      <c r="K38" s="12">
        <v>4069521.2556699999</v>
      </c>
      <c r="L38" s="13">
        <f t="shared" si="4"/>
        <v>-4.4344970782679543</v>
      </c>
      <c r="M38" s="13">
        <f t="shared" si="5"/>
        <v>2.3563305050288768</v>
      </c>
    </row>
    <row r="39" spans="1:13" ht="13.8" x14ac:dyDescent="0.25">
      <c r="A39" s="11" t="s">
        <v>156</v>
      </c>
      <c r="B39" s="12">
        <v>197031.90615</v>
      </c>
      <c r="C39" s="12">
        <v>160675.06228000001</v>
      </c>
      <c r="D39" s="13">
        <f>(C39-B39)/B39*100</f>
        <v>-18.452262164241354</v>
      </c>
      <c r="E39" s="13">
        <f t="shared" si="1"/>
        <v>1.7867520566102584</v>
      </c>
      <c r="F39" s="12">
        <v>811750.33140000002</v>
      </c>
      <c r="G39" s="12">
        <v>643249.77527999994</v>
      </c>
      <c r="H39" s="13">
        <f t="shared" si="2"/>
        <v>-20.757682455071194</v>
      </c>
      <c r="I39" s="13">
        <f t="shared" si="3"/>
        <v>1.2431929937339183</v>
      </c>
      <c r="J39" s="12">
        <v>2253657.5746300002</v>
      </c>
      <c r="K39" s="12">
        <v>2572299.1224199999</v>
      </c>
      <c r="L39" s="13">
        <f t="shared" si="4"/>
        <v>14.138862592837048</v>
      </c>
      <c r="M39" s="13">
        <f t="shared" si="5"/>
        <v>1.4894103039202213</v>
      </c>
    </row>
    <row r="40" spans="1:13" ht="13.8" x14ac:dyDescent="0.25">
      <c r="A40" s="11" t="s">
        <v>157</v>
      </c>
      <c r="B40" s="12">
        <v>392857.37504000001</v>
      </c>
      <c r="C40" s="12">
        <v>287784.46334000002</v>
      </c>
      <c r="D40" s="13">
        <f>(C40-B40)/B40*100</f>
        <v>-26.745816262021727</v>
      </c>
      <c r="E40" s="13">
        <f t="shared" si="1"/>
        <v>3.2002444837217863</v>
      </c>
      <c r="F40" s="12">
        <v>1503696.5321500001</v>
      </c>
      <c r="G40" s="12">
        <v>1433027.06852</v>
      </c>
      <c r="H40" s="13">
        <f t="shared" si="2"/>
        <v>-4.6997158082792296</v>
      </c>
      <c r="I40" s="13">
        <f t="shared" si="3"/>
        <v>2.7695761116117583</v>
      </c>
      <c r="J40" s="12">
        <v>4570205.4999000002</v>
      </c>
      <c r="K40" s="12">
        <v>4606059.6129200002</v>
      </c>
      <c r="L40" s="13">
        <f t="shared" si="4"/>
        <v>0.78451861783424315</v>
      </c>
      <c r="M40" s="13">
        <f t="shared" si="5"/>
        <v>2.6669964578224103</v>
      </c>
    </row>
    <row r="41" spans="1:13" ht="13.8" x14ac:dyDescent="0.25">
      <c r="A41" s="11" t="s">
        <v>158</v>
      </c>
      <c r="B41" s="12">
        <v>10889.010979999999</v>
      </c>
      <c r="C41" s="12">
        <v>5925.4599799999996</v>
      </c>
      <c r="D41" s="13">
        <f t="shared" si="0"/>
        <v>-45.58312053423974</v>
      </c>
      <c r="E41" s="13">
        <f t="shared" si="1"/>
        <v>6.5892787937289227E-2</v>
      </c>
      <c r="F41" s="12">
        <v>38599.887730000002</v>
      </c>
      <c r="G41" s="12">
        <v>28669.125810000001</v>
      </c>
      <c r="H41" s="13">
        <f t="shared" si="2"/>
        <v>-25.727437316564444</v>
      </c>
      <c r="I41" s="13">
        <f t="shared" si="3"/>
        <v>5.5408113167165859E-2</v>
      </c>
      <c r="J41" s="12">
        <v>120167.86448</v>
      </c>
      <c r="K41" s="12">
        <v>109253.22143000001</v>
      </c>
      <c r="L41" s="13">
        <f t="shared" si="4"/>
        <v>-9.0828301703044438</v>
      </c>
      <c r="M41" s="13">
        <f t="shared" si="5"/>
        <v>6.325970114285584E-2</v>
      </c>
    </row>
    <row r="42" spans="1:13" ht="15.6" x14ac:dyDescent="0.3">
      <c r="A42" s="9" t="s">
        <v>31</v>
      </c>
      <c r="B42" s="8">
        <f>B43</f>
        <v>385406.79995000002</v>
      </c>
      <c r="C42" s="8">
        <f>C43</f>
        <v>328972.02779000002</v>
      </c>
      <c r="D42" s="10">
        <f t="shared" si="0"/>
        <v>-14.642910339755669</v>
      </c>
      <c r="E42" s="10">
        <f t="shared" si="1"/>
        <v>3.6582618290616638</v>
      </c>
      <c r="F42" s="8">
        <f>F43</f>
        <v>1352117.2723999999</v>
      </c>
      <c r="G42" s="8">
        <f>G43</f>
        <v>1265515.6092600001</v>
      </c>
      <c r="H42" s="10">
        <f t="shared" si="2"/>
        <v>-6.4048928970696766</v>
      </c>
      <c r="I42" s="10">
        <f t="shared" si="3"/>
        <v>2.4458308410727549</v>
      </c>
      <c r="J42" s="8">
        <f>J43</f>
        <v>4441643.6356600001</v>
      </c>
      <c r="K42" s="8">
        <f>K43</f>
        <v>4223646.8360299999</v>
      </c>
      <c r="L42" s="10">
        <f t="shared" si="4"/>
        <v>-4.9080209380104245</v>
      </c>
      <c r="M42" s="10">
        <f t="shared" si="5"/>
        <v>2.4455721587250081</v>
      </c>
    </row>
    <row r="43" spans="1:13" ht="13.8" x14ac:dyDescent="0.25">
      <c r="A43" s="11" t="s">
        <v>159</v>
      </c>
      <c r="B43" s="12">
        <v>385406.79995000002</v>
      </c>
      <c r="C43" s="12">
        <v>328972.02779000002</v>
      </c>
      <c r="D43" s="13">
        <f t="shared" si="0"/>
        <v>-14.642910339755669</v>
      </c>
      <c r="E43" s="13">
        <f t="shared" si="1"/>
        <v>3.6582618290616638</v>
      </c>
      <c r="F43" s="12">
        <v>1352117.2723999999</v>
      </c>
      <c r="G43" s="12">
        <v>1265515.6092600001</v>
      </c>
      <c r="H43" s="13">
        <f t="shared" si="2"/>
        <v>-6.4048928970696766</v>
      </c>
      <c r="I43" s="13">
        <f t="shared" si="3"/>
        <v>2.4458308410727549</v>
      </c>
      <c r="J43" s="12">
        <v>4441643.6356600001</v>
      </c>
      <c r="K43" s="12">
        <v>4223646.8360299999</v>
      </c>
      <c r="L43" s="13">
        <f t="shared" si="4"/>
        <v>-4.9080209380104245</v>
      </c>
      <c r="M43" s="13">
        <f t="shared" si="5"/>
        <v>2.4455721587250081</v>
      </c>
    </row>
    <row r="44" spans="1:13" ht="15.6" x14ac:dyDescent="0.3">
      <c r="A44" s="9" t="s">
        <v>33</v>
      </c>
      <c r="B44" s="8">
        <f>B8+B22+B42</f>
        <v>14035092.082610002</v>
      </c>
      <c r="C44" s="8">
        <f>C8+C22+C42</f>
        <v>8351333.40692</v>
      </c>
      <c r="D44" s="10">
        <f t="shared" si="0"/>
        <v>-40.496767974414567</v>
      </c>
      <c r="E44" s="10">
        <f t="shared" si="1"/>
        <v>92.869185351544431</v>
      </c>
      <c r="F44" s="15">
        <f>F8+F22+F42</f>
        <v>54975304.03428001</v>
      </c>
      <c r="G44" s="15">
        <f>G8+G22+G42</f>
        <v>47640728.950240001</v>
      </c>
      <c r="H44" s="16">
        <f t="shared" si="2"/>
        <v>-13.341581666317866</v>
      </c>
      <c r="I44" s="16">
        <f t="shared" si="3"/>
        <v>92.074063176367659</v>
      </c>
      <c r="J44" s="15">
        <f>J8+J22+J42</f>
        <v>164753060.17229998</v>
      </c>
      <c r="K44" s="15">
        <f>K8+K22+K42</f>
        <v>158553575.46600002</v>
      </c>
      <c r="L44" s="16">
        <f t="shared" si="4"/>
        <v>-3.7628950259354776</v>
      </c>
      <c r="M44" s="16">
        <f t="shared" si="5"/>
        <v>91.805547404721509</v>
      </c>
    </row>
    <row r="45" spans="1:13" ht="30" x14ac:dyDescent="0.25">
      <c r="A45" s="140" t="s">
        <v>225</v>
      </c>
      <c r="B45" s="141">
        <f>B46-B44</f>
        <v>1305782.9013899975</v>
      </c>
      <c r="C45" s="141">
        <f>C46-C44</f>
        <v>641244.02907999884</v>
      </c>
      <c r="D45" s="142">
        <f t="shared" si="0"/>
        <v>-50.891987603957844</v>
      </c>
      <c r="E45" s="142">
        <f t="shared" ref="E45:E46" si="6">C45/C$46*100</f>
        <v>7.1308146484555772</v>
      </c>
      <c r="F45" s="141">
        <f>F46-F44</f>
        <v>4899381.4317199886</v>
      </c>
      <c r="G45" s="141">
        <f>G46-G44</f>
        <v>4101018.1897599921</v>
      </c>
      <c r="H45" s="143">
        <f t="shared" si="2"/>
        <v>-16.29518446535242</v>
      </c>
      <c r="I45" s="142">
        <f t="shared" si="3"/>
        <v>7.9259368236323384</v>
      </c>
      <c r="J45" s="141">
        <f>J46-J44</f>
        <v>14514075.373699993</v>
      </c>
      <c r="K45" s="141">
        <f>K46-K44</f>
        <v>14152301.191999942</v>
      </c>
      <c r="L45" s="143">
        <f t="shared" si="4"/>
        <v>-2.4925747757628307</v>
      </c>
      <c r="M45" s="142">
        <f t="shared" si="5"/>
        <v>8.1944525952784879</v>
      </c>
    </row>
    <row r="46" spans="1:13" ht="21" x14ac:dyDescent="0.25">
      <c r="A46" s="144" t="s">
        <v>226</v>
      </c>
      <c r="B46" s="145">
        <v>15340874.983999999</v>
      </c>
      <c r="C46" s="145">
        <v>8992577.4359999988</v>
      </c>
      <c r="D46" s="146">
        <f t="shared" si="0"/>
        <v>-41.381587129945679</v>
      </c>
      <c r="E46" s="147">
        <f t="shared" si="6"/>
        <v>100</v>
      </c>
      <c r="F46" s="145">
        <v>59874685.465999998</v>
      </c>
      <c r="G46" s="145">
        <v>51741747.139999993</v>
      </c>
      <c r="H46" s="146">
        <f t="shared" si="2"/>
        <v>-13.583266889340598</v>
      </c>
      <c r="I46" s="147">
        <f t="shared" si="3"/>
        <v>100</v>
      </c>
      <c r="J46" s="148">
        <v>179267135.54599997</v>
      </c>
      <c r="K46" s="148">
        <v>172705876.65799996</v>
      </c>
      <c r="L46" s="146">
        <f t="shared" si="4"/>
        <v>-3.6600455895143096</v>
      </c>
      <c r="M46" s="147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/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2044959.9188699997</v>
      </c>
      <c r="D2" s="114">
        <f t="shared" ref="D2:O2" si="0">D4+D6+D8+D10+D12+D14+D16+D18+D20+D22</f>
        <v>1940555.8356699999</v>
      </c>
      <c r="E2" s="114">
        <f t="shared" si="0"/>
        <v>2036137.7526499999</v>
      </c>
      <c r="F2" s="114">
        <f t="shared" si="0"/>
        <v>1767977.27397</v>
      </c>
      <c r="G2" s="114"/>
      <c r="H2" s="114"/>
      <c r="I2" s="114"/>
      <c r="J2" s="114"/>
      <c r="K2" s="114"/>
      <c r="L2" s="114"/>
      <c r="M2" s="114"/>
      <c r="N2" s="114"/>
      <c r="O2" s="114">
        <f t="shared" si="0"/>
        <v>7789630.7811599988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1881416.73281</v>
      </c>
      <c r="D3" s="114">
        <f t="shared" ref="D3:O3" si="1">D5+D7+D9+D11+D13+D15+D17+D19+D21+D23</f>
        <v>1857123.2648299998</v>
      </c>
      <c r="E3" s="114">
        <f t="shared" si="1"/>
        <v>1950395.2976600002</v>
      </c>
      <c r="F3" s="114">
        <f t="shared" si="1"/>
        <v>1878341.6274400002</v>
      </c>
      <c r="G3" s="114">
        <f t="shared" si="1"/>
        <v>2011175.0279300003</v>
      </c>
      <c r="H3" s="114">
        <f t="shared" si="1"/>
        <v>1363340.96667</v>
      </c>
      <c r="I3" s="114">
        <f t="shared" si="1"/>
        <v>1797410.4365500002</v>
      </c>
      <c r="J3" s="114">
        <f t="shared" si="1"/>
        <v>1528070.2663799999</v>
      </c>
      <c r="K3" s="114">
        <f t="shared" si="1"/>
        <v>2074504.0978399999</v>
      </c>
      <c r="L3" s="114">
        <f t="shared" si="1"/>
        <v>2422058.7525599999</v>
      </c>
      <c r="M3" s="114">
        <f t="shared" si="1"/>
        <v>2354698.0415599998</v>
      </c>
      <c r="N3" s="114">
        <f t="shared" si="1"/>
        <v>2259915.8022599998</v>
      </c>
      <c r="O3" s="114">
        <f t="shared" si="1"/>
        <v>23378450.314490002</v>
      </c>
    </row>
    <row r="4" spans="1:15" s="37" customFormat="1" ht="13.8" x14ac:dyDescent="0.25">
      <c r="A4" s="87">
        <v>2020</v>
      </c>
      <c r="B4" s="115" t="s">
        <v>133</v>
      </c>
      <c r="C4" s="116">
        <v>583651.96972000005</v>
      </c>
      <c r="D4" s="116">
        <v>593239.11679999996</v>
      </c>
      <c r="E4" s="116">
        <v>632901.53301000001</v>
      </c>
      <c r="F4" s="116">
        <v>595133.57955999998</v>
      </c>
      <c r="G4" s="116"/>
      <c r="H4" s="116"/>
      <c r="I4" s="116"/>
      <c r="J4" s="116"/>
      <c r="K4" s="116"/>
      <c r="L4" s="116"/>
      <c r="M4" s="116"/>
      <c r="N4" s="116"/>
      <c r="O4" s="117">
        <v>2404926.1990899998</v>
      </c>
    </row>
    <row r="5" spans="1:15" ht="13.8" x14ac:dyDescent="0.25">
      <c r="A5" s="86">
        <v>2019</v>
      </c>
      <c r="B5" s="115" t="s">
        <v>133</v>
      </c>
      <c r="C5" s="116">
        <v>560029.44457000005</v>
      </c>
      <c r="D5" s="116">
        <v>565224.35730999999</v>
      </c>
      <c r="E5" s="116">
        <v>586783.55532000004</v>
      </c>
      <c r="F5" s="116">
        <v>597721.19305999996</v>
      </c>
      <c r="G5" s="116">
        <v>590708.79246000003</v>
      </c>
      <c r="H5" s="116">
        <v>344697.70916000003</v>
      </c>
      <c r="I5" s="116">
        <v>546263.07331999997</v>
      </c>
      <c r="J5" s="116">
        <v>480725.58049999998</v>
      </c>
      <c r="K5" s="116">
        <v>568571.12739000004</v>
      </c>
      <c r="L5" s="116">
        <v>698014.28825999994</v>
      </c>
      <c r="M5" s="116">
        <v>620564.36933000002</v>
      </c>
      <c r="N5" s="116">
        <v>629546.95383000001</v>
      </c>
      <c r="O5" s="117">
        <v>6788850.4445099998</v>
      </c>
    </row>
    <row r="6" spans="1:15" s="37" customFormat="1" ht="13.8" x14ac:dyDescent="0.25">
      <c r="A6" s="87">
        <v>2020</v>
      </c>
      <c r="B6" s="115" t="s">
        <v>134</v>
      </c>
      <c r="C6" s="116">
        <v>255367.89538999999</v>
      </c>
      <c r="D6" s="116">
        <v>203567.60488999999</v>
      </c>
      <c r="E6" s="116">
        <v>178419.19185999999</v>
      </c>
      <c r="F6" s="116">
        <v>118946.38009000001</v>
      </c>
      <c r="G6" s="116"/>
      <c r="H6" s="116"/>
      <c r="I6" s="116"/>
      <c r="J6" s="116"/>
      <c r="K6" s="116"/>
      <c r="L6" s="116"/>
      <c r="M6" s="116"/>
      <c r="N6" s="116"/>
      <c r="O6" s="117">
        <v>756301.07223000005</v>
      </c>
    </row>
    <row r="7" spans="1:15" ht="13.8" x14ac:dyDescent="0.25">
      <c r="A7" s="86">
        <v>2019</v>
      </c>
      <c r="B7" s="115" t="s">
        <v>134</v>
      </c>
      <c r="C7" s="116">
        <v>199176.22761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202409.44592999999</v>
      </c>
      <c r="I7" s="116">
        <v>131731.65242</v>
      </c>
      <c r="J7" s="116">
        <v>109801.97443</v>
      </c>
      <c r="K7" s="116">
        <v>148472.87774</v>
      </c>
      <c r="L7" s="116">
        <v>223950.60245999999</v>
      </c>
      <c r="M7" s="116">
        <v>331633.21133999998</v>
      </c>
      <c r="N7" s="116">
        <v>349940.11181999999</v>
      </c>
      <c r="O7" s="117">
        <v>2260560.81812</v>
      </c>
    </row>
    <row r="8" spans="1:15" s="37" customFormat="1" ht="13.8" x14ac:dyDescent="0.25">
      <c r="A8" s="87">
        <v>2020</v>
      </c>
      <c r="B8" s="115" t="s">
        <v>135</v>
      </c>
      <c r="C8" s="116">
        <v>131954.97579</v>
      </c>
      <c r="D8" s="116">
        <v>126926.2181</v>
      </c>
      <c r="E8" s="116">
        <v>162328.04138000001</v>
      </c>
      <c r="F8" s="116">
        <v>144222.45681999999</v>
      </c>
      <c r="G8" s="116"/>
      <c r="H8" s="116"/>
      <c r="I8" s="116"/>
      <c r="J8" s="116"/>
      <c r="K8" s="116"/>
      <c r="L8" s="116"/>
      <c r="M8" s="116"/>
      <c r="N8" s="116"/>
      <c r="O8" s="117">
        <v>565431.69209000003</v>
      </c>
    </row>
    <row r="9" spans="1:15" ht="13.8" x14ac:dyDescent="0.25">
      <c r="A9" s="86">
        <v>2019</v>
      </c>
      <c r="B9" s="115" t="s">
        <v>135</v>
      </c>
      <c r="C9" s="116">
        <v>125430.57365000001</v>
      </c>
      <c r="D9" s="116">
        <v>122129.45422</v>
      </c>
      <c r="E9" s="116">
        <v>128029.56342000001</v>
      </c>
      <c r="F9" s="116">
        <v>125216.48028</v>
      </c>
      <c r="G9" s="116">
        <v>138481.47172</v>
      </c>
      <c r="H9" s="116">
        <v>83532.261320000005</v>
      </c>
      <c r="I9" s="116">
        <v>130147.26106999999</v>
      </c>
      <c r="J9" s="116">
        <v>127806.56526</v>
      </c>
      <c r="K9" s="116">
        <v>152554.26199999999</v>
      </c>
      <c r="L9" s="116">
        <v>148357.28698999999</v>
      </c>
      <c r="M9" s="116">
        <v>139286.90658000001</v>
      </c>
      <c r="N9" s="116">
        <v>127821.94981999999</v>
      </c>
      <c r="O9" s="117">
        <v>1548794.03633</v>
      </c>
    </row>
    <row r="10" spans="1:15" s="37" customFormat="1" ht="13.8" x14ac:dyDescent="0.25">
      <c r="A10" s="87">
        <v>2020</v>
      </c>
      <c r="B10" s="115" t="s">
        <v>136</v>
      </c>
      <c r="C10" s="116">
        <v>113224.91911</v>
      </c>
      <c r="D10" s="116">
        <v>100374.31467000001</v>
      </c>
      <c r="E10" s="116">
        <v>123409.0609</v>
      </c>
      <c r="F10" s="116">
        <v>104110.40852</v>
      </c>
      <c r="G10" s="116"/>
      <c r="H10" s="116"/>
      <c r="I10" s="116"/>
      <c r="J10" s="116"/>
      <c r="K10" s="116"/>
      <c r="L10" s="116"/>
      <c r="M10" s="116"/>
      <c r="N10" s="116"/>
      <c r="O10" s="117">
        <v>441118.70319999999</v>
      </c>
    </row>
    <row r="11" spans="1:15" ht="13.8" x14ac:dyDescent="0.25">
      <c r="A11" s="86">
        <v>2019</v>
      </c>
      <c r="B11" s="115" t="s">
        <v>136</v>
      </c>
      <c r="C11" s="116">
        <v>112116.28042</v>
      </c>
      <c r="D11" s="116">
        <v>114842.19143000001</v>
      </c>
      <c r="E11" s="116">
        <v>118196.58269</v>
      </c>
      <c r="F11" s="116">
        <v>117650.87019</v>
      </c>
      <c r="G11" s="116">
        <v>117831.84264</v>
      </c>
      <c r="H11" s="116">
        <v>63501.196909999999</v>
      </c>
      <c r="I11" s="116">
        <v>83065.267340000006</v>
      </c>
      <c r="J11" s="116">
        <v>71929.894650000002</v>
      </c>
      <c r="K11" s="116">
        <v>154487.89773999999</v>
      </c>
      <c r="L11" s="116">
        <v>189399.74507</v>
      </c>
      <c r="M11" s="116">
        <v>151537.68223000001</v>
      </c>
      <c r="N11" s="116">
        <v>122662.10805</v>
      </c>
      <c r="O11" s="117">
        <v>1417221.5593600001</v>
      </c>
    </row>
    <row r="12" spans="1:15" s="37" customFormat="1" ht="13.8" x14ac:dyDescent="0.25">
      <c r="A12" s="87">
        <v>2020</v>
      </c>
      <c r="B12" s="115" t="s">
        <v>137</v>
      </c>
      <c r="C12" s="116">
        <v>184185.50782</v>
      </c>
      <c r="D12" s="116">
        <v>163362.37992000001</v>
      </c>
      <c r="E12" s="116">
        <v>208759.63657999999</v>
      </c>
      <c r="F12" s="116">
        <v>197949.33674999999</v>
      </c>
      <c r="G12" s="116"/>
      <c r="H12" s="116"/>
      <c r="I12" s="116"/>
      <c r="J12" s="116"/>
      <c r="K12" s="116"/>
      <c r="L12" s="116"/>
      <c r="M12" s="116"/>
      <c r="N12" s="116"/>
      <c r="O12" s="117">
        <v>754256.86106999998</v>
      </c>
    </row>
    <row r="13" spans="1:15" ht="13.8" x14ac:dyDescent="0.25">
      <c r="A13" s="86">
        <v>2019</v>
      </c>
      <c r="B13" s="115" t="s">
        <v>137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112537.08837</v>
      </c>
      <c r="J13" s="116">
        <v>66620.390939999997</v>
      </c>
      <c r="K13" s="116">
        <v>275025.8651</v>
      </c>
      <c r="L13" s="116">
        <v>346486.25650999998</v>
      </c>
      <c r="M13" s="116">
        <v>264947.08302999998</v>
      </c>
      <c r="N13" s="116">
        <v>187505.73014</v>
      </c>
      <c r="O13" s="117">
        <v>2030251.2076300001</v>
      </c>
    </row>
    <row r="14" spans="1:15" s="37" customFormat="1" ht="13.8" x14ac:dyDescent="0.25">
      <c r="A14" s="87">
        <v>2020</v>
      </c>
      <c r="B14" s="115" t="s">
        <v>138</v>
      </c>
      <c r="C14" s="116">
        <v>24451.569380000001</v>
      </c>
      <c r="D14" s="116">
        <v>24744.453669999999</v>
      </c>
      <c r="E14" s="116">
        <v>29432.03946</v>
      </c>
      <c r="F14" s="116">
        <v>23301.29163</v>
      </c>
      <c r="G14" s="116"/>
      <c r="H14" s="116"/>
      <c r="I14" s="116"/>
      <c r="J14" s="116"/>
      <c r="K14" s="116"/>
      <c r="L14" s="116"/>
      <c r="M14" s="116"/>
      <c r="N14" s="116"/>
      <c r="O14" s="117">
        <v>101929.35414</v>
      </c>
    </row>
    <row r="15" spans="1:15" ht="13.8" x14ac:dyDescent="0.25">
      <c r="A15" s="86">
        <v>2019</v>
      </c>
      <c r="B15" s="115" t="s">
        <v>138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26743.228330000002</v>
      </c>
      <c r="O15" s="117">
        <v>282664.91187000001</v>
      </c>
    </row>
    <row r="16" spans="1:15" ht="13.8" x14ac:dyDescent="0.25">
      <c r="A16" s="87">
        <v>2020</v>
      </c>
      <c r="B16" s="115" t="s">
        <v>139</v>
      </c>
      <c r="C16" s="116">
        <v>79131.446320000003</v>
      </c>
      <c r="D16" s="116">
        <v>60671.367539999999</v>
      </c>
      <c r="E16" s="116">
        <v>78806.017680000004</v>
      </c>
      <c r="F16" s="116">
        <v>53493.753989999997</v>
      </c>
      <c r="G16" s="116"/>
      <c r="H16" s="116"/>
      <c r="I16" s="116"/>
      <c r="J16" s="116"/>
      <c r="K16" s="116"/>
      <c r="L16" s="116"/>
      <c r="M16" s="116"/>
      <c r="N16" s="116"/>
      <c r="O16" s="117">
        <v>272102.58552999998</v>
      </c>
    </row>
    <row r="17" spans="1:15" ht="13.8" x14ac:dyDescent="0.25">
      <c r="A17" s="86">
        <v>2019</v>
      </c>
      <c r="B17" s="115" t="s">
        <v>139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140</v>
      </c>
      <c r="C18" s="116">
        <v>11024.010979999999</v>
      </c>
      <c r="D18" s="116">
        <v>13084.37788</v>
      </c>
      <c r="E18" s="116">
        <v>12155.61958</v>
      </c>
      <c r="F18" s="116">
        <v>6813.9332000000004</v>
      </c>
      <c r="G18" s="116"/>
      <c r="H18" s="116"/>
      <c r="I18" s="116"/>
      <c r="J18" s="116"/>
      <c r="K18" s="116"/>
      <c r="L18" s="116"/>
      <c r="M18" s="116"/>
      <c r="N18" s="116"/>
      <c r="O18" s="117">
        <v>43077.941639999997</v>
      </c>
    </row>
    <row r="19" spans="1:15" ht="13.8" x14ac:dyDescent="0.25">
      <c r="A19" s="86">
        <v>2019</v>
      </c>
      <c r="B19" s="115" t="s">
        <v>140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141</v>
      </c>
      <c r="C20" s="118">
        <v>208704.15538000001</v>
      </c>
      <c r="D20" s="118">
        <v>209655.63495000001</v>
      </c>
      <c r="E20" s="118">
        <v>182595.60701000001</v>
      </c>
      <c r="F20" s="118">
        <v>183527.29629</v>
      </c>
      <c r="G20" s="118"/>
      <c r="H20" s="116"/>
      <c r="I20" s="116"/>
      <c r="J20" s="116"/>
      <c r="K20" s="116"/>
      <c r="L20" s="116"/>
      <c r="M20" s="116"/>
      <c r="N20" s="116"/>
      <c r="O20" s="117">
        <v>784482.69362999999</v>
      </c>
    </row>
    <row r="21" spans="1:15" ht="13.8" x14ac:dyDescent="0.25">
      <c r="A21" s="86">
        <v>2019</v>
      </c>
      <c r="B21" s="115" t="s">
        <v>141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183383.61413999999</v>
      </c>
      <c r="K21" s="116">
        <v>199909.51123999999</v>
      </c>
      <c r="L21" s="116">
        <v>207439.25111000001</v>
      </c>
      <c r="M21" s="116">
        <v>215143.55801000001</v>
      </c>
      <c r="N21" s="116">
        <v>200861.66878000001</v>
      </c>
      <c r="O21" s="117">
        <v>2505014.8974600001</v>
      </c>
    </row>
    <row r="22" spans="1:15" ht="13.8" x14ac:dyDescent="0.25">
      <c r="A22" s="87">
        <v>2020</v>
      </c>
      <c r="B22" s="115" t="s">
        <v>142</v>
      </c>
      <c r="C22" s="118">
        <v>453263.46898000001</v>
      </c>
      <c r="D22" s="118">
        <v>444930.36725000001</v>
      </c>
      <c r="E22" s="118">
        <v>427331.00519</v>
      </c>
      <c r="F22" s="118">
        <v>340478.83711999998</v>
      </c>
      <c r="G22" s="118"/>
      <c r="H22" s="116"/>
      <c r="I22" s="116"/>
      <c r="J22" s="116"/>
      <c r="K22" s="116"/>
      <c r="L22" s="116"/>
      <c r="M22" s="116"/>
      <c r="N22" s="116"/>
      <c r="O22" s="117">
        <v>1666003.67854</v>
      </c>
    </row>
    <row r="23" spans="1:15" ht="13.8" x14ac:dyDescent="0.25">
      <c r="A23" s="86">
        <v>2019</v>
      </c>
      <c r="B23" s="115" t="s">
        <v>142</v>
      </c>
      <c r="C23" s="116">
        <v>392886.26405</v>
      </c>
      <c r="D23" s="118">
        <v>411556.86878999998</v>
      </c>
      <c r="E23" s="116">
        <v>471941.74290999997</v>
      </c>
      <c r="F23" s="116">
        <v>476663.51679000002</v>
      </c>
      <c r="G23" s="116">
        <v>526640.71313000005</v>
      </c>
      <c r="H23" s="116">
        <v>347421.16450000001</v>
      </c>
      <c r="I23" s="116">
        <v>496244.03524</v>
      </c>
      <c r="J23" s="116">
        <v>413040.52713</v>
      </c>
      <c r="K23" s="116">
        <v>457553.19283999997</v>
      </c>
      <c r="L23" s="116">
        <v>491131.19111000001</v>
      </c>
      <c r="M23" s="116">
        <v>521262.96187</v>
      </c>
      <c r="N23" s="116">
        <v>523853.47879000002</v>
      </c>
      <c r="O23" s="117">
        <v>5530195.6571500003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11127676.404929999</v>
      </c>
      <c r="D24" s="119">
        <f t="shared" ref="D24:O24" si="2">D26+D28+D30+D32+D34+D36+D38+D40+D42+D44+D46+D48+D50+D52+D54+D56</f>
        <v>11164713.0558</v>
      </c>
      <c r="E24" s="119">
        <f t="shared" si="2"/>
        <v>10038808.993929999</v>
      </c>
      <c r="F24" s="119">
        <f t="shared" si="2"/>
        <v>6254384.1051600007</v>
      </c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38585582.559819996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10611938.256180001</v>
      </c>
      <c r="D25" s="119">
        <f t="shared" ref="D25:O25" si="3">D27+D29+D31+D33+D35+D37+D39+D41+D43+D45+D47+D49+D51+D53+D55+D57</f>
        <v>11031132.63132</v>
      </c>
      <c r="E25" s="119">
        <f t="shared" si="3"/>
        <v>12641495.29642</v>
      </c>
      <c r="F25" s="119">
        <f t="shared" si="3"/>
        <v>11771343.655220002</v>
      </c>
      <c r="G25" s="119">
        <f t="shared" si="3"/>
        <v>12998125.087579999</v>
      </c>
      <c r="H25" s="119">
        <f t="shared" si="3"/>
        <v>8888036.7009700015</v>
      </c>
      <c r="I25" s="119">
        <f t="shared" si="3"/>
        <v>12515507.314520001</v>
      </c>
      <c r="J25" s="119">
        <f t="shared" si="3"/>
        <v>10182419.09527</v>
      </c>
      <c r="K25" s="119">
        <f t="shared" si="3"/>
        <v>11582465.509840002</v>
      </c>
      <c r="L25" s="119">
        <f t="shared" si="3"/>
        <v>12381780.432580004</v>
      </c>
      <c r="M25" s="119">
        <f t="shared" si="3"/>
        <v>12093973.03438</v>
      </c>
      <c r="N25" s="119">
        <f t="shared" si="3"/>
        <v>11501234.722099999</v>
      </c>
      <c r="O25" s="119">
        <f t="shared" si="3"/>
        <v>138199451.73638001</v>
      </c>
    </row>
    <row r="26" spans="1:15" ht="13.8" x14ac:dyDescent="0.25">
      <c r="A26" s="87">
        <v>2020</v>
      </c>
      <c r="B26" s="115" t="s">
        <v>143</v>
      </c>
      <c r="C26" s="116">
        <v>673149.76890999998</v>
      </c>
      <c r="D26" s="116">
        <v>646500.96187999996</v>
      </c>
      <c r="E26" s="116">
        <v>585500.87812999997</v>
      </c>
      <c r="F26" s="116">
        <v>306849.01066000003</v>
      </c>
      <c r="G26" s="116"/>
      <c r="H26" s="116"/>
      <c r="I26" s="116"/>
      <c r="J26" s="116"/>
      <c r="K26" s="116"/>
      <c r="L26" s="116"/>
      <c r="M26" s="116"/>
      <c r="N26" s="116"/>
      <c r="O26" s="117">
        <v>2212000.6195800002</v>
      </c>
    </row>
    <row r="27" spans="1:15" ht="13.8" x14ac:dyDescent="0.25">
      <c r="A27" s="86">
        <v>2019</v>
      </c>
      <c r="B27" s="115" t="s">
        <v>143</v>
      </c>
      <c r="C27" s="116">
        <v>675583.07246000005</v>
      </c>
      <c r="D27" s="116">
        <v>639685.01005000004</v>
      </c>
      <c r="E27" s="116">
        <v>727666.22757999995</v>
      </c>
      <c r="F27" s="116">
        <v>690699.95064000005</v>
      </c>
      <c r="G27" s="116">
        <v>786331.31854000001</v>
      </c>
      <c r="H27" s="116">
        <v>509835.15564999997</v>
      </c>
      <c r="I27" s="116">
        <v>662313.91680000001</v>
      </c>
      <c r="J27" s="116">
        <v>572538.41783000005</v>
      </c>
      <c r="K27" s="116">
        <v>676747.19472999999</v>
      </c>
      <c r="L27" s="116">
        <v>704323.74413000001</v>
      </c>
      <c r="M27" s="116">
        <v>673538.49433999998</v>
      </c>
      <c r="N27" s="116">
        <v>597582.10097000003</v>
      </c>
      <c r="O27" s="117">
        <v>7916844.60372</v>
      </c>
    </row>
    <row r="28" spans="1:15" ht="13.8" x14ac:dyDescent="0.25">
      <c r="A28" s="87">
        <v>2020</v>
      </c>
      <c r="B28" s="115" t="s">
        <v>144</v>
      </c>
      <c r="C28" s="116">
        <v>133199.56122999999</v>
      </c>
      <c r="D28" s="116">
        <v>151728.44514</v>
      </c>
      <c r="E28" s="116">
        <v>130060.64208999999</v>
      </c>
      <c r="F28" s="116">
        <v>54437.80816</v>
      </c>
      <c r="G28" s="116"/>
      <c r="H28" s="116"/>
      <c r="I28" s="116"/>
      <c r="J28" s="116"/>
      <c r="K28" s="116"/>
      <c r="L28" s="116"/>
      <c r="M28" s="116"/>
      <c r="N28" s="116"/>
      <c r="O28" s="117">
        <v>469426.45662000001</v>
      </c>
    </row>
    <row r="29" spans="1:15" ht="13.8" x14ac:dyDescent="0.25">
      <c r="A29" s="86">
        <v>2019</v>
      </c>
      <c r="B29" s="115" t="s">
        <v>144</v>
      </c>
      <c r="C29" s="116">
        <v>116808.14478</v>
      </c>
      <c r="D29" s="116">
        <v>146289.1874</v>
      </c>
      <c r="E29" s="116">
        <v>176063.56305999999</v>
      </c>
      <c r="F29" s="116">
        <v>141711.73423999999</v>
      </c>
      <c r="G29" s="116">
        <v>162506.84646</v>
      </c>
      <c r="H29" s="116">
        <v>87701.870479999998</v>
      </c>
      <c r="I29" s="116">
        <v>165873.37218000001</v>
      </c>
      <c r="J29" s="116">
        <v>134376.58905000001</v>
      </c>
      <c r="K29" s="116">
        <v>147706.09935999999</v>
      </c>
      <c r="L29" s="116">
        <v>147771.45318000001</v>
      </c>
      <c r="M29" s="116">
        <v>124197.99232999999</v>
      </c>
      <c r="N29" s="116">
        <v>114318.40313000001</v>
      </c>
      <c r="O29" s="117">
        <v>1665325.2556499999</v>
      </c>
    </row>
    <row r="30" spans="1:15" s="37" customFormat="1" ht="13.8" x14ac:dyDescent="0.25">
      <c r="A30" s="87">
        <v>2020</v>
      </c>
      <c r="B30" s="115" t="s">
        <v>145</v>
      </c>
      <c r="C30" s="116">
        <v>221439.27226999999</v>
      </c>
      <c r="D30" s="116">
        <v>216930.15564000001</v>
      </c>
      <c r="E30" s="116">
        <v>220338.38836000001</v>
      </c>
      <c r="F30" s="116">
        <v>75844.581099999996</v>
      </c>
      <c r="G30" s="116"/>
      <c r="H30" s="116"/>
      <c r="I30" s="116"/>
      <c r="J30" s="116"/>
      <c r="K30" s="116"/>
      <c r="L30" s="116"/>
      <c r="M30" s="116"/>
      <c r="N30" s="116"/>
      <c r="O30" s="117">
        <v>734552.39737000002</v>
      </c>
    </row>
    <row r="31" spans="1:15" ht="13.8" x14ac:dyDescent="0.25">
      <c r="A31" s="86">
        <v>2019</v>
      </c>
      <c r="B31" s="115" t="s">
        <v>145</v>
      </c>
      <c r="C31" s="116">
        <v>182714.08072</v>
      </c>
      <c r="D31" s="116">
        <v>185831.68093999999</v>
      </c>
      <c r="E31" s="116">
        <v>208839.27116</v>
      </c>
      <c r="F31" s="116">
        <v>229623.95965999999</v>
      </c>
      <c r="G31" s="116">
        <v>235716.12834</v>
      </c>
      <c r="H31" s="116">
        <v>132471.62478000001</v>
      </c>
      <c r="I31" s="116">
        <v>222317.11264000001</v>
      </c>
      <c r="J31" s="116">
        <v>174667.00541000001</v>
      </c>
      <c r="K31" s="116">
        <v>229949.32177000001</v>
      </c>
      <c r="L31" s="116">
        <v>254425.6079</v>
      </c>
      <c r="M31" s="116">
        <v>251663.90036999999</v>
      </c>
      <c r="N31" s="116">
        <v>226178.15582000001</v>
      </c>
      <c r="O31" s="117">
        <v>2534397.8495100001</v>
      </c>
    </row>
    <row r="32" spans="1:15" ht="13.8" x14ac:dyDescent="0.25">
      <c r="A32" s="87">
        <v>2020</v>
      </c>
      <c r="B32" s="115" t="s">
        <v>146</v>
      </c>
      <c r="C32" s="118">
        <v>1696307.6673699999</v>
      </c>
      <c r="D32" s="118">
        <v>1509608.4633200001</v>
      </c>
      <c r="E32" s="118">
        <v>1553066.72319</v>
      </c>
      <c r="F32" s="118">
        <v>1285160.1255099999</v>
      </c>
      <c r="G32" s="118"/>
      <c r="H32" s="118"/>
      <c r="I32" s="118"/>
      <c r="J32" s="118"/>
      <c r="K32" s="118"/>
      <c r="L32" s="118"/>
      <c r="M32" s="118"/>
      <c r="N32" s="118"/>
      <c r="O32" s="117">
        <v>6044142.97939</v>
      </c>
    </row>
    <row r="33" spans="1:15" ht="13.8" x14ac:dyDescent="0.25">
      <c r="A33" s="86">
        <v>2019</v>
      </c>
      <c r="B33" s="115" t="s">
        <v>146</v>
      </c>
      <c r="C33" s="116">
        <v>1536612.5535200001</v>
      </c>
      <c r="D33" s="116">
        <v>1641553.79064</v>
      </c>
      <c r="E33" s="116">
        <v>1838113.09589</v>
      </c>
      <c r="F33" s="118">
        <v>1768194.9893700001</v>
      </c>
      <c r="G33" s="118">
        <v>1933605.8830800001</v>
      </c>
      <c r="H33" s="118">
        <v>1294021.26364</v>
      </c>
      <c r="I33" s="118">
        <v>1730136.8764599999</v>
      </c>
      <c r="J33" s="118">
        <v>1628381.38583</v>
      </c>
      <c r="K33" s="118">
        <v>1653691.2405699999</v>
      </c>
      <c r="L33" s="118">
        <v>1937340.6396300001</v>
      </c>
      <c r="M33" s="118">
        <v>1813471.6364500001</v>
      </c>
      <c r="N33" s="118">
        <v>1812499.8533099999</v>
      </c>
      <c r="O33" s="117">
        <v>20587623.208390001</v>
      </c>
    </row>
    <row r="34" spans="1:15" ht="13.8" x14ac:dyDescent="0.25">
      <c r="A34" s="87">
        <v>2020</v>
      </c>
      <c r="B34" s="115" t="s">
        <v>147</v>
      </c>
      <c r="C34" s="116">
        <v>1490586.6335700001</v>
      </c>
      <c r="D34" s="116">
        <v>1518770.0676800001</v>
      </c>
      <c r="E34" s="116">
        <v>1212815.50878</v>
      </c>
      <c r="F34" s="116">
        <v>575845.74817000004</v>
      </c>
      <c r="G34" s="116"/>
      <c r="H34" s="116"/>
      <c r="I34" s="116"/>
      <c r="J34" s="116"/>
      <c r="K34" s="116"/>
      <c r="L34" s="116"/>
      <c r="M34" s="116"/>
      <c r="N34" s="116"/>
      <c r="O34" s="117">
        <v>4798017.9582000002</v>
      </c>
    </row>
    <row r="35" spans="1:15" ht="13.8" x14ac:dyDescent="0.25">
      <c r="A35" s="86">
        <v>2019</v>
      </c>
      <c r="B35" s="115" t="s">
        <v>147</v>
      </c>
      <c r="C35" s="116">
        <v>1413936.7182</v>
      </c>
      <c r="D35" s="116">
        <v>1413373.6832000001</v>
      </c>
      <c r="E35" s="116">
        <v>1674074.0362</v>
      </c>
      <c r="F35" s="116">
        <v>1502300.85769</v>
      </c>
      <c r="G35" s="116">
        <v>1621148.3631</v>
      </c>
      <c r="H35" s="116">
        <v>1085778.1134599999</v>
      </c>
      <c r="I35" s="116">
        <v>1671649.61411</v>
      </c>
      <c r="J35" s="116">
        <v>1394197.2838300001</v>
      </c>
      <c r="K35" s="116">
        <v>1497918.9515</v>
      </c>
      <c r="L35" s="116">
        <v>1549076.36096</v>
      </c>
      <c r="M35" s="116">
        <v>1536571.6799000001</v>
      </c>
      <c r="N35" s="116">
        <v>1327359.96535</v>
      </c>
      <c r="O35" s="117">
        <v>17687385.627500001</v>
      </c>
    </row>
    <row r="36" spans="1:15" ht="13.8" x14ac:dyDescent="0.25">
      <c r="A36" s="87">
        <v>2020</v>
      </c>
      <c r="B36" s="115" t="s">
        <v>148</v>
      </c>
      <c r="C36" s="116">
        <v>2398296.7990299999</v>
      </c>
      <c r="D36" s="116">
        <v>2520328.2464100001</v>
      </c>
      <c r="E36" s="116">
        <v>2061669.2850899999</v>
      </c>
      <c r="F36" s="116">
        <v>596301.03168999997</v>
      </c>
      <c r="G36" s="116"/>
      <c r="H36" s="116"/>
      <c r="I36" s="116"/>
      <c r="J36" s="116"/>
      <c r="K36" s="116"/>
      <c r="L36" s="116"/>
      <c r="M36" s="116"/>
      <c r="N36" s="116"/>
      <c r="O36" s="117">
        <v>7576595.3622199995</v>
      </c>
    </row>
    <row r="37" spans="1:15" ht="13.8" x14ac:dyDescent="0.25">
      <c r="A37" s="86">
        <v>2019</v>
      </c>
      <c r="B37" s="115" t="s">
        <v>148</v>
      </c>
      <c r="C37" s="116">
        <v>2327526.9566299999</v>
      </c>
      <c r="D37" s="116">
        <v>2544678.4743400002</v>
      </c>
      <c r="E37" s="116">
        <v>2883070.9618500001</v>
      </c>
      <c r="F37" s="116">
        <v>2616414.3615299999</v>
      </c>
      <c r="G37" s="116">
        <v>2753078.48753</v>
      </c>
      <c r="H37" s="116">
        <v>2189208.3269500001</v>
      </c>
      <c r="I37" s="116">
        <v>2900138.1997500001</v>
      </c>
      <c r="J37" s="116">
        <v>1740662.0665</v>
      </c>
      <c r="K37" s="116">
        <v>2591985.9376400001</v>
      </c>
      <c r="L37" s="116">
        <v>2812500.0443000002</v>
      </c>
      <c r="M37" s="116">
        <v>2690087.6874600002</v>
      </c>
      <c r="N37" s="116">
        <v>2538040.9036300001</v>
      </c>
      <c r="O37" s="117">
        <v>30587392.40811</v>
      </c>
    </row>
    <row r="38" spans="1:15" ht="13.8" x14ac:dyDescent="0.25">
      <c r="A38" s="87">
        <v>2020</v>
      </c>
      <c r="B38" s="115" t="s">
        <v>149</v>
      </c>
      <c r="C38" s="116">
        <v>108767.51581</v>
      </c>
      <c r="D38" s="116">
        <v>147562.17843999999</v>
      </c>
      <c r="E38" s="116">
        <v>68797.787249999994</v>
      </c>
      <c r="F38" s="116">
        <v>28953.63925</v>
      </c>
      <c r="G38" s="116"/>
      <c r="H38" s="116"/>
      <c r="I38" s="116"/>
      <c r="J38" s="116"/>
      <c r="K38" s="116"/>
      <c r="L38" s="116"/>
      <c r="M38" s="116"/>
      <c r="N38" s="116"/>
      <c r="O38" s="117">
        <v>354081.12075</v>
      </c>
    </row>
    <row r="39" spans="1:15" ht="13.8" x14ac:dyDescent="0.25">
      <c r="A39" s="86">
        <v>2019</v>
      </c>
      <c r="B39" s="115" t="s">
        <v>149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150</v>
      </c>
      <c r="C40" s="116">
        <v>823536.15752000001</v>
      </c>
      <c r="D40" s="116">
        <v>863834.90792000003</v>
      </c>
      <c r="E40" s="116">
        <v>831849.20854999998</v>
      </c>
      <c r="F40" s="116">
        <v>620608.29883999994</v>
      </c>
      <c r="G40" s="116"/>
      <c r="H40" s="116"/>
      <c r="I40" s="116"/>
      <c r="J40" s="116"/>
      <c r="K40" s="116"/>
      <c r="L40" s="116"/>
      <c r="M40" s="116"/>
      <c r="N40" s="116"/>
      <c r="O40" s="117">
        <v>3139828.57283</v>
      </c>
    </row>
    <row r="41" spans="1:15" ht="13.8" x14ac:dyDescent="0.25">
      <c r="A41" s="86">
        <v>2019</v>
      </c>
      <c r="B41" s="115" t="s">
        <v>150</v>
      </c>
      <c r="C41" s="116">
        <v>797011.88977000001</v>
      </c>
      <c r="D41" s="116">
        <v>888924.51682999998</v>
      </c>
      <c r="E41" s="116">
        <v>992598.78544000001</v>
      </c>
      <c r="F41" s="116">
        <v>936995.60230000003</v>
      </c>
      <c r="G41" s="116">
        <v>1041385.02835</v>
      </c>
      <c r="H41" s="116">
        <v>715477.71967000002</v>
      </c>
      <c r="I41" s="116">
        <v>947242.32441999996</v>
      </c>
      <c r="J41" s="116">
        <v>847900.78101000004</v>
      </c>
      <c r="K41" s="116">
        <v>1011416.03579</v>
      </c>
      <c r="L41" s="116">
        <v>1070641.9899899999</v>
      </c>
      <c r="M41" s="116">
        <v>1013034.65244</v>
      </c>
      <c r="N41" s="116">
        <v>974108.07689000003</v>
      </c>
      <c r="O41" s="117">
        <v>11236737.402899999</v>
      </c>
    </row>
    <row r="42" spans="1:15" ht="13.8" x14ac:dyDescent="0.25">
      <c r="A42" s="87">
        <v>2020</v>
      </c>
      <c r="B42" s="115" t="s">
        <v>151</v>
      </c>
      <c r="C42" s="116">
        <v>624881.80484999996</v>
      </c>
      <c r="D42" s="116">
        <v>634041.41599000001</v>
      </c>
      <c r="E42" s="116">
        <v>626135.15125999996</v>
      </c>
      <c r="F42" s="116">
        <v>456618.76371999999</v>
      </c>
      <c r="G42" s="116"/>
      <c r="H42" s="116"/>
      <c r="I42" s="116"/>
      <c r="J42" s="116"/>
      <c r="K42" s="116"/>
      <c r="L42" s="116"/>
      <c r="M42" s="116"/>
      <c r="N42" s="116"/>
      <c r="O42" s="117">
        <v>2341677.13582</v>
      </c>
    </row>
    <row r="43" spans="1:15" ht="13.8" x14ac:dyDescent="0.25">
      <c r="A43" s="86">
        <v>2019</v>
      </c>
      <c r="B43" s="115" t="s">
        <v>151</v>
      </c>
      <c r="C43" s="116">
        <v>585564.36653999996</v>
      </c>
      <c r="D43" s="116">
        <v>600962.05715000001</v>
      </c>
      <c r="E43" s="116">
        <v>699021.96392999997</v>
      </c>
      <c r="F43" s="116">
        <v>659092.91439000005</v>
      </c>
      <c r="G43" s="116">
        <v>780364.62788000004</v>
      </c>
      <c r="H43" s="116">
        <v>472096.62263</v>
      </c>
      <c r="I43" s="116">
        <v>682396.45131000003</v>
      </c>
      <c r="J43" s="116">
        <v>574330.75529999996</v>
      </c>
      <c r="K43" s="116">
        <v>647207.37317000004</v>
      </c>
      <c r="L43" s="116">
        <v>709247.59033000004</v>
      </c>
      <c r="M43" s="116">
        <v>683084.52821000002</v>
      </c>
      <c r="N43" s="116">
        <v>740791.84348000004</v>
      </c>
      <c r="O43" s="117">
        <v>7834161.0943200001</v>
      </c>
    </row>
    <row r="44" spans="1:15" ht="13.8" x14ac:dyDescent="0.25">
      <c r="A44" s="87">
        <v>2020</v>
      </c>
      <c r="B44" s="115" t="s">
        <v>152</v>
      </c>
      <c r="C44" s="116">
        <v>702209.18351999996</v>
      </c>
      <c r="D44" s="116">
        <v>690073.95249000005</v>
      </c>
      <c r="E44" s="116">
        <v>672057.10791999998</v>
      </c>
      <c r="F44" s="116">
        <v>518846.02954999998</v>
      </c>
      <c r="G44" s="116"/>
      <c r="H44" s="116"/>
      <c r="I44" s="116"/>
      <c r="J44" s="116"/>
      <c r="K44" s="116"/>
      <c r="L44" s="116"/>
      <c r="M44" s="116"/>
      <c r="N44" s="116"/>
      <c r="O44" s="117">
        <v>2583186.27348</v>
      </c>
    </row>
    <row r="45" spans="1:15" ht="13.8" x14ac:dyDescent="0.25">
      <c r="A45" s="86">
        <v>2019</v>
      </c>
      <c r="B45" s="115" t="s">
        <v>152</v>
      </c>
      <c r="C45" s="116">
        <v>650702.72843999998</v>
      </c>
      <c r="D45" s="116">
        <v>655051.56045999995</v>
      </c>
      <c r="E45" s="116">
        <v>712311.38410999998</v>
      </c>
      <c r="F45" s="116">
        <v>706603.43500000006</v>
      </c>
      <c r="G45" s="116">
        <v>827433.87713000004</v>
      </c>
      <c r="H45" s="116">
        <v>516675.81784999999</v>
      </c>
      <c r="I45" s="116">
        <v>709241.86719000002</v>
      </c>
      <c r="J45" s="116">
        <v>611252.86473999999</v>
      </c>
      <c r="K45" s="116">
        <v>651306.33703000005</v>
      </c>
      <c r="L45" s="116">
        <v>719122.57038000005</v>
      </c>
      <c r="M45" s="116">
        <v>689694.86520999996</v>
      </c>
      <c r="N45" s="116">
        <v>671950.83033999999</v>
      </c>
      <c r="O45" s="117">
        <v>8121348.1378800003</v>
      </c>
    </row>
    <row r="46" spans="1:15" ht="13.8" x14ac:dyDescent="0.25">
      <c r="A46" s="87">
        <v>2020</v>
      </c>
      <c r="B46" s="115" t="s">
        <v>153</v>
      </c>
      <c r="C46" s="116">
        <v>1140204.14442</v>
      </c>
      <c r="D46" s="116">
        <v>1013491.70441</v>
      </c>
      <c r="E46" s="116">
        <v>983913.19103999995</v>
      </c>
      <c r="F46" s="116">
        <v>903166.25199000002</v>
      </c>
      <c r="G46" s="116"/>
      <c r="H46" s="116"/>
      <c r="I46" s="116"/>
      <c r="J46" s="116"/>
      <c r="K46" s="116"/>
      <c r="L46" s="116"/>
      <c r="M46" s="116"/>
      <c r="N46" s="116"/>
      <c r="O46" s="117">
        <v>4040775.2918600002</v>
      </c>
    </row>
    <row r="47" spans="1:15" ht="13.8" x14ac:dyDescent="0.25">
      <c r="A47" s="86">
        <v>2019</v>
      </c>
      <c r="B47" s="115" t="s">
        <v>153</v>
      </c>
      <c r="C47" s="116">
        <v>1195660.6079299999</v>
      </c>
      <c r="D47" s="116">
        <v>1194986.25828</v>
      </c>
      <c r="E47" s="116">
        <v>1307481.74336</v>
      </c>
      <c r="F47" s="116">
        <v>1235495.1953</v>
      </c>
      <c r="G47" s="116">
        <v>1355662.68478</v>
      </c>
      <c r="H47" s="116">
        <v>877983.65347999998</v>
      </c>
      <c r="I47" s="116">
        <v>1239217.8874900001</v>
      </c>
      <c r="J47" s="116">
        <v>1015982.50257</v>
      </c>
      <c r="K47" s="116">
        <v>1134397.87922</v>
      </c>
      <c r="L47" s="116">
        <v>1172207.14885</v>
      </c>
      <c r="M47" s="116">
        <v>990021.63783999998</v>
      </c>
      <c r="N47" s="116">
        <v>1111302.6508299999</v>
      </c>
      <c r="O47" s="117">
        <v>13830399.84993</v>
      </c>
    </row>
    <row r="48" spans="1:15" ht="13.8" x14ac:dyDescent="0.25">
      <c r="A48" s="87">
        <v>2020</v>
      </c>
      <c r="B48" s="115" t="s">
        <v>154</v>
      </c>
      <c r="C48" s="116">
        <v>287970.23836000002</v>
      </c>
      <c r="D48" s="116">
        <v>309481.98265000002</v>
      </c>
      <c r="E48" s="116">
        <v>317023.97298000002</v>
      </c>
      <c r="F48" s="116">
        <v>231795.96721</v>
      </c>
      <c r="G48" s="116"/>
      <c r="H48" s="116"/>
      <c r="I48" s="116"/>
      <c r="J48" s="116"/>
      <c r="K48" s="116"/>
      <c r="L48" s="116"/>
      <c r="M48" s="116"/>
      <c r="N48" s="116"/>
      <c r="O48" s="117">
        <v>1146272.1612</v>
      </c>
    </row>
    <row r="49" spans="1:15" ht="13.8" x14ac:dyDescent="0.25">
      <c r="A49" s="86">
        <v>2019</v>
      </c>
      <c r="B49" s="115" t="s">
        <v>154</v>
      </c>
      <c r="C49" s="116">
        <v>251902.82900999999</v>
      </c>
      <c r="D49" s="116">
        <v>266377.32659999997</v>
      </c>
      <c r="E49" s="116">
        <v>316697.19016</v>
      </c>
      <c r="F49" s="116">
        <v>311274.89951999998</v>
      </c>
      <c r="G49" s="116">
        <v>353998.87205000001</v>
      </c>
      <c r="H49" s="116">
        <v>235214.55937999999</v>
      </c>
      <c r="I49" s="116">
        <v>315532.05929</v>
      </c>
      <c r="J49" s="116">
        <v>284201.04644000001</v>
      </c>
      <c r="K49" s="116">
        <v>303979.65655000001</v>
      </c>
      <c r="L49" s="116">
        <v>294719.53552999999</v>
      </c>
      <c r="M49" s="116">
        <v>301630.20601000002</v>
      </c>
      <c r="N49" s="116">
        <v>279730.28434000001</v>
      </c>
      <c r="O49" s="117">
        <v>3515258.4648799999</v>
      </c>
    </row>
    <row r="50" spans="1:15" ht="13.8" x14ac:dyDescent="0.25">
      <c r="A50" s="87">
        <v>2020</v>
      </c>
      <c r="B50" s="115" t="s">
        <v>155</v>
      </c>
      <c r="C50" s="116">
        <v>291942.08681000001</v>
      </c>
      <c r="D50" s="116">
        <v>372076.98051000002</v>
      </c>
      <c r="E50" s="116">
        <v>230489.32986</v>
      </c>
      <c r="F50" s="116">
        <v>145571.86371000001</v>
      </c>
      <c r="G50" s="116"/>
      <c r="H50" s="116"/>
      <c r="I50" s="116"/>
      <c r="J50" s="116"/>
      <c r="K50" s="116"/>
      <c r="L50" s="116"/>
      <c r="M50" s="116"/>
      <c r="N50" s="116"/>
      <c r="O50" s="117">
        <v>1040080.26089</v>
      </c>
    </row>
    <row r="51" spans="1:15" ht="13.8" x14ac:dyDescent="0.25">
      <c r="A51" s="86">
        <v>2019</v>
      </c>
      <c r="B51" s="115" t="s">
        <v>155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439163.53537</v>
      </c>
      <c r="L51" s="116">
        <v>265691.31634000002</v>
      </c>
      <c r="M51" s="116">
        <v>376887.34068000002</v>
      </c>
      <c r="N51" s="116">
        <v>297824.46542000002</v>
      </c>
      <c r="O51" s="117">
        <v>4103550.9219</v>
      </c>
    </row>
    <row r="52" spans="1:15" ht="13.8" x14ac:dyDescent="0.25">
      <c r="A52" s="87">
        <v>2020</v>
      </c>
      <c r="B52" s="115" t="s">
        <v>156</v>
      </c>
      <c r="C52" s="116">
        <v>166936.43234999999</v>
      </c>
      <c r="D52" s="116">
        <v>173918.31094</v>
      </c>
      <c r="E52" s="116">
        <v>141719.96971</v>
      </c>
      <c r="F52" s="116">
        <v>160675.06228000001</v>
      </c>
      <c r="G52" s="116"/>
      <c r="H52" s="116"/>
      <c r="I52" s="116"/>
      <c r="J52" s="116"/>
      <c r="K52" s="116"/>
      <c r="L52" s="116"/>
      <c r="M52" s="116"/>
      <c r="N52" s="116"/>
      <c r="O52" s="117">
        <v>643249.77527999994</v>
      </c>
    </row>
    <row r="53" spans="1:15" ht="13.8" x14ac:dyDescent="0.25">
      <c r="A53" s="86">
        <v>2019</v>
      </c>
      <c r="B53" s="115" t="s">
        <v>156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156462.9809</v>
      </c>
      <c r="L53" s="116">
        <v>258091.33392999999</v>
      </c>
      <c r="M53" s="116">
        <v>360284.37060999998</v>
      </c>
      <c r="N53" s="116">
        <v>288659.04862999998</v>
      </c>
      <c r="O53" s="117">
        <v>2740799.6785400002</v>
      </c>
    </row>
    <row r="54" spans="1:15" ht="13.8" x14ac:dyDescent="0.25">
      <c r="A54" s="87">
        <v>2020</v>
      </c>
      <c r="B54" s="115" t="s">
        <v>157</v>
      </c>
      <c r="C54" s="116">
        <v>361120.65628</v>
      </c>
      <c r="D54" s="116">
        <v>387792.09740999999</v>
      </c>
      <c r="E54" s="116">
        <v>396329.85148999997</v>
      </c>
      <c r="F54" s="116">
        <v>287784.46334000002</v>
      </c>
      <c r="G54" s="116"/>
      <c r="H54" s="116"/>
      <c r="I54" s="116"/>
      <c r="J54" s="116"/>
      <c r="K54" s="116"/>
      <c r="L54" s="116"/>
      <c r="M54" s="116"/>
      <c r="N54" s="116"/>
      <c r="O54" s="117">
        <v>1433027.06852</v>
      </c>
    </row>
    <row r="55" spans="1:15" ht="13.8" x14ac:dyDescent="0.25">
      <c r="A55" s="86">
        <v>2019</v>
      </c>
      <c r="B55" s="115" t="s">
        <v>157</v>
      </c>
      <c r="C55" s="116">
        <v>333958.52682000003</v>
      </c>
      <c r="D55" s="116">
        <v>362265.61009999999</v>
      </c>
      <c r="E55" s="116">
        <v>414615.02019000001</v>
      </c>
      <c r="F55" s="116">
        <v>392857.37504000001</v>
      </c>
      <c r="G55" s="116">
        <v>473294.50085000001</v>
      </c>
      <c r="H55" s="116">
        <v>285958.15311999997</v>
      </c>
      <c r="I55" s="116">
        <v>426254.35249000002</v>
      </c>
      <c r="J55" s="116">
        <v>345201.08974000002</v>
      </c>
      <c r="K55" s="116">
        <v>395738.12034000002</v>
      </c>
      <c r="L55" s="116">
        <v>436859.90636000002</v>
      </c>
      <c r="M55" s="116">
        <v>419096.45064</v>
      </c>
      <c r="N55" s="116">
        <v>390629.97086</v>
      </c>
      <c r="O55" s="117">
        <v>4676729.0765500003</v>
      </c>
    </row>
    <row r="56" spans="1:15" ht="13.8" x14ac:dyDescent="0.25">
      <c r="A56" s="87">
        <v>2020</v>
      </c>
      <c r="B56" s="115" t="s">
        <v>158</v>
      </c>
      <c r="C56" s="116">
        <v>7128.4826300000004</v>
      </c>
      <c r="D56" s="116">
        <v>8573.1849700000002</v>
      </c>
      <c r="E56" s="116">
        <v>7041.9982300000001</v>
      </c>
      <c r="F56" s="116">
        <v>5925.4599799999996</v>
      </c>
      <c r="G56" s="116"/>
      <c r="H56" s="116"/>
      <c r="I56" s="116"/>
      <c r="J56" s="116"/>
      <c r="K56" s="116"/>
      <c r="L56" s="116"/>
      <c r="M56" s="116"/>
      <c r="N56" s="116"/>
      <c r="O56" s="117">
        <v>28669.125810000001</v>
      </c>
    </row>
    <row r="57" spans="1:15" ht="13.8" x14ac:dyDescent="0.25">
      <c r="A57" s="86">
        <v>2019</v>
      </c>
      <c r="B57" s="115" t="s">
        <v>158</v>
      </c>
      <c r="C57" s="116">
        <v>7318.6289500000003</v>
      </c>
      <c r="D57" s="116">
        <v>9004.9628499999999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19108.523980000002</v>
      </c>
      <c r="O57" s="117">
        <v>119183.98334999999</v>
      </c>
    </row>
    <row r="58" spans="1:15" ht="13.8" x14ac:dyDescent="0.25">
      <c r="A58" s="87">
        <v>2020</v>
      </c>
      <c r="B58" s="113" t="s">
        <v>31</v>
      </c>
      <c r="C58" s="119">
        <f>C60</f>
        <v>329258.94550999999</v>
      </c>
      <c r="D58" s="119">
        <f t="shared" ref="D58:O58" si="4">D60</f>
        <v>282650.5024</v>
      </c>
      <c r="E58" s="119">
        <f t="shared" si="4"/>
        <v>324634.13355999999</v>
      </c>
      <c r="F58" s="119">
        <f t="shared" si="4"/>
        <v>328972.02779000002</v>
      </c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1265515.6092600001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379058.61536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370704.99212000001</v>
      </c>
      <c r="N59" s="119">
        <f t="shared" si="5"/>
        <v>368116.85687000002</v>
      </c>
      <c r="O59" s="119">
        <f t="shared" si="5"/>
        <v>4310248.4991699997</v>
      </c>
    </row>
    <row r="60" spans="1:15" ht="13.8" x14ac:dyDescent="0.25">
      <c r="A60" s="87">
        <v>2020</v>
      </c>
      <c r="B60" s="115" t="s">
        <v>159</v>
      </c>
      <c r="C60" s="116">
        <v>329258.94550999999</v>
      </c>
      <c r="D60" s="116">
        <v>282650.5024</v>
      </c>
      <c r="E60" s="116">
        <v>324634.13355999999</v>
      </c>
      <c r="F60" s="116">
        <v>328972.02779000002</v>
      </c>
      <c r="G60" s="116"/>
      <c r="H60" s="116"/>
      <c r="I60" s="116"/>
      <c r="J60" s="116"/>
      <c r="K60" s="116"/>
      <c r="L60" s="116"/>
      <c r="M60" s="116"/>
      <c r="N60" s="116"/>
      <c r="O60" s="117">
        <v>1265515.6092600001</v>
      </c>
    </row>
    <row r="61" spans="1:15" ht="14.4" thickBot="1" x14ac:dyDescent="0.3">
      <c r="A61" s="86">
        <v>2019</v>
      </c>
      <c r="B61" s="115" t="s">
        <v>159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379058.61536</v>
      </c>
      <c r="J61" s="116">
        <v>340264.70227000001</v>
      </c>
      <c r="K61" s="116">
        <v>353396.99436000001</v>
      </c>
      <c r="L61" s="116">
        <v>370443.10284000001</v>
      </c>
      <c r="M61" s="116">
        <v>370704.99212000001</v>
      </c>
      <c r="N61" s="116">
        <v>368116.85687000002</v>
      </c>
      <c r="O61" s="117">
        <v>4310248.4991699997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13874851.012</v>
      </c>
      <c r="D79" s="122">
        <v>14323056.261</v>
      </c>
      <c r="E79" s="122">
        <v>16335903.209000001</v>
      </c>
      <c r="F79" s="122">
        <v>15340874.983999999</v>
      </c>
      <c r="G79" s="122">
        <v>16855290.055</v>
      </c>
      <c r="H79" s="122">
        <v>11634706.892999999</v>
      </c>
      <c r="I79" s="122">
        <v>15932045.748</v>
      </c>
      <c r="J79" s="122">
        <v>13223224.221000001</v>
      </c>
      <c r="K79" s="122">
        <v>15274058.857000001</v>
      </c>
      <c r="L79" s="122">
        <v>16411286.947000001</v>
      </c>
      <c r="M79" s="122">
        <v>16243501.442</v>
      </c>
      <c r="N79" s="122">
        <v>15390015.355</v>
      </c>
      <c r="O79" s="122">
        <f t="shared" si="6"/>
        <v>180838814.984</v>
      </c>
    </row>
    <row r="80" spans="1:15" ht="13.8" thickBot="1" x14ac:dyDescent="0.3">
      <c r="A80" s="120">
        <v>2020</v>
      </c>
      <c r="B80" s="121" t="s">
        <v>40</v>
      </c>
      <c r="C80" s="122">
        <v>14696882.919</v>
      </c>
      <c r="D80" s="122">
        <v>14630257.945</v>
      </c>
      <c r="E80" s="122">
        <v>13422028.84</v>
      </c>
      <c r="F80" s="122">
        <v>8351333.40692</v>
      </c>
      <c r="G80" s="122"/>
      <c r="H80" s="122"/>
      <c r="I80" s="122"/>
      <c r="J80" s="122"/>
      <c r="K80" s="122"/>
      <c r="L80" s="122"/>
      <c r="M80" s="122"/>
      <c r="N80" s="122"/>
      <c r="O80" s="122">
        <f t="shared" si="6"/>
        <v>51100503.110919997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5" t="s">
        <v>63</v>
      </c>
      <c r="B2" s="155"/>
      <c r="C2" s="155"/>
      <c r="D2" s="155"/>
    </row>
    <row r="3" spans="1:4" ht="15.6" x14ac:dyDescent="0.3">
      <c r="A3" s="154" t="s">
        <v>64</v>
      </c>
      <c r="B3" s="154"/>
      <c r="C3" s="154"/>
      <c r="D3" s="154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160</v>
      </c>
      <c r="C5" s="130" t="s">
        <v>161</v>
      </c>
      <c r="D5" s="131" t="s">
        <v>66</v>
      </c>
    </row>
    <row r="6" spans="1:4" x14ac:dyDescent="0.25">
      <c r="A6" s="132" t="s">
        <v>162</v>
      </c>
      <c r="B6" s="133">
        <v>6.2992499999999998</v>
      </c>
      <c r="C6" s="133">
        <v>59.863889999999998</v>
      </c>
      <c r="D6" s="139">
        <f t="shared" ref="D6:D15" si="0">(C6-B6)/B6</f>
        <v>8.503336111441838</v>
      </c>
    </row>
    <row r="7" spans="1:4" x14ac:dyDescent="0.25">
      <c r="A7" s="132" t="s">
        <v>163</v>
      </c>
      <c r="B7" s="133">
        <v>321.50177000000002</v>
      </c>
      <c r="C7" s="133">
        <v>2638</v>
      </c>
      <c r="D7" s="139">
        <f t="shared" si="0"/>
        <v>7.2052425403443348</v>
      </c>
    </row>
    <row r="8" spans="1:4" x14ac:dyDescent="0.25">
      <c r="A8" s="132" t="s">
        <v>164</v>
      </c>
      <c r="B8" s="133">
        <v>1.6153900000000001</v>
      </c>
      <c r="C8" s="133">
        <v>11.64507</v>
      </c>
      <c r="D8" s="139">
        <f t="shared" si="0"/>
        <v>6.2088288277134316</v>
      </c>
    </row>
    <row r="9" spans="1:4" x14ac:dyDescent="0.25">
      <c r="A9" s="132" t="s">
        <v>165</v>
      </c>
      <c r="B9" s="133">
        <v>229.91531000000001</v>
      </c>
      <c r="C9" s="133">
        <v>1467.33224</v>
      </c>
      <c r="D9" s="139">
        <f t="shared" si="0"/>
        <v>5.382055375085721</v>
      </c>
    </row>
    <row r="10" spans="1:4" x14ac:dyDescent="0.25">
      <c r="A10" s="132" t="s">
        <v>166</v>
      </c>
      <c r="B10" s="133">
        <v>21.324000000000002</v>
      </c>
      <c r="C10" s="133">
        <v>131.07221999999999</v>
      </c>
      <c r="D10" s="139">
        <f t="shared" si="0"/>
        <v>5.146699493528418</v>
      </c>
    </row>
    <row r="11" spans="1:4" x14ac:dyDescent="0.25">
      <c r="A11" s="132" t="s">
        <v>167</v>
      </c>
      <c r="B11" s="133">
        <v>22.00836</v>
      </c>
      <c r="C11" s="133">
        <v>115.01058999999999</v>
      </c>
      <c r="D11" s="139">
        <f t="shared" si="0"/>
        <v>4.2257682989554874</v>
      </c>
    </row>
    <row r="12" spans="1:4" x14ac:dyDescent="0.25">
      <c r="A12" s="132" t="s">
        <v>168</v>
      </c>
      <c r="B12" s="133">
        <v>8.8125</v>
      </c>
      <c r="C12" s="133">
        <v>45.591630000000002</v>
      </c>
      <c r="D12" s="139">
        <f t="shared" si="0"/>
        <v>4.1735182978723406</v>
      </c>
    </row>
    <row r="13" spans="1:4" x14ac:dyDescent="0.25">
      <c r="A13" s="132" t="s">
        <v>169</v>
      </c>
      <c r="B13" s="133">
        <v>48.88212</v>
      </c>
      <c r="C13" s="133">
        <v>212.05481</v>
      </c>
      <c r="D13" s="139">
        <f t="shared" si="0"/>
        <v>3.338085377639104</v>
      </c>
    </row>
    <row r="14" spans="1:4" x14ac:dyDescent="0.25">
      <c r="A14" s="132" t="s">
        <v>170</v>
      </c>
      <c r="B14" s="133">
        <v>19.44821</v>
      </c>
      <c r="C14" s="133">
        <v>67.136080000000007</v>
      </c>
      <c r="D14" s="139">
        <f t="shared" si="0"/>
        <v>2.4520441727027835</v>
      </c>
    </row>
    <row r="15" spans="1:4" x14ac:dyDescent="0.25">
      <c r="A15" s="132" t="s">
        <v>171</v>
      </c>
      <c r="B15" s="133">
        <v>77.760099999999994</v>
      </c>
      <c r="C15" s="133">
        <v>263.97359</v>
      </c>
      <c r="D15" s="139">
        <f t="shared" si="0"/>
        <v>2.3947177279864613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5" t="s">
        <v>67</v>
      </c>
      <c r="B18" s="155"/>
      <c r="C18" s="155"/>
      <c r="D18" s="155"/>
    </row>
    <row r="19" spans="1:4" ht="15.6" x14ac:dyDescent="0.3">
      <c r="A19" s="154" t="s">
        <v>68</v>
      </c>
      <c r="B19" s="154"/>
      <c r="C19" s="154"/>
      <c r="D19" s="154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160</v>
      </c>
      <c r="C21" s="130" t="s">
        <v>161</v>
      </c>
      <c r="D21" s="131" t="s">
        <v>66</v>
      </c>
    </row>
    <row r="22" spans="1:4" x14ac:dyDescent="0.25">
      <c r="A22" s="132" t="s">
        <v>172</v>
      </c>
      <c r="B22" s="133">
        <v>1222612.5734699999</v>
      </c>
      <c r="C22" s="133">
        <v>799519.95221999998</v>
      </c>
      <c r="D22" s="139">
        <f t="shared" ref="D22:D31" si="1">(C22-B22)/B22</f>
        <v>-0.34605616728542637</v>
      </c>
    </row>
    <row r="23" spans="1:4" x14ac:dyDescent="0.25">
      <c r="A23" s="132" t="s">
        <v>173</v>
      </c>
      <c r="B23" s="133">
        <v>751134.87557000003</v>
      </c>
      <c r="C23" s="133">
        <v>595664.61598</v>
      </c>
      <c r="D23" s="139">
        <f t="shared" si="1"/>
        <v>-0.2069804833280057</v>
      </c>
    </row>
    <row r="24" spans="1:4" x14ac:dyDescent="0.25">
      <c r="A24" s="132" t="s">
        <v>174</v>
      </c>
      <c r="B24" s="133">
        <v>651608.39121000003</v>
      </c>
      <c r="C24" s="133">
        <v>461288.64204000001</v>
      </c>
      <c r="D24" s="139">
        <f t="shared" si="1"/>
        <v>-0.29207688503916746</v>
      </c>
    </row>
    <row r="25" spans="1:4" x14ac:dyDescent="0.25">
      <c r="A25" s="132" t="s">
        <v>175</v>
      </c>
      <c r="B25" s="133">
        <v>772045.03934000002</v>
      </c>
      <c r="C25" s="133">
        <v>379402.99935</v>
      </c>
      <c r="D25" s="139">
        <f t="shared" si="1"/>
        <v>-0.50857400796935226</v>
      </c>
    </row>
    <row r="26" spans="1:4" x14ac:dyDescent="0.25">
      <c r="A26" s="132" t="s">
        <v>176</v>
      </c>
      <c r="B26" s="133">
        <v>817251.24280000001</v>
      </c>
      <c r="C26" s="133">
        <v>340373.58139000001</v>
      </c>
      <c r="D26" s="139">
        <f t="shared" si="1"/>
        <v>-0.58351414648959166</v>
      </c>
    </row>
    <row r="27" spans="1:4" x14ac:dyDescent="0.25">
      <c r="A27" s="132" t="s">
        <v>177</v>
      </c>
      <c r="B27" s="133">
        <v>683610.06264999998</v>
      </c>
      <c r="C27" s="133">
        <v>290086.94417999999</v>
      </c>
      <c r="D27" s="139">
        <f t="shared" si="1"/>
        <v>-0.57565436784899848</v>
      </c>
    </row>
    <row r="28" spans="1:4" x14ac:dyDescent="0.25">
      <c r="A28" s="132" t="s">
        <v>178</v>
      </c>
      <c r="B28" s="133">
        <v>350432.81560999999</v>
      </c>
      <c r="C28" s="133">
        <v>264924.08703</v>
      </c>
      <c r="D28" s="139">
        <f t="shared" si="1"/>
        <v>-0.24400890775926495</v>
      </c>
    </row>
    <row r="29" spans="1:4" x14ac:dyDescent="0.25">
      <c r="A29" s="132" t="s">
        <v>179</v>
      </c>
      <c r="B29" s="133">
        <v>359581.03149999998</v>
      </c>
      <c r="C29" s="133">
        <v>241266.90101999999</v>
      </c>
      <c r="D29" s="139">
        <f t="shared" si="1"/>
        <v>-0.32903329184648605</v>
      </c>
    </row>
    <row r="30" spans="1:4" x14ac:dyDescent="0.25">
      <c r="A30" s="132" t="s">
        <v>180</v>
      </c>
      <c r="B30" s="133">
        <v>683581.37659999996</v>
      </c>
      <c r="C30" s="133">
        <v>226247.21637000001</v>
      </c>
      <c r="D30" s="139">
        <f t="shared" si="1"/>
        <v>-0.66902665269304229</v>
      </c>
    </row>
    <row r="31" spans="1:4" x14ac:dyDescent="0.25">
      <c r="A31" s="132" t="s">
        <v>181</v>
      </c>
      <c r="B31" s="133">
        <v>218335.6416</v>
      </c>
      <c r="C31" s="133">
        <v>213297.28284999999</v>
      </c>
      <c r="D31" s="139">
        <f t="shared" si="1"/>
        <v>-2.3076208323469686E-2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5" t="s">
        <v>69</v>
      </c>
      <c r="B33" s="155"/>
      <c r="C33" s="155"/>
      <c r="D33" s="155"/>
    </row>
    <row r="34" spans="1:4" ht="15.6" x14ac:dyDescent="0.3">
      <c r="A34" s="154" t="s">
        <v>73</v>
      </c>
      <c r="B34" s="154"/>
      <c r="C34" s="154"/>
      <c r="D34" s="154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160</v>
      </c>
      <c r="C36" s="130" t="s">
        <v>161</v>
      </c>
      <c r="D36" s="131" t="s">
        <v>66</v>
      </c>
    </row>
    <row r="37" spans="1:4" x14ac:dyDescent="0.25">
      <c r="A37" s="132" t="s">
        <v>137</v>
      </c>
      <c r="B37" s="133">
        <v>135925.36207999999</v>
      </c>
      <c r="C37" s="133">
        <v>197949.33674999999</v>
      </c>
      <c r="D37" s="139">
        <f t="shared" ref="D37:D46" si="2">(C37-B37)/B37</f>
        <v>0.45630906345127314</v>
      </c>
    </row>
    <row r="38" spans="1:4" x14ac:dyDescent="0.25">
      <c r="A38" s="132" t="s">
        <v>135</v>
      </c>
      <c r="B38" s="133">
        <v>125216.48028</v>
      </c>
      <c r="C38" s="133">
        <v>144222.45681999999</v>
      </c>
      <c r="D38" s="139">
        <f t="shared" si="2"/>
        <v>0.15178494474130086</v>
      </c>
    </row>
    <row r="39" spans="1:4" x14ac:dyDescent="0.25">
      <c r="A39" s="132" t="s">
        <v>134</v>
      </c>
      <c r="B39" s="133">
        <v>113212.84436</v>
      </c>
      <c r="C39" s="133">
        <v>118946.38009000001</v>
      </c>
      <c r="D39" s="139">
        <f t="shared" si="2"/>
        <v>5.0643862561815092E-2</v>
      </c>
    </row>
    <row r="40" spans="1:4" x14ac:dyDescent="0.25">
      <c r="A40" s="132" t="s">
        <v>133</v>
      </c>
      <c r="B40" s="133">
        <v>597721.19305999996</v>
      </c>
      <c r="C40" s="133">
        <v>595133.57955999998</v>
      </c>
      <c r="D40" s="139">
        <f t="shared" si="2"/>
        <v>-4.3291312572553038E-3</v>
      </c>
    </row>
    <row r="41" spans="1:4" x14ac:dyDescent="0.25">
      <c r="A41" s="132" t="s">
        <v>138</v>
      </c>
      <c r="B41" s="133">
        <v>24122.202799999999</v>
      </c>
      <c r="C41" s="133">
        <v>23301.29163</v>
      </c>
      <c r="D41" s="139">
        <f t="shared" si="2"/>
        <v>-3.4031351813359242E-2</v>
      </c>
    </row>
    <row r="42" spans="1:4" x14ac:dyDescent="0.25">
      <c r="A42" s="132" t="s">
        <v>139</v>
      </c>
      <c r="B42" s="133">
        <v>60277.450449999997</v>
      </c>
      <c r="C42" s="133">
        <v>53493.753989999997</v>
      </c>
      <c r="D42" s="139">
        <f t="shared" si="2"/>
        <v>-0.11254119756818612</v>
      </c>
    </row>
    <row r="43" spans="1:4" x14ac:dyDescent="0.25">
      <c r="A43" s="134" t="s">
        <v>136</v>
      </c>
      <c r="B43" s="133">
        <v>117650.87019</v>
      </c>
      <c r="C43" s="133">
        <v>104110.40852</v>
      </c>
      <c r="D43" s="139">
        <f t="shared" si="2"/>
        <v>-0.11509019566224089</v>
      </c>
    </row>
    <row r="44" spans="1:4" x14ac:dyDescent="0.25">
      <c r="A44" s="132" t="s">
        <v>159</v>
      </c>
      <c r="B44" s="133">
        <v>385406.79995000002</v>
      </c>
      <c r="C44" s="133">
        <v>328972.02779000002</v>
      </c>
      <c r="D44" s="139">
        <f t="shared" si="2"/>
        <v>-0.14642910339755669</v>
      </c>
    </row>
    <row r="45" spans="1:4" x14ac:dyDescent="0.25">
      <c r="A45" s="132" t="s">
        <v>141</v>
      </c>
      <c r="B45" s="133">
        <v>217806.06377000001</v>
      </c>
      <c r="C45" s="133">
        <v>183527.29629</v>
      </c>
      <c r="D45" s="139">
        <f t="shared" si="2"/>
        <v>-0.15738206221934153</v>
      </c>
    </row>
    <row r="46" spans="1:4" x14ac:dyDescent="0.25">
      <c r="A46" s="132" t="s">
        <v>156</v>
      </c>
      <c r="B46" s="133">
        <v>197031.90615</v>
      </c>
      <c r="C46" s="133">
        <v>160675.06228000001</v>
      </c>
      <c r="D46" s="139">
        <f t="shared" si="2"/>
        <v>-0.18452262164241354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5" t="s">
        <v>72</v>
      </c>
      <c r="B48" s="155"/>
      <c r="C48" s="155"/>
      <c r="D48" s="155"/>
    </row>
    <row r="49" spans="1:4" ht="15.6" x14ac:dyDescent="0.3">
      <c r="A49" s="154" t="s">
        <v>70</v>
      </c>
      <c r="B49" s="154"/>
      <c r="C49" s="154"/>
      <c r="D49" s="154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160</v>
      </c>
      <c r="C51" s="130" t="s">
        <v>161</v>
      </c>
      <c r="D51" s="131" t="s">
        <v>66</v>
      </c>
    </row>
    <row r="52" spans="1:4" x14ac:dyDescent="0.25">
      <c r="A52" s="132" t="s">
        <v>146</v>
      </c>
      <c r="B52" s="133">
        <v>1768194.9893700001</v>
      </c>
      <c r="C52" s="133">
        <v>1285160.1255099999</v>
      </c>
      <c r="D52" s="139">
        <f t="shared" ref="D52:D61" si="3">(C52-B52)/B52</f>
        <v>-0.27317963616224439</v>
      </c>
    </row>
    <row r="53" spans="1:4" x14ac:dyDescent="0.25">
      <c r="A53" s="132" t="s">
        <v>153</v>
      </c>
      <c r="B53" s="133">
        <v>1235495.1953</v>
      </c>
      <c r="C53" s="133">
        <v>903166.25199000002</v>
      </c>
      <c r="D53" s="139">
        <f t="shared" si="3"/>
        <v>-0.26898440768869575</v>
      </c>
    </row>
    <row r="54" spans="1:4" x14ac:dyDescent="0.25">
      <c r="A54" s="132" t="s">
        <v>150</v>
      </c>
      <c r="B54" s="133">
        <v>936995.60230000003</v>
      </c>
      <c r="C54" s="133">
        <v>620608.29883999994</v>
      </c>
      <c r="D54" s="139">
        <f t="shared" si="3"/>
        <v>-0.33766146039893752</v>
      </c>
    </row>
    <row r="55" spans="1:4" x14ac:dyDescent="0.25">
      <c r="A55" s="132" t="s">
        <v>148</v>
      </c>
      <c r="B55" s="133">
        <v>2616414.3615299999</v>
      </c>
      <c r="C55" s="133">
        <v>596301.03168999997</v>
      </c>
      <c r="D55" s="139">
        <f t="shared" si="3"/>
        <v>-0.77209228000823948</v>
      </c>
    </row>
    <row r="56" spans="1:4" x14ac:dyDescent="0.25">
      <c r="A56" s="132" t="s">
        <v>133</v>
      </c>
      <c r="B56" s="133">
        <v>597721.19305999996</v>
      </c>
      <c r="C56" s="133">
        <v>595133.57955999998</v>
      </c>
      <c r="D56" s="139">
        <f t="shared" si="3"/>
        <v>-4.3291312572553038E-3</v>
      </c>
    </row>
    <row r="57" spans="1:4" x14ac:dyDescent="0.25">
      <c r="A57" s="132" t="s">
        <v>147</v>
      </c>
      <c r="B57" s="133">
        <v>1502300.85769</v>
      </c>
      <c r="C57" s="133">
        <v>575845.74817000004</v>
      </c>
      <c r="D57" s="139">
        <f t="shared" si="3"/>
        <v>-0.61669079450873487</v>
      </c>
    </row>
    <row r="58" spans="1:4" x14ac:dyDescent="0.25">
      <c r="A58" s="132" t="s">
        <v>152</v>
      </c>
      <c r="B58" s="133">
        <v>706603.43500000006</v>
      </c>
      <c r="C58" s="133">
        <v>518846.02954999998</v>
      </c>
      <c r="D58" s="139">
        <f t="shared" si="3"/>
        <v>-0.26571821781477761</v>
      </c>
    </row>
    <row r="59" spans="1:4" x14ac:dyDescent="0.25">
      <c r="A59" s="132" t="s">
        <v>151</v>
      </c>
      <c r="B59" s="133">
        <v>659092.91439000005</v>
      </c>
      <c r="C59" s="133">
        <v>456618.76371999999</v>
      </c>
      <c r="D59" s="139">
        <f t="shared" si="3"/>
        <v>-0.30720122497052299</v>
      </c>
    </row>
    <row r="60" spans="1:4" x14ac:dyDescent="0.25">
      <c r="A60" s="132" t="s">
        <v>142</v>
      </c>
      <c r="B60" s="133">
        <v>476663.51679000002</v>
      </c>
      <c r="C60" s="133">
        <v>340478.83711999998</v>
      </c>
      <c r="D60" s="139">
        <f t="shared" si="3"/>
        <v>-0.28570401315189786</v>
      </c>
    </row>
    <row r="61" spans="1:4" x14ac:dyDescent="0.25">
      <c r="A61" s="132" t="s">
        <v>159</v>
      </c>
      <c r="B61" s="133">
        <v>385406.79995000002</v>
      </c>
      <c r="C61" s="133">
        <v>328972.02779000002</v>
      </c>
      <c r="D61" s="139">
        <f t="shared" si="3"/>
        <v>-0.14642910339755669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5" t="s">
        <v>74</v>
      </c>
      <c r="B63" s="155"/>
      <c r="C63" s="155"/>
      <c r="D63" s="155"/>
    </row>
    <row r="64" spans="1:4" ht="15.6" x14ac:dyDescent="0.3">
      <c r="A64" s="154" t="s">
        <v>75</v>
      </c>
      <c r="B64" s="154"/>
      <c r="C64" s="154"/>
      <c r="D64" s="154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160</v>
      </c>
      <c r="C66" s="130" t="s">
        <v>161</v>
      </c>
      <c r="D66" s="131" t="s">
        <v>66</v>
      </c>
    </row>
    <row r="67" spans="1:4" x14ac:dyDescent="0.25">
      <c r="A67" s="132" t="s">
        <v>182</v>
      </c>
      <c r="B67" s="138">
        <v>5802401.6315000001</v>
      </c>
      <c r="C67" s="138">
        <v>3662329.8401500001</v>
      </c>
      <c r="D67" s="139">
        <f t="shared" ref="D67:D76" si="4">(C67-B67)/B67</f>
        <v>-0.36882517399898812</v>
      </c>
    </row>
    <row r="68" spans="1:4" x14ac:dyDescent="0.25">
      <c r="A68" s="132" t="s">
        <v>183</v>
      </c>
      <c r="B68" s="138">
        <v>804411.04955</v>
      </c>
      <c r="C68" s="138">
        <v>583379.94276999997</v>
      </c>
      <c r="D68" s="139">
        <f t="shared" si="4"/>
        <v>-0.27477383223868973</v>
      </c>
    </row>
    <row r="69" spans="1:4" x14ac:dyDescent="0.25">
      <c r="A69" s="132" t="s">
        <v>184</v>
      </c>
      <c r="B69" s="138">
        <v>665973.76416000002</v>
      </c>
      <c r="C69" s="138">
        <v>551876.16000999999</v>
      </c>
      <c r="D69" s="139">
        <f t="shared" si="4"/>
        <v>-0.17132447296015119</v>
      </c>
    </row>
    <row r="70" spans="1:4" x14ac:dyDescent="0.25">
      <c r="A70" s="132" t="s">
        <v>185</v>
      </c>
      <c r="B70" s="138">
        <v>1399865.2918100001</v>
      </c>
      <c r="C70" s="138">
        <v>466123.51952999999</v>
      </c>
      <c r="D70" s="139">
        <f t="shared" si="4"/>
        <v>-0.6670225897755413</v>
      </c>
    </row>
    <row r="71" spans="1:4" x14ac:dyDescent="0.25">
      <c r="A71" s="132" t="s">
        <v>186</v>
      </c>
      <c r="B71" s="138">
        <v>679115.19519999996</v>
      </c>
      <c r="C71" s="138">
        <v>463780.61213999998</v>
      </c>
      <c r="D71" s="139">
        <f t="shared" si="4"/>
        <v>-0.31708108518553141</v>
      </c>
    </row>
    <row r="72" spans="1:4" x14ac:dyDescent="0.25">
      <c r="A72" s="132" t="s">
        <v>187</v>
      </c>
      <c r="B72" s="138">
        <v>1247983.8117</v>
      </c>
      <c r="C72" s="138">
        <v>437255.34811000002</v>
      </c>
      <c r="D72" s="139">
        <f t="shared" si="4"/>
        <v>-0.64963059295266656</v>
      </c>
    </row>
    <row r="73" spans="1:4" x14ac:dyDescent="0.25">
      <c r="A73" s="132" t="s">
        <v>188</v>
      </c>
      <c r="B73" s="138">
        <v>374947.57656999998</v>
      </c>
      <c r="C73" s="138">
        <v>247225.56942000001</v>
      </c>
      <c r="D73" s="139">
        <f t="shared" si="4"/>
        <v>-0.34063963906206285</v>
      </c>
    </row>
    <row r="74" spans="1:4" x14ac:dyDescent="0.25">
      <c r="A74" s="132" t="s">
        <v>189</v>
      </c>
      <c r="B74" s="138">
        <v>253378.05123000001</v>
      </c>
      <c r="C74" s="138">
        <v>178872.39238</v>
      </c>
      <c r="D74" s="139">
        <f t="shared" si="4"/>
        <v>-0.29404937992189639</v>
      </c>
    </row>
    <row r="75" spans="1:4" x14ac:dyDescent="0.25">
      <c r="A75" s="132" t="s">
        <v>190</v>
      </c>
      <c r="B75" s="138">
        <v>275324.15233000001</v>
      </c>
      <c r="C75" s="138">
        <v>165193.91516</v>
      </c>
      <c r="D75" s="139">
        <f t="shared" si="4"/>
        <v>-0.40000209294388134</v>
      </c>
    </row>
    <row r="76" spans="1:4" x14ac:dyDescent="0.25">
      <c r="A76" s="132" t="s">
        <v>191</v>
      </c>
      <c r="B76" s="138">
        <v>182406.57323000001</v>
      </c>
      <c r="C76" s="138">
        <v>156466.58716</v>
      </c>
      <c r="D76" s="139">
        <f t="shared" si="4"/>
        <v>-0.14220971103542293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5" t="s">
        <v>77</v>
      </c>
      <c r="B78" s="155"/>
      <c r="C78" s="155"/>
      <c r="D78" s="155"/>
    </row>
    <row r="79" spans="1:4" ht="15.6" x14ac:dyDescent="0.3">
      <c r="A79" s="154" t="s">
        <v>78</v>
      </c>
      <c r="B79" s="154"/>
      <c r="C79" s="154"/>
      <c r="D79" s="154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160</v>
      </c>
      <c r="C81" s="130" t="s">
        <v>161</v>
      </c>
      <c r="D81" s="131" t="s">
        <v>66</v>
      </c>
    </row>
    <row r="82" spans="1:4" x14ac:dyDescent="0.25">
      <c r="A82" s="132" t="s">
        <v>192</v>
      </c>
      <c r="B82" s="138">
        <v>3.0545900000000001</v>
      </c>
      <c r="C82" s="138">
        <v>6.5144000000000002</v>
      </c>
      <c r="D82" s="139">
        <f t="shared" ref="D82:D91" si="5">(C82-B82)/B82</f>
        <v>1.1326593749079255</v>
      </c>
    </row>
    <row r="83" spans="1:4" x14ac:dyDescent="0.25">
      <c r="A83" s="132" t="s">
        <v>193</v>
      </c>
      <c r="B83" s="138">
        <v>67.841999999999999</v>
      </c>
      <c r="C83" s="138">
        <v>124.08309</v>
      </c>
      <c r="D83" s="139">
        <f t="shared" si="5"/>
        <v>0.82900106128946671</v>
      </c>
    </row>
    <row r="84" spans="1:4" x14ac:dyDescent="0.25">
      <c r="A84" s="132" t="s">
        <v>194</v>
      </c>
      <c r="B84" s="138">
        <v>725.65084000000002</v>
      </c>
      <c r="C84" s="138">
        <v>1280.73974</v>
      </c>
      <c r="D84" s="139">
        <f t="shared" si="5"/>
        <v>0.76495315570777811</v>
      </c>
    </row>
    <row r="85" spans="1:4" x14ac:dyDescent="0.25">
      <c r="A85" s="132" t="s">
        <v>195</v>
      </c>
      <c r="B85" s="138">
        <v>365.86563999999998</v>
      </c>
      <c r="C85" s="138">
        <v>600.69105999999999</v>
      </c>
      <c r="D85" s="139">
        <f t="shared" si="5"/>
        <v>0.64183512832743739</v>
      </c>
    </row>
    <row r="86" spans="1:4" x14ac:dyDescent="0.25">
      <c r="A86" s="132" t="s">
        <v>196</v>
      </c>
      <c r="B86" s="138">
        <v>7192.6769100000001</v>
      </c>
      <c r="C86" s="138">
        <v>11597.672200000001</v>
      </c>
      <c r="D86" s="139">
        <f t="shared" si="5"/>
        <v>0.6124277991516236</v>
      </c>
    </row>
    <row r="87" spans="1:4" x14ac:dyDescent="0.25">
      <c r="A87" s="132" t="s">
        <v>197</v>
      </c>
      <c r="B87" s="138">
        <v>1664.2367200000001</v>
      </c>
      <c r="C87" s="138">
        <v>2291.82278</v>
      </c>
      <c r="D87" s="139">
        <f t="shared" si="5"/>
        <v>0.37710143782910871</v>
      </c>
    </row>
    <row r="88" spans="1:4" x14ac:dyDescent="0.25">
      <c r="A88" s="132" t="s">
        <v>198</v>
      </c>
      <c r="B88" s="138">
        <v>11783.631460000001</v>
      </c>
      <c r="C88" s="138">
        <v>16100.134389999999</v>
      </c>
      <c r="D88" s="139">
        <f t="shared" si="5"/>
        <v>0.36631347005823606</v>
      </c>
    </row>
    <row r="89" spans="1:4" x14ac:dyDescent="0.25">
      <c r="A89" s="132" t="s">
        <v>199</v>
      </c>
      <c r="B89" s="138">
        <v>82157.996220000001</v>
      </c>
      <c r="C89" s="138">
        <v>97971.234219999998</v>
      </c>
      <c r="D89" s="139">
        <f t="shared" si="5"/>
        <v>0.1924735111315985</v>
      </c>
    </row>
    <row r="90" spans="1:4" x14ac:dyDescent="0.25">
      <c r="A90" s="132" t="s">
        <v>200</v>
      </c>
      <c r="B90" s="138">
        <v>16924.367450000002</v>
      </c>
      <c r="C90" s="138">
        <v>19939.628420000001</v>
      </c>
      <c r="D90" s="139">
        <f t="shared" si="5"/>
        <v>0.17816092559488828</v>
      </c>
    </row>
    <row r="91" spans="1:4" x14ac:dyDescent="0.25">
      <c r="A91" s="132" t="s">
        <v>201</v>
      </c>
      <c r="B91" s="138">
        <v>1717.76909</v>
      </c>
      <c r="C91" s="138">
        <v>2012.63096</v>
      </c>
      <c r="D91" s="139">
        <f t="shared" si="5"/>
        <v>0.17165396194199767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G67" sqref="G67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21875" style="17" bestFit="1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53" t="s">
        <v>121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113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8"/>
      <c r="B6" s="156" t="str">
        <f>SEKTOR_USD!B6</f>
        <v>1 - 30 NISAN</v>
      </c>
      <c r="C6" s="156"/>
      <c r="D6" s="156"/>
      <c r="E6" s="156"/>
      <c r="F6" s="156" t="str">
        <f>SEKTOR_USD!F6</f>
        <v>1 OCAK  -  30 NISAN</v>
      </c>
      <c r="G6" s="156"/>
      <c r="H6" s="156"/>
      <c r="I6" s="156"/>
      <c r="J6" s="156" t="s">
        <v>105</v>
      </c>
      <c r="K6" s="156"/>
      <c r="L6" s="156"/>
      <c r="M6" s="156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10828166.140101487</v>
      </c>
      <c r="C8" s="93">
        <f>SEKTOR_USD!C8*$C$53</f>
        <v>12091963.878817733</v>
      </c>
      <c r="D8" s="94">
        <f t="shared" ref="D8:D43" si="0">(C8-B8)/B8*100</f>
        <v>11.671392204039471</v>
      </c>
      <c r="E8" s="94">
        <f>C8/C$44*100</f>
        <v>21.169999900914462</v>
      </c>
      <c r="F8" s="93">
        <f>SEKTOR_USD!F8*$B$54</f>
        <v>41382115.455895983</v>
      </c>
      <c r="G8" s="93">
        <f>SEKTOR_USD!G8*$C$54</f>
        <v>48990824.388171896</v>
      </c>
      <c r="H8" s="94">
        <f t="shared" ref="H8:H43" si="1">(G8-F8)/F8*100</f>
        <v>18.386466831027729</v>
      </c>
      <c r="I8" s="94">
        <f>G8/G$44*100</f>
        <v>16.350780000230785</v>
      </c>
      <c r="J8" s="93">
        <f>SEKTOR_USD!J8*$B$55</f>
        <v>121774179.06922716</v>
      </c>
      <c r="K8" s="93">
        <f>SEKTOR_USD!K8*$C$55</f>
        <v>140515628.25754339</v>
      </c>
      <c r="L8" s="94">
        <f t="shared" ref="L8:L43" si="2">(K8-J8)/J8*100</f>
        <v>15.39033096471292</v>
      </c>
      <c r="M8" s="94">
        <f>K8/K$44*100</f>
        <v>14.885065886118042</v>
      </c>
    </row>
    <row r="9" spans="1:13" s="21" customFormat="1" ht="15.6" x14ac:dyDescent="0.3">
      <c r="A9" s="95" t="s">
        <v>3</v>
      </c>
      <c r="B9" s="93">
        <f>SEKTOR_USD!B9*$B$53</f>
        <v>6824724.0145073868</v>
      </c>
      <c r="C9" s="93">
        <f>SEKTOR_USD!C9*$C$53</f>
        <v>8508058.5137648433</v>
      </c>
      <c r="D9" s="96">
        <f t="shared" si="0"/>
        <v>24.665239146362179</v>
      </c>
      <c r="E9" s="96">
        <f t="shared" ref="E9:E44" si="3">C9/C$44*100</f>
        <v>14.895479319856072</v>
      </c>
      <c r="F9" s="93">
        <f>SEKTOR_USD!F9*$B$54</f>
        <v>26944981.526473172</v>
      </c>
      <c r="G9" s="93">
        <f>SEKTOR_USD!G9*$C$54</f>
        <v>33579137.891432531</v>
      </c>
      <c r="H9" s="96">
        <f t="shared" si="1"/>
        <v>24.621120480046972</v>
      </c>
      <c r="I9" s="96">
        <f t="shared" ref="I9:I44" si="4">G9/G$44*100</f>
        <v>11.207100576833435</v>
      </c>
      <c r="J9" s="93">
        <f>SEKTOR_USD!J9*$B$55</f>
        <v>80448495.052915573</v>
      </c>
      <c r="K9" s="93">
        <f>SEKTOR_USD!K9*$C$55</f>
        <v>93803676.830341205</v>
      </c>
      <c r="L9" s="96">
        <f t="shared" si="2"/>
        <v>16.600909400034354</v>
      </c>
      <c r="M9" s="96">
        <f t="shared" ref="M9:M44" si="5">K9/K$44*100</f>
        <v>9.9367872975709126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3445712.0522502488</v>
      </c>
      <c r="C10" s="98">
        <f>SEKTOR_USD!C10*$C$53</f>
        <v>4070376.8385843686</v>
      </c>
      <c r="D10" s="99">
        <f t="shared" si="0"/>
        <v>18.128757622859911</v>
      </c>
      <c r="E10" s="99">
        <f t="shared" si="3"/>
        <v>7.1262102775931115</v>
      </c>
      <c r="F10" s="98">
        <f>SEKTOR_USD!F10*$B$54</f>
        <v>12631055.527368376</v>
      </c>
      <c r="G10" s="98">
        <f>SEKTOR_USD!G10*$C$54</f>
        <v>15125147.827428445</v>
      </c>
      <c r="H10" s="99">
        <f t="shared" si="1"/>
        <v>19.745715586919772</v>
      </c>
      <c r="I10" s="99">
        <f t="shared" si="4"/>
        <v>5.0480466023135531</v>
      </c>
      <c r="J10" s="98">
        <f>SEKTOR_USD!J10*$B$55</f>
        <v>36356196.22779569</v>
      </c>
      <c r="K10" s="98">
        <f>SEKTOR_USD!K10*$C$55</f>
        <v>40986405.388350621</v>
      </c>
      <c r="L10" s="99">
        <f t="shared" si="2"/>
        <v>12.735680959426004</v>
      </c>
      <c r="M10" s="99">
        <f t="shared" si="5"/>
        <v>4.341761498034586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652643.51809862128</v>
      </c>
      <c r="C11" s="98">
        <f>SEKTOR_USD!C11*$C$53</f>
        <v>813525.91616446909</v>
      </c>
      <c r="D11" s="99">
        <f t="shared" si="0"/>
        <v>24.650884227664509</v>
      </c>
      <c r="E11" s="99">
        <f t="shared" si="3"/>
        <v>1.4242801034795214</v>
      </c>
      <c r="F11" s="98">
        <f>SEKTOR_USD!F11*$B$54</f>
        <v>3400767.5438570017</v>
      </c>
      <c r="G11" s="98">
        <f>SEKTOR_USD!G11*$C$54</f>
        <v>4756555.741232249</v>
      </c>
      <c r="H11" s="99">
        <f t="shared" si="1"/>
        <v>39.867123521108752</v>
      </c>
      <c r="I11" s="99">
        <f t="shared" si="4"/>
        <v>1.5875094460035335</v>
      </c>
      <c r="J11" s="98">
        <f>SEKTOR_USD!J11*$B$55</f>
        <v>11562678.129428303</v>
      </c>
      <c r="K11" s="98">
        <f>SEKTOR_USD!K11*$C$55</f>
        <v>14259383.981595153</v>
      </c>
      <c r="L11" s="99">
        <f t="shared" si="2"/>
        <v>23.322502122613216</v>
      </c>
      <c r="M11" s="99">
        <f t="shared" si="5"/>
        <v>1.5105214465715893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721841.45426116942</v>
      </c>
      <c r="C12" s="98">
        <f>SEKTOR_USD!C12*$C$53</f>
        <v>986399.97473823978</v>
      </c>
      <c r="D12" s="99">
        <f t="shared" si="0"/>
        <v>36.6505025328388</v>
      </c>
      <c r="E12" s="99">
        <f t="shared" si="3"/>
        <v>1.7269392777504944</v>
      </c>
      <c r="F12" s="98">
        <f>SEKTOR_USD!F12*$B$54</f>
        <v>2738688.5515509108</v>
      </c>
      <c r="G12" s="98">
        <f>SEKTOR_USD!G12*$C$54</f>
        <v>3556133.2120754207</v>
      </c>
      <c r="H12" s="99">
        <f t="shared" si="1"/>
        <v>29.848032922969409</v>
      </c>
      <c r="I12" s="99">
        <f t="shared" si="4"/>
        <v>1.1868661637830618</v>
      </c>
      <c r="J12" s="98">
        <f>SEKTOR_USD!J12*$B$55</f>
        <v>8363860.1769373324</v>
      </c>
      <c r="K12" s="98">
        <f>SEKTOR_USD!K12*$C$55</f>
        <v>9606057.2794199921</v>
      </c>
      <c r="L12" s="99">
        <f t="shared" si="2"/>
        <v>14.851959217442657</v>
      </c>
      <c r="M12" s="99">
        <f t="shared" si="5"/>
        <v>1.0175864228277711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678227.61862606218</v>
      </c>
      <c r="C13" s="98">
        <f>SEKTOR_USD!C13*$C$53</f>
        <v>712056.26778557769</v>
      </c>
      <c r="D13" s="99">
        <f t="shared" si="0"/>
        <v>4.9878017689761442</v>
      </c>
      <c r="E13" s="99">
        <f t="shared" si="3"/>
        <v>1.2466321657537114</v>
      </c>
      <c r="F13" s="98">
        <f>SEKTOR_USD!F13*$B$54</f>
        <v>2530882.4305474139</v>
      </c>
      <c r="G13" s="98">
        <f>SEKTOR_USD!G13*$C$54</f>
        <v>2774299.5181590794</v>
      </c>
      <c r="H13" s="99">
        <f t="shared" si="1"/>
        <v>9.6178741720142202</v>
      </c>
      <c r="I13" s="99">
        <f t="shared" si="4"/>
        <v>0.92592769447491352</v>
      </c>
      <c r="J13" s="98">
        <f>SEKTOR_USD!J13*$B$55</f>
        <v>7601624.2799424538</v>
      </c>
      <c r="K13" s="98">
        <f>SEKTOR_USD!K13*$C$55</f>
        <v>8308800.9543438647</v>
      </c>
      <c r="L13" s="99">
        <f t="shared" si="2"/>
        <v>9.3029680020802648</v>
      </c>
      <c r="M13" s="99">
        <f t="shared" si="5"/>
        <v>0.88016579489199609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783575.4591999558</v>
      </c>
      <c r="C14" s="98">
        <f>SEKTOR_USD!C14*$C$53</f>
        <v>1353861.4240453993</v>
      </c>
      <c r="D14" s="99">
        <f t="shared" si="0"/>
        <v>72.779967538508089</v>
      </c>
      <c r="E14" s="99">
        <f t="shared" si="3"/>
        <v>2.3702722320483236</v>
      </c>
      <c r="F14" s="98">
        <f>SEKTOR_USD!F14*$B$54</f>
        <v>3110113.9726134655</v>
      </c>
      <c r="G14" s="98">
        <f>SEKTOR_USD!G14*$C$54</f>
        <v>4743699.2153242277</v>
      </c>
      <c r="H14" s="99">
        <f t="shared" si="1"/>
        <v>52.524931790137622</v>
      </c>
      <c r="I14" s="99">
        <f t="shared" si="4"/>
        <v>1.5832185562437751</v>
      </c>
      <c r="J14" s="98">
        <f>SEKTOR_USD!J14*$B$55</f>
        <v>8820375.2429937124</v>
      </c>
      <c r="K14" s="98">
        <f>SEKTOR_USD!K14*$C$55</f>
        <v>13192430.971923959</v>
      </c>
      <c r="L14" s="99">
        <f t="shared" si="2"/>
        <v>49.56768400985095</v>
      </c>
      <c r="M14" s="99">
        <f t="shared" si="5"/>
        <v>1.3974972510191979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139058.42034689439</v>
      </c>
      <c r="C15" s="98">
        <f>SEKTOR_USD!C15*$C$53</f>
        <v>159367.64621813741</v>
      </c>
      <c r="D15" s="99">
        <f t="shared" si="0"/>
        <v>14.604815602377572</v>
      </c>
      <c r="E15" s="99">
        <f t="shared" si="3"/>
        <v>0.2790128293847341</v>
      </c>
      <c r="F15" s="98">
        <f>SEKTOR_USD!F15*$B$54</f>
        <v>621929.90196910826</v>
      </c>
      <c r="G15" s="98">
        <f>SEKTOR_USD!G15*$C$54</f>
        <v>641057.73803169851</v>
      </c>
      <c r="H15" s="99">
        <f t="shared" si="1"/>
        <v>3.0755614100607014</v>
      </c>
      <c r="I15" s="99">
        <f t="shared" si="4"/>
        <v>0.2139542286316895</v>
      </c>
      <c r="J15" s="98">
        <f>SEKTOR_USD!J15*$B$55</f>
        <v>1694708.9379242929</v>
      </c>
      <c r="K15" s="98">
        <f>SEKTOR_USD!K15*$C$55</f>
        <v>1612695.3716677499</v>
      </c>
      <c r="L15" s="99">
        <f t="shared" si="2"/>
        <v>-4.8393894916843054</v>
      </c>
      <c r="M15" s="99">
        <f t="shared" si="5"/>
        <v>0.17083563699771884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347484.31192673655</v>
      </c>
      <c r="C16" s="98">
        <f>SEKTOR_USD!C16*$C$53</f>
        <v>365866.99982684164</v>
      </c>
      <c r="D16" s="99">
        <f t="shared" si="0"/>
        <v>5.2902209593798526</v>
      </c>
      <c r="E16" s="99">
        <f t="shared" si="3"/>
        <v>0.64054147264285399</v>
      </c>
      <c r="F16" s="98">
        <f>SEKTOR_USD!F16*$B$54</f>
        <v>1632513.1934253545</v>
      </c>
      <c r="G16" s="98">
        <f>SEKTOR_USD!G16*$C$54</f>
        <v>1711317.3085827087</v>
      </c>
      <c r="H16" s="99">
        <f t="shared" si="1"/>
        <v>4.8271655919672307</v>
      </c>
      <c r="I16" s="99">
        <f t="shared" si="4"/>
        <v>0.57115537802582095</v>
      </c>
      <c r="J16" s="98">
        <f>SEKTOR_USD!J16*$B$55</f>
        <v>5529435.6381944371</v>
      </c>
      <c r="K16" s="98">
        <f>SEKTOR_USD!K16*$C$55</f>
        <v>5251251.7491049012</v>
      </c>
      <c r="L16" s="99">
        <f t="shared" si="2"/>
        <v>-5.0309635067996403</v>
      </c>
      <c r="M16" s="99">
        <f t="shared" si="5"/>
        <v>0.5562742681316154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56181.179797697681</v>
      </c>
      <c r="C17" s="98">
        <f>SEKTOR_USD!C17*$C$53</f>
        <v>46603.446401808804</v>
      </c>
      <c r="D17" s="99">
        <f t="shared" si="0"/>
        <v>-17.047939239398772</v>
      </c>
      <c r="E17" s="99">
        <f t="shared" si="3"/>
        <v>8.1590961203320017E-2</v>
      </c>
      <c r="F17" s="98">
        <f>SEKTOR_USD!F17*$B$54</f>
        <v>279030.40514153964</v>
      </c>
      <c r="G17" s="98">
        <f>SEKTOR_USD!G17*$C$54</f>
        <v>270927.33059870161</v>
      </c>
      <c r="H17" s="99">
        <f t="shared" si="1"/>
        <v>-2.9040113168769923</v>
      </c>
      <c r="I17" s="99">
        <f t="shared" si="4"/>
        <v>9.0422507357085638E-2</v>
      </c>
      <c r="J17" s="98">
        <f>SEKTOR_USD!J17*$B$55</f>
        <v>519616.41969935125</v>
      </c>
      <c r="K17" s="98">
        <f>SEKTOR_USD!K17*$C$55</f>
        <v>586651.13393496524</v>
      </c>
      <c r="L17" s="99">
        <f t="shared" si="2"/>
        <v>12.900807536913501</v>
      </c>
      <c r="M17" s="99">
        <f t="shared" si="5"/>
        <v>6.2144979096437521E-2</v>
      </c>
    </row>
    <row r="18" spans="1:13" s="21" customFormat="1" ht="15.6" x14ac:dyDescent="0.3">
      <c r="A18" s="95" t="s">
        <v>12</v>
      </c>
      <c r="B18" s="93">
        <f>SEKTOR_USD!B18*$B$53</f>
        <v>1255597.0705059799</v>
      </c>
      <c r="C18" s="93">
        <f>SEKTOR_USD!C18*$C$53</f>
        <v>1255222.8301738999</v>
      </c>
      <c r="D18" s="96">
        <f t="shared" si="0"/>
        <v>-2.9805766584756373E-2</v>
      </c>
      <c r="E18" s="96">
        <f t="shared" si="3"/>
        <v>2.1975807616293639</v>
      </c>
      <c r="F18" s="93">
        <f>SEKTOR_USD!F18*$B$54</f>
        <v>4850481.858865873</v>
      </c>
      <c r="G18" s="93">
        <f>SEKTOR_USD!G18*$C$54</f>
        <v>4933796.6020340938</v>
      </c>
      <c r="H18" s="96">
        <f t="shared" si="1"/>
        <v>1.7176591025886507</v>
      </c>
      <c r="I18" s="96">
        <f t="shared" si="4"/>
        <v>1.6466639174421112</v>
      </c>
      <c r="J18" s="93">
        <f>SEKTOR_USD!J18*$B$55</f>
        <v>13789363.21629958</v>
      </c>
      <c r="K18" s="93">
        <f>SEKTOR_USD!K18*$C$55</f>
        <v>14304251.720287686</v>
      </c>
      <c r="L18" s="96">
        <f t="shared" si="2"/>
        <v>3.7339541783879255</v>
      </c>
      <c r="M18" s="96">
        <f t="shared" si="5"/>
        <v>1.5152743644845732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1255597.0705059799</v>
      </c>
      <c r="C19" s="98">
        <f>SEKTOR_USD!C19*$C$53</f>
        <v>1255222.8301738999</v>
      </c>
      <c r="D19" s="99">
        <f t="shared" si="0"/>
        <v>-2.9805766584756373E-2</v>
      </c>
      <c r="E19" s="99">
        <f t="shared" si="3"/>
        <v>2.1975807616293639</v>
      </c>
      <c r="F19" s="98">
        <f>SEKTOR_USD!F19*$B$54</f>
        <v>4850481.858865873</v>
      </c>
      <c r="G19" s="98">
        <f>SEKTOR_USD!G19*$C$54</f>
        <v>4933796.6020340938</v>
      </c>
      <c r="H19" s="99">
        <f t="shared" si="1"/>
        <v>1.7176591025886507</v>
      </c>
      <c r="I19" s="99">
        <f t="shared" si="4"/>
        <v>1.6466639174421112</v>
      </c>
      <c r="J19" s="98">
        <f>SEKTOR_USD!J19*$B$55</f>
        <v>13789363.21629958</v>
      </c>
      <c r="K19" s="98">
        <f>SEKTOR_USD!K19*$C$55</f>
        <v>14304251.720287686</v>
      </c>
      <c r="L19" s="99">
        <f t="shared" si="2"/>
        <v>3.7339541783879255</v>
      </c>
      <c r="M19" s="99">
        <f t="shared" si="5"/>
        <v>1.5152743644845732</v>
      </c>
    </row>
    <row r="20" spans="1:13" s="21" customFormat="1" ht="15.6" x14ac:dyDescent="0.3">
      <c r="A20" s="95" t="s">
        <v>111</v>
      </c>
      <c r="B20" s="93">
        <f>SEKTOR_USD!B20*$B$53</f>
        <v>2747845.0550881191</v>
      </c>
      <c r="C20" s="93">
        <f>SEKTOR_USD!C20*$C$53</f>
        <v>2328682.5348789897</v>
      </c>
      <c r="D20" s="96">
        <f t="shared" si="0"/>
        <v>-15.254226923493237</v>
      </c>
      <c r="E20" s="96">
        <f t="shared" si="3"/>
        <v>4.0769398194290236</v>
      </c>
      <c r="F20" s="93">
        <f>SEKTOR_USD!F20*$B$54</f>
        <v>9586652.0705569349</v>
      </c>
      <c r="G20" s="93">
        <f>SEKTOR_USD!G20*$C$54</f>
        <v>10477889.894705277</v>
      </c>
      <c r="H20" s="96">
        <f t="shared" si="1"/>
        <v>9.2966534885057719</v>
      </c>
      <c r="I20" s="96">
        <f t="shared" si="4"/>
        <v>3.4970155059552401</v>
      </c>
      <c r="J20" s="93">
        <f>SEKTOR_USD!J20*$B$55</f>
        <v>27536320.800012022</v>
      </c>
      <c r="K20" s="93">
        <f>SEKTOR_USD!K20*$C$55</f>
        <v>32407699.706914511</v>
      </c>
      <c r="L20" s="96">
        <f t="shared" si="2"/>
        <v>17.690739958623528</v>
      </c>
      <c r="M20" s="96">
        <f t="shared" si="5"/>
        <v>3.43300422406256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2747845.0550881191</v>
      </c>
      <c r="C21" s="98">
        <f>SEKTOR_USD!C21*$C$53</f>
        <v>2328682.5348789897</v>
      </c>
      <c r="D21" s="99">
        <f t="shared" si="0"/>
        <v>-15.254226923493237</v>
      </c>
      <c r="E21" s="99">
        <f t="shared" si="3"/>
        <v>4.0769398194290236</v>
      </c>
      <c r="F21" s="98">
        <f>SEKTOR_USD!F21*$B$54</f>
        <v>9586652.0705569349</v>
      </c>
      <c r="G21" s="98">
        <f>SEKTOR_USD!G21*$C$54</f>
        <v>10477889.894705277</v>
      </c>
      <c r="H21" s="99">
        <f t="shared" si="1"/>
        <v>9.2966534885057719</v>
      </c>
      <c r="I21" s="99">
        <f t="shared" si="4"/>
        <v>3.4970155059552401</v>
      </c>
      <c r="J21" s="98">
        <f>SEKTOR_USD!J21*$B$55</f>
        <v>27536320.800012022</v>
      </c>
      <c r="K21" s="98">
        <f>SEKTOR_USD!K21*$C$55</f>
        <v>32407699.706914511</v>
      </c>
      <c r="L21" s="99">
        <f t="shared" si="2"/>
        <v>17.690739958623528</v>
      </c>
      <c r="M21" s="99">
        <f t="shared" si="5"/>
        <v>3.43300422406256</v>
      </c>
    </row>
    <row r="22" spans="1:13" ht="16.8" x14ac:dyDescent="0.3">
      <c r="A22" s="92" t="s">
        <v>14</v>
      </c>
      <c r="B22" s="93">
        <f>SEKTOR_USD!B22*$B$53</f>
        <v>67858829.793742195</v>
      </c>
      <c r="C22" s="93">
        <f>SEKTOR_USD!C22*$C$53</f>
        <v>42776447.297890879</v>
      </c>
      <c r="D22" s="96">
        <f t="shared" si="0"/>
        <v>-36.96259215210393</v>
      </c>
      <c r="E22" s="96">
        <f t="shared" si="3"/>
        <v>74.89084437675011</v>
      </c>
      <c r="F22" s="93">
        <f>SEKTOR_USD!F22*$B$54</f>
        <v>251859552.36583731</v>
      </c>
      <c r="G22" s="93">
        <f>SEKTOR_USD!G22*$C$54</f>
        <v>242673825.26979649</v>
      </c>
      <c r="H22" s="96">
        <f t="shared" si="1"/>
        <v>-3.6471624799436371</v>
      </c>
      <c r="I22" s="96">
        <f t="shared" si="4"/>
        <v>80.992846688223523</v>
      </c>
      <c r="J22" s="93">
        <f>SEKTOR_USD!J22*$B$55</f>
        <v>738834589.12302804</v>
      </c>
      <c r="K22" s="93">
        <f>SEKTOR_USD!K22*$C$55</f>
        <v>778341488.7077297</v>
      </c>
      <c r="L22" s="96">
        <f t="shared" si="2"/>
        <v>5.3471913966013727</v>
      </c>
      <c r="M22" s="96">
        <f t="shared" si="5"/>
        <v>82.451073129595471</v>
      </c>
    </row>
    <row r="23" spans="1:13" s="21" customFormat="1" ht="15.6" x14ac:dyDescent="0.3">
      <c r="A23" s="95" t="s">
        <v>15</v>
      </c>
      <c r="B23" s="93">
        <f>SEKTOR_USD!B23*$B$53</f>
        <v>6122367.8577906759</v>
      </c>
      <c r="C23" s="93">
        <f>SEKTOR_USD!C23*$C$53</f>
        <v>2989731.3590804455</v>
      </c>
      <c r="D23" s="96">
        <f t="shared" si="0"/>
        <v>-51.167074103918296</v>
      </c>
      <c r="E23" s="96">
        <f t="shared" si="3"/>
        <v>5.2342707280467158</v>
      </c>
      <c r="F23" s="93">
        <f>SEKTOR_USD!F23*$B$54</f>
        <v>22538761.016959112</v>
      </c>
      <c r="G23" s="93">
        <f>SEKTOR_USD!G23*$C$54</f>
        <v>21483900.226442624</v>
      </c>
      <c r="H23" s="96">
        <f t="shared" si="1"/>
        <v>-4.6802075310296187</v>
      </c>
      <c r="I23" s="96">
        <f t="shared" si="4"/>
        <v>7.1702922034168228</v>
      </c>
      <c r="J23" s="93">
        <f>SEKTOR_USD!J23*$B$55</f>
        <v>66028780.048743933</v>
      </c>
      <c r="K23" s="93">
        <f>SEKTOR_USD!K23*$C$55</f>
        <v>67939559.194883332</v>
      </c>
      <c r="L23" s="96">
        <f t="shared" si="2"/>
        <v>2.8938580187742646</v>
      </c>
      <c r="M23" s="96">
        <f t="shared" si="5"/>
        <v>7.1969561495047865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3981711.159052039</v>
      </c>
      <c r="C24" s="98">
        <f>SEKTOR_USD!C24*$C$53</f>
        <v>2098673.5563743664</v>
      </c>
      <c r="D24" s="99">
        <f t="shared" si="0"/>
        <v>-47.292169809876015</v>
      </c>
      <c r="E24" s="99">
        <f t="shared" si="3"/>
        <v>3.6742517117774485</v>
      </c>
      <c r="F24" s="98">
        <f>SEKTOR_USD!F24*$B$54</f>
        <v>14949045.706491912</v>
      </c>
      <c r="G24" s="98">
        <f>SEKTOR_USD!G24*$C$54</f>
        <v>13911793.375684688</v>
      </c>
      <c r="H24" s="99">
        <f t="shared" si="1"/>
        <v>-6.9385855871507376</v>
      </c>
      <c r="I24" s="99">
        <f t="shared" si="4"/>
        <v>4.6430872665495944</v>
      </c>
      <c r="J24" s="98">
        <f>SEKTOR_USD!J24*$B$55</f>
        <v>44556999.895410188</v>
      </c>
      <c r="K24" s="98">
        <f>SEKTOR_USD!K24*$C$55</f>
        <v>44029970.6268216</v>
      </c>
      <c r="L24" s="99">
        <f t="shared" si="2"/>
        <v>-1.1828203645346349</v>
      </c>
      <c r="M24" s="99">
        <f t="shared" si="5"/>
        <v>4.6641716787747995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816932.43653657148</v>
      </c>
      <c r="C25" s="98">
        <f>SEKTOR_USD!C25*$C$53</f>
        <v>372323.79601498146</v>
      </c>
      <c r="D25" s="99">
        <f t="shared" si="0"/>
        <v>-54.424162958510017</v>
      </c>
      <c r="E25" s="99">
        <f t="shared" si="3"/>
        <v>0.65184570544019094</v>
      </c>
      <c r="F25" s="98">
        <f>SEKTOR_USD!F25*$B$54</f>
        <v>3176537.4075417784</v>
      </c>
      <c r="G25" s="98">
        <f>SEKTOR_USD!G25*$C$54</f>
        <v>2952333.6529703285</v>
      </c>
      <c r="H25" s="99">
        <f t="shared" si="1"/>
        <v>-7.0581178751159142</v>
      </c>
      <c r="I25" s="99">
        <f t="shared" si="4"/>
        <v>0.9853469226096615</v>
      </c>
      <c r="J25" s="98">
        <f>SEKTOR_USD!J25*$B$55</f>
        <v>8977091.9939714931</v>
      </c>
      <c r="K25" s="98">
        <f>SEKTOR_USD!K25*$C$55</f>
        <v>9251561.6821700055</v>
      </c>
      <c r="L25" s="99">
        <f t="shared" si="2"/>
        <v>3.0574454220011416</v>
      </c>
      <c r="M25" s="99">
        <f t="shared" si="5"/>
        <v>0.98003408514947754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1323724.2622020657</v>
      </c>
      <c r="C26" s="98">
        <f>SEKTOR_USD!C26*$C$53</f>
        <v>518734.00669109734</v>
      </c>
      <c r="D26" s="99">
        <f t="shared" si="0"/>
        <v>-60.812533130716851</v>
      </c>
      <c r="E26" s="99">
        <f t="shared" si="3"/>
        <v>0.90817331082907549</v>
      </c>
      <c r="F26" s="98">
        <f>SEKTOR_USD!F26*$B$54</f>
        <v>4413177.9029254215</v>
      </c>
      <c r="G26" s="98">
        <f>SEKTOR_USD!G26*$C$54</f>
        <v>4619773.1977876108</v>
      </c>
      <c r="H26" s="99">
        <f t="shared" si="1"/>
        <v>4.681327139004317</v>
      </c>
      <c r="I26" s="99">
        <f t="shared" si="4"/>
        <v>1.5418580142575664</v>
      </c>
      <c r="J26" s="98">
        <f>SEKTOR_USD!J26*$B$55</f>
        <v>12494688.159362253</v>
      </c>
      <c r="K26" s="98">
        <f>SEKTOR_USD!K26*$C$55</f>
        <v>14658026.885891728</v>
      </c>
      <c r="L26" s="99">
        <f t="shared" si="2"/>
        <v>17.314067377571874</v>
      </c>
      <c r="M26" s="99">
        <f t="shared" si="5"/>
        <v>1.5527503855805098</v>
      </c>
    </row>
    <row r="27" spans="1:13" s="21" customFormat="1" ht="15.6" x14ac:dyDescent="0.3">
      <c r="A27" s="95" t="s">
        <v>19</v>
      </c>
      <c r="B27" s="93">
        <f>SEKTOR_USD!B27*$B$53</f>
        <v>10193198.528580729</v>
      </c>
      <c r="C27" s="93">
        <f>SEKTOR_USD!C27*$C$53</f>
        <v>8789767.8578573614</v>
      </c>
      <c r="D27" s="96">
        <f t="shared" si="0"/>
        <v>-13.768305079002294</v>
      </c>
      <c r="E27" s="96">
        <f t="shared" si="3"/>
        <v>15.388681817505972</v>
      </c>
      <c r="F27" s="93">
        <f>SEKTOR_USD!F27*$B$54</f>
        <v>37101312.270223469</v>
      </c>
      <c r="G27" s="93">
        <f>SEKTOR_USD!G27*$C$54</f>
        <v>38013040.1040911</v>
      </c>
      <c r="H27" s="96">
        <f t="shared" si="1"/>
        <v>2.4574005017050582</v>
      </c>
      <c r="I27" s="96">
        <f t="shared" si="4"/>
        <v>12.686923799388151</v>
      </c>
      <c r="J27" s="93">
        <f>SEKTOR_USD!J27*$B$55</f>
        <v>99932421.072896987</v>
      </c>
      <c r="K27" s="93">
        <f>SEKTOR_USD!K27*$C$55</f>
        <v>118167781.49610189</v>
      </c>
      <c r="L27" s="96">
        <f t="shared" si="2"/>
        <v>18.247692017691516</v>
      </c>
      <c r="M27" s="96">
        <f t="shared" si="5"/>
        <v>12.517719452259227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10193198.528580729</v>
      </c>
      <c r="C28" s="98">
        <f>SEKTOR_USD!C28*$C$53</f>
        <v>8789767.8578573614</v>
      </c>
      <c r="D28" s="99">
        <f t="shared" si="0"/>
        <v>-13.768305079002294</v>
      </c>
      <c r="E28" s="99">
        <f t="shared" si="3"/>
        <v>15.388681817505972</v>
      </c>
      <c r="F28" s="98">
        <f>SEKTOR_USD!F28*$B$54</f>
        <v>37101312.270223469</v>
      </c>
      <c r="G28" s="98">
        <f>SEKTOR_USD!G28*$C$54</f>
        <v>38013040.1040911</v>
      </c>
      <c r="H28" s="99">
        <f t="shared" si="1"/>
        <v>2.4574005017050582</v>
      </c>
      <c r="I28" s="99">
        <f t="shared" si="4"/>
        <v>12.686923799388151</v>
      </c>
      <c r="J28" s="98">
        <f>SEKTOR_USD!J28*$B$55</f>
        <v>99932421.072896987</v>
      </c>
      <c r="K28" s="98">
        <f>SEKTOR_USD!K28*$C$55</f>
        <v>118167781.49610189</v>
      </c>
      <c r="L28" s="99">
        <f t="shared" si="2"/>
        <v>18.247692017691516</v>
      </c>
      <c r="M28" s="99">
        <f t="shared" si="5"/>
        <v>12.517719452259227</v>
      </c>
    </row>
    <row r="29" spans="1:13" s="21" customFormat="1" ht="15.6" x14ac:dyDescent="0.3">
      <c r="A29" s="95" t="s">
        <v>21</v>
      </c>
      <c r="B29" s="93">
        <f>SEKTOR_USD!B29*$B$53</f>
        <v>51543263.407370791</v>
      </c>
      <c r="C29" s="93">
        <f>SEKTOR_USD!C29*$C$53</f>
        <v>30996948.080953073</v>
      </c>
      <c r="D29" s="96">
        <f t="shared" si="0"/>
        <v>-39.86227097037002</v>
      </c>
      <c r="E29" s="96">
        <f t="shared" si="3"/>
        <v>54.267891831197424</v>
      </c>
      <c r="F29" s="93">
        <f>SEKTOR_USD!F29*$B$54</f>
        <v>192219479.07865474</v>
      </c>
      <c r="G29" s="93">
        <f>SEKTOR_USD!G29*$C$54</f>
        <v>183176884.93926278</v>
      </c>
      <c r="H29" s="96">
        <f t="shared" si="1"/>
        <v>-4.7043068593957633</v>
      </c>
      <c r="I29" s="96">
        <f t="shared" si="4"/>
        <v>61.135630685418555</v>
      </c>
      <c r="J29" s="93">
        <f>SEKTOR_USD!J29*$B$55</f>
        <v>572873388.001387</v>
      </c>
      <c r="K29" s="93">
        <f>SEKTOR_USD!K29*$C$55</f>
        <v>592234148.01674449</v>
      </c>
      <c r="L29" s="96">
        <f t="shared" si="2"/>
        <v>3.3795879544871821</v>
      </c>
      <c r="M29" s="96">
        <f t="shared" si="5"/>
        <v>62.736397527831443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8660385.8647667114</v>
      </c>
      <c r="C30" s="98">
        <f>SEKTOR_USD!C30*$C$53</f>
        <v>3938458.9887893358</v>
      </c>
      <c r="D30" s="99">
        <f t="shared" si="0"/>
        <v>-54.52328510196898</v>
      </c>
      <c r="E30" s="99">
        <f t="shared" si="3"/>
        <v>6.8952551659935928</v>
      </c>
      <c r="F30" s="98">
        <f>SEKTOR_USD!F30*$B$54</f>
        <v>32831519.262096379</v>
      </c>
      <c r="G30" s="98">
        <f>SEKTOR_USD!G30*$C$54</f>
        <v>30175866.071853448</v>
      </c>
      <c r="H30" s="99">
        <f t="shared" si="1"/>
        <v>-8.0887307378091791</v>
      </c>
      <c r="I30" s="99">
        <f t="shared" si="4"/>
        <v>10.071252190980232</v>
      </c>
      <c r="J30" s="98">
        <f>SEKTOR_USD!J30*$B$55</f>
        <v>94782459.50380151</v>
      </c>
      <c r="K30" s="98">
        <f>SEKTOR_USD!K30*$C$55</f>
        <v>98129664.708592355</v>
      </c>
      <c r="L30" s="99">
        <f t="shared" si="2"/>
        <v>3.5314605912464181</v>
      </c>
      <c r="M30" s="99">
        <f t="shared" si="5"/>
        <v>10.395046748059187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15082969.457801344</v>
      </c>
      <c r="C31" s="98">
        <f>SEKTOR_USD!C31*$C$53</f>
        <v>4078361.5503756632</v>
      </c>
      <c r="D31" s="99">
        <f t="shared" si="0"/>
        <v>-72.960486581995838</v>
      </c>
      <c r="E31" s="99">
        <f t="shared" si="3"/>
        <v>7.1401895078922237</v>
      </c>
      <c r="F31" s="98">
        <f>SEKTOR_USD!F31*$B$54</f>
        <v>56718223.563298985</v>
      </c>
      <c r="G31" s="98">
        <f>SEKTOR_USD!G31*$C$54</f>
        <v>47650994.415358223</v>
      </c>
      <c r="H31" s="99">
        <f t="shared" si="1"/>
        <v>-15.986447702864853</v>
      </c>
      <c r="I31" s="99">
        <f t="shared" si="4"/>
        <v>15.903609220869889</v>
      </c>
      <c r="J31" s="98">
        <f>SEKTOR_USD!J31*$B$55</f>
        <v>165384895.05404976</v>
      </c>
      <c r="K31" s="98">
        <f>SEKTOR_USD!K31*$C$55</f>
        <v>165471144.42834502</v>
      </c>
      <c r="L31" s="99">
        <f t="shared" si="2"/>
        <v>5.2150696269497379E-2</v>
      </c>
      <c r="M31" s="99">
        <f t="shared" si="5"/>
        <v>17.528647294327172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659546.8098816066</v>
      </c>
      <c r="C32" s="98">
        <f>SEKTOR_USD!C32*$C$53</f>
        <v>198026.5047101845</v>
      </c>
      <c r="D32" s="99">
        <f t="shared" si="0"/>
        <v>-69.975367670153432</v>
      </c>
      <c r="E32" s="99">
        <f t="shared" si="3"/>
        <v>0.34669480715509121</v>
      </c>
      <c r="F32" s="98">
        <f>SEKTOR_USD!F32*$B$54</f>
        <v>2087183.1857764078</v>
      </c>
      <c r="G32" s="98">
        <f>SEKTOR_USD!G32*$C$54</f>
        <v>2226899.643020967</v>
      </c>
      <c r="H32" s="99">
        <f t="shared" si="1"/>
        <v>6.6940198731328078</v>
      </c>
      <c r="I32" s="99">
        <f t="shared" si="4"/>
        <v>0.74323195415383381</v>
      </c>
      <c r="J32" s="98">
        <f>SEKTOR_USD!J32*$B$55</f>
        <v>6181981.0345334429</v>
      </c>
      <c r="K32" s="98">
        <f>SEKTOR_USD!K32*$C$55</f>
        <v>6041524.0582344001</v>
      </c>
      <c r="L32" s="99">
        <f t="shared" si="2"/>
        <v>-2.2720382918425304</v>
      </c>
      <c r="M32" s="99">
        <f t="shared" si="5"/>
        <v>0.63998919390348041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5401543.5243677208</v>
      </c>
      <c r="C33" s="98">
        <f>SEKTOR_USD!C33*$C$53</f>
        <v>4244609.4997684564</v>
      </c>
      <c r="D33" s="99">
        <f t="shared" si="0"/>
        <v>-21.418581917928535</v>
      </c>
      <c r="E33" s="99">
        <f t="shared" si="3"/>
        <v>7.4312480247257007</v>
      </c>
      <c r="F33" s="98">
        <f>SEKTOR_USD!F33*$B$54</f>
        <v>19771750.696226746</v>
      </c>
      <c r="G33" s="98">
        <f>SEKTOR_USD!G33*$C$54</f>
        <v>19747122.109113917</v>
      </c>
      <c r="H33" s="99">
        <f t="shared" si="1"/>
        <v>-0.12456452385639893</v>
      </c>
      <c r="I33" s="99">
        <f t="shared" si="4"/>
        <v>6.5906392324716565</v>
      </c>
      <c r="J33" s="98">
        <f>SEKTOR_USD!J33*$B$55</f>
        <v>60636624.833670974</v>
      </c>
      <c r="K33" s="98">
        <f>SEKTOR_USD!K33*$C$55</f>
        <v>64069580.347189538</v>
      </c>
      <c r="L33" s="99">
        <f t="shared" si="2"/>
        <v>5.661521436813671</v>
      </c>
      <c r="M33" s="99">
        <f t="shared" si="5"/>
        <v>6.7870025319596659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3799504.560043924</v>
      </c>
      <c r="C34" s="98">
        <f>SEKTOR_USD!C34*$C$53</f>
        <v>3123013.8976245341</v>
      </c>
      <c r="D34" s="99">
        <f t="shared" si="0"/>
        <v>-17.80470721192053</v>
      </c>
      <c r="E34" s="99">
        <f t="shared" si="3"/>
        <v>5.4676150678122966</v>
      </c>
      <c r="F34" s="98">
        <f>SEKTOR_USD!F34*$B$54</f>
        <v>13915526.18316111</v>
      </c>
      <c r="G34" s="98">
        <f>SEKTOR_USD!G34*$C$54</f>
        <v>14727359.55755675</v>
      </c>
      <c r="H34" s="99">
        <f t="shared" si="1"/>
        <v>5.8340113317311948</v>
      </c>
      <c r="I34" s="99">
        <f t="shared" si="4"/>
        <v>4.9152840173076386</v>
      </c>
      <c r="J34" s="98">
        <f>SEKTOR_USD!J34*$B$55</f>
        <v>40581975.047061987</v>
      </c>
      <c r="K34" s="98">
        <f>SEKTOR_USD!K34*$C$55</f>
        <v>45434995.47121603</v>
      </c>
      <c r="L34" s="99">
        <f t="shared" si="2"/>
        <v>11.958561451299762</v>
      </c>
      <c r="M34" s="99">
        <f t="shared" si="5"/>
        <v>4.813008414159933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4073390.7387093804</v>
      </c>
      <c r="C35" s="98">
        <f>SEKTOR_USD!C35*$C$53</f>
        <v>3548613.1752692745</v>
      </c>
      <c r="D35" s="99">
        <f t="shared" si="0"/>
        <v>-12.883064677619835</v>
      </c>
      <c r="E35" s="99">
        <f t="shared" si="3"/>
        <v>6.212732796897785</v>
      </c>
      <c r="F35" s="98">
        <f>SEKTOR_USD!F35*$B$54</f>
        <v>14900019.221968275</v>
      </c>
      <c r="G35" s="98">
        <f>SEKTOR_USD!G35*$C$54</f>
        <v>16246267.460079694</v>
      </c>
      <c r="H35" s="99">
        <f t="shared" si="1"/>
        <v>9.0352114185634029</v>
      </c>
      <c r="I35" s="99">
        <f t="shared" si="4"/>
        <v>5.422222393318326</v>
      </c>
      <c r="J35" s="98">
        <f>SEKTOR_USD!J35*$B$55</f>
        <v>43611553.345084429</v>
      </c>
      <c r="K35" s="98">
        <f>SEKTOR_USD!K35*$C$55</f>
        <v>47510914.386462644</v>
      </c>
      <c r="L35" s="99">
        <f t="shared" si="2"/>
        <v>8.9411193646871592</v>
      </c>
      <c r="M35" s="99">
        <f t="shared" si="5"/>
        <v>5.0329141300639977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7122318.4561152849</v>
      </c>
      <c r="C36" s="98">
        <f>SEKTOR_USD!C36*$C$53</f>
        <v>6177145.9715129733</v>
      </c>
      <c r="D36" s="99">
        <f t="shared" si="0"/>
        <v>-13.270573204863906</v>
      </c>
      <c r="E36" s="99">
        <f t="shared" si="3"/>
        <v>10.814635316099668</v>
      </c>
      <c r="F36" s="98">
        <f>SEKTOR_USD!F36*$B$54</f>
        <v>26979822.727983695</v>
      </c>
      <c r="G36" s="98">
        <f>SEKTOR_USD!G36*$C$54</f>
        <v>25413388.423282601</v>
      </c>
      <c r="H36" s="99">
        <f t="shared" si="1"/>
        <v>-5.8059473573796874</v>
      </c>
      <c r="I36" s="99">
        <f t="shared" si="4"/>
        <v>8.4817662972380781</v>
      </c>
      <c r="J36" s="98">
        <f>SEKTOR_USD!J36*$B$55</f>
        <v>84593367.009380728</v>
      </c>
      <c r="K36" s="98">
        <f>SEKTOR_USD!K36*$C$55</f>
        <v>77028229.246028364</v>
      </c>
      <c r="L36" s="99">
        <f t="shared" si="2"/>
        <v>-8.9429443829957158</v>
      </c>
      <c r="M36" s="99">
        <f t="shared" si="5"/>
        <v>8.1597348397194036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1794421.3544581209</v>
      </c>
      <c r="C37" s="98">
        <f>SEKTOR_USD!C37*$C$53</f>
        <v>1585353.2191989592</v>
      </c>
      <c r="D37" s="99">
        <f t="shared" si="0"/>
        <v>-11.651005754013449</v>
      </c>
      <c r="E37" s="99">
        <f t="shared" si="3"/>
        <v>2.7755563802294314</v>
      </c>
      <c r="F37" s="98">
        <f>SEKTOR_USD!F37*$B$54</f>
        <v>6268350.3247553278</v>
      </c>
      <c r="G37" s="98">
        <f>SEKTOR_USD!G37*$C$54</f>
        <v>7209175.8554488029</v>
      </c>
      <c r="H37" s="99">
        <f t="shared" si="1"/>
        <v>15.00914087360295</v>
      </c>
      <c r="I37" s="99">
        <f t="shared" si="4"/>
        <v>2.406076032961761</v>
      </c>
      <c r="J37" s="98">
        <f>SEKTOR_USD!J37*$B$55</f>
        <v>16962119.271042898</v>
      </c>
      <c r="K37" s="98">
        <f>SEKTOR_USD!K37*$C$55</f>
        <v>20929437.258067891</v>
      </c>
      <c r="L37" s="99">
        <f t="shared" si="2"/>
        <v>23.389282457162359</v>
      </c>
      <c r="M37" s="99">
        <f t="shared" si="5"/>
        <v>2.2170918381741638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1485847.182996264</v>
      </c>
      <c r="C38" s="98">
        <f>SEKTOR_USD!C38*$C$53</f>
        <v>995629.1541015401</v>
      </c>
      <c r="D38" s="99">
        <f t="shared" si="0"/>
        <v>-32.992493070934906</v>
      </c>
      <c r="E38" s="99">
        <f t="shared" si="3"/>
        <v>1.7430972590482101</v>
      </c>
      <c r="F38" s="98">
        <f>SEKTOR_USD!F38*$B$54</f>
        <v>5873835.657161274</v>
      </c>
      <c r="G38" s="98">
        <f>SEKTOR_USD!G38*$C$54</f>
        <v>6541309.9596587159</v>
      </c>
      <c r="H38" s="99">
        <f t="shared" si="1"/>
        <v>11.363516813475522</v>
      </c>
      <c r="I38" s="99">
        <f t="shared" si="4"/>
        <v>2.1831745311377322</v>
      </c>
      <c r="J38" s="98">
        <f>SEKTOR_USD!J38*$B$55</f>
        <v>22860382.16847213</v>
      </c>
      <c r="K38" s="98">
        <f>SEKTOR_USD!K38*$C$55</f>
        <v>24229315.736803118</v>
      </c>
      <c r="L38" s="99">
        <f t="shared" si="2"/>
        <v>5.9882357094578742</v>
      </c>
      <c r="M38" s="99">
        <f t="shared" si="5"/>
        <v>2.5666537280596748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1135839.2869144001</v>
      </c>
      <c r="C39" s="98">
        <f>SEKTOR_USD!C39*$C$53</f>
        <v>1098926.4839099497</v>
      </c>
      <c r="D39" s="99">
        <f t="shared" si="0"/>
        <v>-3.2498262236312527</v>
      </c>
      <c r="E39" s="99">
        <f t="shared" si="3"/>
        <v>1.9239450091510302</v>
      </c>
      <c r="F39" s="98">
        <f>SEKTOR_USD!F39*$B$54</f>
        <v>4439106.2040311154</v>
      </c>
      <c r="G39" s="98">
        <f>SEKTOR_USD!G39*$C$54</f>
        <v>4045549.4828704423</v>
      </c>
      <c r="H39" s="99">
        <f t="shared" si="1"/>
        <v>-8.8656748244339703</v>
      </c>
      <c r="I39" s="99">
        <f t="shared" si="4"/>
        <v>1.3502097668401849</v>
      </c>
      <c r="J39" s="98">
        <f>SEKTOR_USD!J39*$B$55</f>
        <v>12098436.350515205</v>
      </c>
      <c r="K39" s="98">
        <f>SEKTOR_USD!K39*$C$55</f>
        <v>15315080.986437716</v>
      </c>
      <c r="L39" s="99">
        <f t="shared" si="2"/>
        <v>26.587275766306206</v>
      </c>
      <c r="M39" s="99">
        <f t="shared" si="5"/>
        <v>1.6223532738759334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2264723.76704709</v>
      </c>
      <c r="C40" s="98">
        <f>SEKTOR_USD!C40*$C$53</f>
        <v>1968282.8432393495</v>
      </c>
      <c r="D40" s="99">
        <f t="shared" si="0"/>
        <v>-13.089495863518113</v>
      </c>
      <c r="E40" s="99">
        <f t="shared" si="3"/>
        <v>3.4459702339453826</v>
      </c>
      <c r="F40" s="98">
        <f>SEKTOR_USD!F40*$B$54</f>
        <v>8223056.2115507368</v>
      </c>
      <c r="G40" s="98">
        <f>SEKTOR_USD!G40*$C$54</f>
        <v>9012645.0700536836</v>
      </c>
      <c r="H40" s="99">
        <f t="shared" si="1"/>
        <v>9.6021337832256286</v>
      </c>
      <c r="I40" s="99">
        <f t="shared" si="4"/>
        <v>3.0079872833532297</v>
      </c>
      <c r="J40" s="98">
        <f>SEKTOR_USD!J40*$B$55</f>
        <v>24534490.497471619</v>
      </c>
      <c r="K40" s="98">
        <f>SEKTOR_USD!K40*$C$55</f>
        <v>27423784.188000735</v>
      </c>
      <c r="L40" s="99">
        <f t="shared" si="2"/>
        <v>11.776456865190941</v>
      </c>
      <c r="M40" s="99">
        <f t="shared" si="5"/>
        <v>2.9050493496488299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62772.404268933038</v>
      </c>
      <c r="C41" s="98">
        <f>SEKTOR_USD!C41*$C$53</f>
        <v>40526.792452851318</v>
      </c>
      <c r="D41" s="99">
        <f t="shared" si="0"/>
        <v>-35.438521234228702</v>
      </c>
      <c r="E41" s="99">
        <f t="shared" si="3"/>
        <v>7.0952262247009609E-2</v>
      </c>
      <c r="F41" s="98">
        <f>SEKTOR_USD!F41*$B$54</f>
        <v>211085.84064465656</v>
      </c>
      <c r="G41" s="98">
        <f>SEKTOR_USD!G41*$C$54</f>
        <v>180306.89096549974</v>
      </c>
      <c r="H41" s="99">
        <f t="shared" si="1"/>
        <v>-14.58124788719028</v>
      </c>
      <c r="I41" s="99">
        <f t="shared" si="4"/>
        <v>6.0177764785976424E-2</v>
      </c>
      <c r="J41" s="98">
        <f>SEKTOR_USD!J41*$B$55</f>
        <v>645103.8863023835</v>
      </c>
      <c r="K41" s="98">
        <f>SEKTOR_USD!K41*$C$55</f>
        <v>650477.20136665436</v>
      </c>
      <c r="L41" s="99">
        <f t="shared" si="2"/>
        <v>0.83293794664138754</v>
      </c>
      <c r="M41" s="99">
        <f t="shared" si="5"/>
        <v>6.8906185880007534E-2</v>
      </c>
    </row>
    <row r="42" spans="1:13" ht="16.8" x14ac:dyDescent="0.3">
      <c r="A42" s="92" t="s">
        <v>31</v>
      </c>
      <c r="B42" s="93">
        <f>SEKTOR_USD!B42*$B$53</f>
        <v>2221773.0791981625</v>
      </c>
      <c r="C42" s="93">
        <f>SEKTOR_USD!C42*$C$53</f>
        <v>2249982.4719158709</v>
      </c>
      <c r="D42" s="96">
        <f t="shared" si="0"/>
        <v>1.2696792927155789</v>
      </c>
      <c r="E42" s="96">
        <f t="shared" si="3"/>
        <v>3.939155722335435</v>
      </c>
      <c r="F42" s="93">
        <f>SEKTOR_USD!F42*$B$54</f>
        <v>7394135.7832730161</v>
      </c>
      <c r="G42" s="93">
        <f>SEKTOR_USD!G42*$C$54</f>
        <v>7959126.0119410241</v>
      </c>
      <c r="H42" s="96">
        <f t="shared" si="1"/>
        <v>7.641058336339003</v>
      </c>
      <c r="I42" s="96">
        <f t="shared" si="4"/>
        <v>2.6563733115456971</v>
      </c>
      <c r="J42" s="93">
        <f>SEKTOR_USD!J42*$B$55</f>
        <v>23844324.631494142</v>
      </c>
      <c r="K42" s="93">
        <f>SEKTOR_USD!K42*$C$55</f>
        <v>25146956.194991522</v>
      </c>
      <c r="L42" s="96">
        <f t="shared" si="2"/>
        <v>5.4630675585452861</v>
      </c>
      <c r="M42" s="96">
        <f t="shared" si="5"/>
        <v>2.6638609842864835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2221773.0791981625</v>
      </c>
      <c r="C43" s="98">
        <f>SEKTOR_USD!C43*$C$53</f>
        <v>2249982.4719158709</v>
      </c>
      <c r="D43" s="99">
        <f t="shared" si="0"/>
        <v>1.2696792927155789</v>
      </c>
      <c r="E43" s="99">
        <f t="shared" si="3"/>
        <v>3.939155722335435</v>
      </c>
      <c r="F43" s="98">
        <f>SEKTOR_USD!F43*$B$54</f>
        <v>7394135.7832730161</v>
      </c>
      <c r="G43" s="98">
        <f>SEKTOR_USD!G43*$C$54</f>
        <v>7959126.0119410241</v>
      </c>
      <c r="H43" s="99">
        <f t="shared" si="1"/>
        <v>7.641058336339003</v>
      </c>
      <c r="I43" s="99">
        <f t="shared" si="4"/>
        <v>2.6563733115456971</v>
      </c>
      <c r="J43" s="98">
        <f>SEKTOR_USD!J43*$B$55</f>
        <v>23844324.631494142</v>
      </c>
      <c r="K43" s="98">
        <f>SEKTOR_USD!K43*$C$55</f>
        <v>25146956.194991522</v>
      </c>
      <c r="L43" s="99">
        <f t="shared" si="2"/>
        <v>5.4630675585452861</v>
      </c>
      <c r="M43" s="99">
        <f t="shared" si="5"/>
        <v>2.6638609842864835</v>
      </c>
    </row>
    <row r="44" spans="1:13" ht="17.399999999999999" x14ac:dyDescent="0.3">
      <c r="A44" s="100" t="s">
        <v>33</v>
      </c>
      <c r="B44" s="101">
        <f>SEKTOR_USD!B44*$B$53</f>
        <v>80908769.013041839</v>
      </c>
      <c r="C44" s="101">
        <f>SEKTOR_USD!C44*$C$53</f>
        <v>57118393.64862448</v>
      </c>
      <c r="D44" s="102">
        <f>(C44-B44)/B44*100</f>
        <v>-29.403951703408744</v>
      </c>
      <c r="E44" s="103">
        <f t="shared" si="3"/>
        <v>100</v>
      </c>
      <c r="F44" s="101">
        <f>SEKTOR_USD!F44*$B$54</f>
        <v>300635803.60500634</v>
      </c>
      <c r="G44" s="101">
        <f>SEKTOR_USD!G44*$C$54</f>
        <v>299623775.66990942</v>
      </c>
      <c r="H44" s="102">
        <f>(G44-F44)/F44*100</f>
        <v>-0.33662921147827873</v>
      </c>
      <c r="I44" s="102">
        <f t="shared" si="4"/>
        <v>100</v>
      </c>
      <c r="J44" s="101">
        <f>SEKTOR_USD!J44*$B$55</f>
        <v>884453092.82374918</v>
      </c>
      <c r="K44" s="101">
        <f>SEKTOR_USD!K44*$C$55</f>
        <v>944004073.16026473</v>
      </c>
      <c r="L44" s="102">
        <f>(K44-J44)/J44*100</f>
        <v>6.7330852048230287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229</v>
      </c>
      <c r="B53" s="83">
        <v>5.764748</v>
      </c>
      <c r="C53" s="83">
        <v>6.8394339999999998</v>
      </c>
    </row>
    <row r="54" spans="1:3" x14ac:dyDescent="0.25">
      <c r="A54" s="82" t="s">
        <v>228</v>
      </c>
      <c r="B54" s="83">
        <v>5.4685610000000002</v>
      </c>
      <c r="C54" s="83">
        <v>6.2892357500000005</v>
      </c>
    </row>
    <row r="55" spans="1:3" x14ac:dyDescent="0.25">
      <c r="A55" s="82" t="s">
        <v>227</v>
      </c>
      <c r="B55" s="83">
        <v>5.3683560833333326</v>
      </c>
      <c r="C55" s="83">
        <v>5.9538491666666671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D7" sqref="D7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8"/>
      <c r="B6" s="160" t="s">
        <v>125</v>
      </c>
      <c r="C6" s="160"/>
      <c r="D6" s="160" t="s">
        <v>126</v>
      </c>
      <c r="E6" s="160"/>
      <c r="F6" s="160" t="s">
        <v>119</v>
      </c>
      <c r="G6" s="160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-5.8756273011111544</v>
      </c>
      <c r="C8" s="105">
        <f>SEKTOR_TL!D8</f>
        <v>11.671392204039471</v>
      </c>
      <c r="D8" s="105">
        <f>SEKTOR_USD!H8</f>
        <v>2.9383602673745752</v>
      </c>
      <c r="E8" s="105">
        <f>SEKTOR_TL!H8</f>
        <v>18.386466831027729</v>
      </c>
      <c r="F8" s="105">
        <f>SEKTOR_USD!L8</f>
        <v>4.0430094635859204</v>
      </c>
      <c r="G8" s="105">
        <f>SEKTOR_TL!L8</f>
        <v>15.39033096471292</v>
      </c>
    </row>
    <row r="9" spans="1:7" s="21" customFormat="1" ht="15.6" x14ac:dyDescent="0.3">
      <c r="A9" s="95" t="s">
        <v>3</v>
      </c>
      <c r="B9" s="105">
        <f>SEKTOR_USD!D9</f>
        <v>5.0764855744661155</v>
      </c>
      <c r="C9" s="105">
        <f>SEKTOR_TL!D9</f>
        <v>24.665239146362179</v>
      </c>
      <c r="D9" s="105">
        <f>SEKTOR_USD!H9</f>
        <v>8.3594615185932639</v>
      </c>
      <c r="E9" s="105">
        <f>SEKTOR_TL!H9</f>
        <v>24.621120480046972</v>
      </c>
      <c r="F9" s="105">
        <f>SEKTOR_USD!L9</f>
        <v>5.1345413324136384</v>
      </c>
      <c r="G9" s="105">
        <f>SEKTOR_TL!L9</f>
        <v>16.600909400034354</v>
      </c>
    </row>
    <row r="10" spans="1:7" ht="13.8" x14ac:dyDescent="0.25">
      <c r="A10" s="97" t="s">
        <v>4</v>
      </c>
      <c r="B10" s="106">
        <f>SEKTOR_USD!D10</f>
        <v>-0.43291312572553037</v>
      </c>
      <c r="C10" s="106">
        <f>SEKTOR_TL!D10</f>
        <v>18.128757622859911</v>
      </c>
      <c r="D10" s="106">
        <f>SEKTOR_USD!H10</f>
        <v>4.1202423006200029</v>
      </c>
      <c r="E10" s="106">
        <f>SEKTOR_TL!H10</f>
        <v>19.745715586919772</v>
      </c>
      <c r="F10" s="106">
        <f>SEKTOR_USD!L10</f>
        <v>1.6494139750086561</v>
      </c>
      <c r="G10" s="106">
        <f>SEKTOR_TL!L10</f>
        <v>12.735680959426004</v>
      </c>
    </row>
    <row r="11" spans="1:7" ht="13.8" x14ac:dyDescent="0.25">
      <c r="A11" s="97" t="s">
        <v>5</v>
      </c>
      <c r="B11" s="106">
        <f>SEKTOR_USD!D11</f>
        <v>5.0643862561815096</v>
      </c>
      <c r="C11" s="106">
        <f>SEKTOR_TL!D11</f>
        <v>24.650884227664509</v>
      </c>
      <c r="D11" s="106">
        <f>SEKTOR_USD!H11</f>
        <v>21.616032102106832</v>
      </c>
      <c r="E11" s="106">
        <f>SEKTOR_TL!H11</f>
        <v>39.867123521108752</v>
      </c>
      <c r="F11" s="106">
        <f>SEKTOR_USD!L11</f>
        <v>11.195142159180516</v>
      </c>
      <c r="G11" s="106">
        <f>SEKTOR_TL!L11</f>
        <v>23.322502122613216</v>
      </c>
    </row>
    <row r="12" spans="1:7" ht="13.8" x14ac:dyDescent="0.25">
      <c r="A12" s="97" t="s">
        <v>6</v>
      </c>
      <c r="B12" s="106">
        <f>SEKTOR_USD!D12</f>
        <v>15.178494474130085</v>
      </c>
      <c r="C12" s="106">
        <f>SEKTOR_TL!D12</f>
        <v>36.6505025328388</v>
      </c>
      <c r="D12" s="106">
        <f>SEKTOR_USD!H12</f>
        <v>12.904320492242082</v>
      </c>
      <c r="E12" s="106">
        <f>SEKTOR_TL!H12</f>
        <v>29.848032922969409</v>
      </c>
      <c r="F12" s="106">
        <f>SEKTOR_USD!L12</f>
        <v>3.5575804304263214</v>
      </c>
      <c r="G12" s="106">
        <f>SEKTOR_TL!L12</f>
        <v>14.851959217442657</v>
      </c>
    </row>
    <row r="13" spans="1:7" ht="13.8" x14ac:dyDescent="0.25">
      <c r="A13" s="97" t="s">
        <v>7</v>
      </c>
      <c r="B13" s="106">
        <f>SEKTOR_USD!D13</f>
        <v>-11.50901956622409</v>
      </c>
      <c r="C13" s="106">
        <f>SEKTOR_TL!D13</f>
        <v>4.9878017689761442</v>
      </c>
      <c r="D13" s="106">
        <f>SEKTOR_USD!H13</f>
        <v>-4.6860293637451411</v>
      </c>
      <c r="E13" s="106">
        <f>SEKTOR_TL!H13</f>
        <v>9.6178741720142202</v>
      </c>
      <c r="F13" s="106">
        <f>SEKTOR_USD!L13</f>
        <v>-1.4457308583666397</v>
      </c>
      <c r="G13" s="106">
        <f>SEKTOR_TL!L13</f>
        <v>9.3029680020802648</v>
      </c>
    </row>
    <row r="14" spans="1:7" ht="13.8" x14ac:dyDescent="0.25">
      <c r="A14" s="97" t="s">
        <v>8</v>
      </c>
      <c r="B14" s="106">
        <f>SEKTOR_USD!D14</f>
        <v>45.630906345127315</v>
      </c>
      <c r="C14" s="106">
        <f>SEKTOR_TL!D14</f>
        <v>72.779967538508089</v>
      </c>
      <c r="D14" s="106">
        <f>SEKTOR_USD!H14</f>
        <v>32.622138312307143</v>
      </c>
      <c r="E14" s="106">
        <f>SEKTOR_TL!H14</f>
        <v>52.524931790137622</v>
      </c>
      <c r="F14" s="106">
        <f>SEKTOR_USD!L14</f>
        <v>34.859410080402199</v>
      </c>
      <c r="G14" s="106">
        <f>SEKTOR_TL!L14</f>
        <v>49.56768400985095</v>
      </c>
    </row>
    <row r="15" spans="1:7" ht="13.8" x14ac:dyDescent="0.25">
      <c r="A15" s="97" t="s">
        <v>9</v>
      </c>
      <c r="B15" s="106">
        <f>SEKTOR_USD!D15</f>
        <v>-3.4031351813359243</v>
      </c>
      <c r="C15" s="106">
        <f>SEKTOR_TL!D15</f>
        <v>14.604815602377572</v>
      </c>
      <c r="D15" s="106">
        <f>SEKTOR_USD!H15</f>
        <v>-10.374643663156847</v>
      </c>
      <c r="E15" s="106">
        <f>SEKTOR_TL!H15</f>
        <v>3.0755614100607014</v>
      </c>
      <c r="F15" s="106">
        <f>SEKTOR_USD!L15</f>
        <v>-14.197348972809259</v>
      </c>
      <c r="G15" s="106">
        <f>SEKTOR_TL!L15</f>
        <v>-4.8393894916843054</v>
      </c>
    </row>
    <row r="16" spans="1:7" ht="13.8" x14ac:dyDescent="0.25">
      <c r="A16" s="97" t="s">
        <v>10</v>
      </c>
      <c r="B16" s="106">
        <f>SEKTOR_USD!D16</f>
        <v>-11.254119756818612</v>
      </c>
      <c r="C16" s="106">
        <f>SEKTOR_TL!D16</f>
        <v>5.2902209593798526</v>
      </c>
      <c r="D16" s="106">
        <f>SEKTOR_USD!H16</f>
        <v>-8.85160418787388</v>
      </c>
      <c r="E16" s="106">
        <f>SEKTOR_TL!H16</f>
        <v>4.8271655919672307</v>
      </c>
      <c r="F16" s="106">
        <f>SEKTOR_USD!L16</f>
        <v>-14.37008387096739</v>
      </c>
      <c r="G16" s="106">
        <f>SEKTOR_TL!L16</f>
        <v>-5.0309635067996403</v>
      </c>
    </row>
    <row r="17" spans="1:7" ht="13.8" x14ac:dyDescent="0.25">
      <c r="A17" s="107" t="s">
        <v>11</v>
      </c>
      <c r="B17" s="106">
        <f>SEKTOR_USD!D17</f>
        <v>-30.082266110681903</v>
      </c>
      <c r="C17" s="106">
        <f>SEKTOR_TL!D17</f>
        <v>-17.047939239398772</v>
      </c>
      <c r="D17" s="106">
        <f>SEKTOR_USD!H17</f>
        <v>-15.57394919263953</v>
      </c>
      <c r="E17" s="106">
        <f>SEKTOR_TL!H17</f>
        <v>-2.9040113168769923</v>
      </c>
      <c r="F17" s="106">
        <f>SEKTOR_USD!L17</f>
        <v>1.79830223904766</v>
      </c>
      <c r="G17" s="106">
        <f>SEKTOR_TL!L17</f>
        <v>12.900807536913501</v>
      </c>
    </row>
    <row r="18" spans="1:7" s="21" customFormat="1" ht="15.6" x14ac:dyDescent="0.3">
      <c r="A18" s="95" t="s">
        <v>12</v>
      </c>
      <c r="B18" s="105">
        <f>SEKTOR_USD!D18</f>
        <v>-15.738206221934153</v>
      </c>
      <c r="C18" s="105">
        <f>SEKTOR_TL!D18</f>
        <v>-2.9805766584756373E-2</v>
      </c>
      <c r="D18" s="105">
        <f>SEKTOR_USD!H18</f>
        <v>-11.555354944404611</v>
      </c>
      <c r="E18" s="105">
        <f>SEKTOR_TL!H18</f>
        <v>1.7176591025886507</v>
      </c>
      <c r="F18" s="105">
        <f>SEKTOR_USD!L18</f>
        <v>-6.4670957605823425</v>
      </c>
      <c r="G18" s="105">
        <f>SEKTOR_TL!L18</f>
        <v>3.7339541783879255</v>
      </c>
    </row>
    <row r="19" spans="1:7" ht="13.8" x14ac:dyDescent="0.25">
      <c r="A19" s="97" t="s">
        <v>13</v>
      </c>
      <c r="B19" s="106">
        <f>SEKTOR_USD!D19</f>
        <v>-15.738206221934153</v>
      </c>
      <c r="C19" s="106">
        <f>SEKTOR_TL!D19</f>
        <v>-2.9805766584756373E-2</v>
      </c>
      <c r="D19" s="106">
        <f>SEKTOR_USD!H19</f>
        <v>-11.555354944404611</v>
      </c>
      <c r="E19" s="106">
        <f>SEKTOR_TL!H19</f>
        <v>1.7176591025886507</v>
      </c>
      <c r="F19" s="106">
        <f>SEKTOR_USD!L19</f>
        <v>-6.4670957605823425</v>
      </c>
      <c r="G19" s="106">
        <f>SEKTOR_TL!L19</f>
        <v>3.7339541783879255</v>
      </c>
    </row>
    <row r="20" spans="1:7" s="21" customFormat="1" ht="15.6" x14ac:dyDescent="0.3">
      <c r="A20" s="95" t="s">
        <v>111</v>
      </c>
      <c r="B20" s="105">
        <f>SEKTOR_USD!D20</f>
        <v>-28.570401315189788</v>
      </c>
      <c r="C20" s="105">
        <f>SEKTOR_TL!D20</f>
        <v>-15.254226923493237</v>
      </c>
      <c r="D20" s="105">
        <f>SEKTOR_USD!H20</f>
        <v>-4.965334349605742</v>
      </c>
      <c r="E20" s="105">
        <f>SEKTOR_TL!H20</f>
        <v>9.2966534885057719</v>
      </c>
      <c r="F20" s="105">
        <f>SEKTOR_USD!L20</f>
        <v>6.1171994994629486</v>
      </c>
      <c r="G20" s="105">
        <f>SEKTOR_TL!L20</f>
        <v>17.690739958623528</v>
      </c>
    </row>
    <row r="21" spans="1:7" ht="13.8" x14ac:dyDescent="0.25">
      <c r="A21" s="97" t="s">
        <v>110</v>
      </c>
      <c r="B21" s="106">
        <f>SEKTOR_USD!D21</f>
        <v>-28.570401315189788</v>
      </c>
      <c r="C21" s="106">
        <f>SEKTOR_TL!D21</f>
        <v>-15.254226923493237</v>
      </c>
      <c r="D21" s="106">
        <f>SEKTOR_USD!H21</f>
        <v>-4.965334349605742</v>
      </c>
      <c r="E21" s="106">
        <f>SEKTOR_TL!H21</f>
        <v>9.2966534885057719</v>
      </c>
      <c r="F21" s="106">
        <f>SEKTOR_USD!L21</f>
        <v>6.1171994994629486</v>
      </c>
      <c r="G21" s="106">
        <f>SEKTOR_TL!L21</f>
        <v>17.690739958623528</v>
      </c>
    </row>
    <row r="22" spans="1:7" ht="16.8" x14ac:dyDescent="0.3">
      <c r="A22" s="92" t="s">
        <v>14</v>
      </c>
      <c r="B22" s="105">
        <f>SEKTOR_USD!D22</f>
        <v>-46.867712910696532</v>
      </c>
      <c r="C22" s="105">
        <f>SEKTOR_TL!D22</f>
        <v>-36.96259215210393</v>
      </c>
      <c r="D22" s="105">
        <f>SEKTOR_USD!H22</f>
        <v>-16.220127461191623</v>
      </c>
      <c r="E22" s="105">
        <f>SEKTOR_TL!H22</f>
        <v>-3.6471624799436371</v>
      </c>
      <c r="F22" s="105">
        <f>SEKTOR_USD!L22</f>
        <v>-5.0125020025237035</v>
      </c>
      <c r="G22" s="105">
        <f>SEKTOR_TL!L22</f>
        <v>5.3471913966013727</v>
      </c>
    </row>
    <row r="23" spans="1:7" s="21" customFormat="1" ht="15.6" x14ac:dyDescent="0.3">
      <c r="A23" s="95" t="s">
        <v>15</v>
      </c>
      <c r="B23" s="105">
        <f>SEKTOR_USD!D23</f>
        <v>-58.840232701480097</v>
      </c>
      <c r="C23" s="105">
        <f>SEKTOR_TL!D23</f>
        <v>-51.167074103918296</v>
      </c>
      <c r="D23" s="105">
        <f>SEKTOR_USD!H23</f>
        <v>-17.118371715688166</v>
      </c>
      <c r="E23" s="105">
        <f>SEKTOR_TL!H23</f>
        <v>-4.6802075310296187</v>
      </c>
      <c r="F23" s="105">
        <f>SEKTOR_USD!L23</f>
        <v>-7.224578055279415</v>
      </c>
      <c r="G23" s="105">
        <f>SEKTOR_TL!L23</f>
        <v>2.8938580187742646</v>
      </c>
    </row>
    <row r="24" spans="1:7" ht="13.8" x14ac:dyDescent="0.25">
      <c r="A24" s="97" t="s">
        <v>16</v>
      </c>
      <c r="B24" s="106">
        <f>SEKTOR_USD!D24</f>
        <v>-55.574195368672775</v>
      </c>
      <c r="C24" s="106">
        <f>SEKTOR_TL!D24</f>
        <v>-47.292169809876015</v>
      </c>
      <c r="D24" s="106">
        <f>SEKTOR_USD!H24</f>
        <v>-19.08205675658678</v>
      </c>
      <c r="E24" s="106">
        <f>SEKTOR_TL!H24</f>
        <v>-6.9385855871507376</v>
      </c>
      <c r="F24" s="106">
        <f>SEKTOR_USD!L24</f>
        <v>-10.900361667896941</v>
      </c>
      <c r="G24" s="106">
        <f>SEKTOR_TL!L24</f>
        <v>-1.1828203645346349</v>
      </c>
    </row>
    <row r="25" spans="1:7" ht="13.8" x14ac:dyDescent="0.25">
      <c r="A25" s="97" t="s">
        <v>17</v>
      </c>
      <c r="B25" s="106">
        <f>SEKTOR_USD!D25</f>
        <v>-61.585532452940505</v>
      </c>
      <c r="C25" s="106">
        <f>SEKTOR_TL!D25</f>
        <v>-54.424162958510017</v>
      </c>
      <c r="D25" s="106">
        <f>SEKTOR_USD!H25</f>
        <v>-19.185991421177331</v>
      </c>
      <c r="E25" s="106">
        <f>SEKTOR_TL!H25</f>
        <v>-7.0581178751159142</v>
      </c>
      <c r="F25" s="106">
        <f>SEKTOR_USD!L25</f>
        <v>-7.0770776052871094</v>
      </c>
      <c r="G25" s="106">
        <f>SEKTOR_TL!L25</f>
        <v>3.0574454220011416</v>
      </c>
    </row>
    <row r="26" spans="1:7" ht="13.8" x14ac:dyDescent="0.25">
      <c r="A26" s="97" t="s">
        <v>18</v>
      </c>
      <c r="B26" s="106">
        <f>SEKTOR_USD!D26</f>
        <v>-66.970092662672613</v>
      </c>
      <c r="C26" s="106">
        <f>SEKTOR_TL!D26</f>
        <v>-60.812533130716851</v>
      </c>
      <c r="D26" s="106">
        <f>SEKTOR_USD!H26</f>
        <v>-8.9784123578766284</v>
      </c>
      <c r="E26" s="106">
        <f>SEKTOR_TL!H26</f>
        <v>4.681327139004317</v>
      </c>
      <c r="F26" s="106">
        <f>SEKTOR_USD!L26</f>
        <v>5.7775683658368973</v>
      </c>
      <c r="G26" s="106">
        <f>SEKTOR_TL!L26</f>
        <v>17.314067377571874</v>
      </c>
    </row>
    <row r="27" spans="1:7" s="21" customFormat="1" ht="15.6" x14ac:dyDescent="0.3">
      <c r="A27" s="95" t="s">
        <v>19</v>
      </c>
      <c r="B27" s="105">
        <f>SEKTOR_USD!D27</f>
        <v>-27.317963616224439</v>
      </c>
      <c r="C27" s="105">
        <f>SEKTOR_TL!D27</f>
        <v>-13.768305079002294</v>
      </c>
      <c r="D27" s="105">
        <f>SEKTOR_USD!H27</f>
        <v>-10.912141503837761</v>
      </c>
      <c r="E27" s="105">
        <f>SEKTOR_TL!H27</f>
        <v>2.4574005017050582</v>
      </c>
      <c r="F27" s="105">
        <f>SEKTOR_USD!L27</f>
        <v>6.6193816829085943</v>
      </c>
      <c r="G27" s="105">
        <f>SEKTOR_TL!L27</f>
        <v>18.247692017691516</v>
      </c>
    </row>
    <row r="28" spans="1:7" ht="13.8" x14ac:dyDescent="0.25">
      <c r="A28" s="97" t="s">
        <v>20</v>
      </c>
      <c r="B28" s="106">
        <f>SEKTOR_USD!D28</f>
        <v>-27.317963616224439</v>
      </c>
      <c r="C28" s="106">
        <f>SEKTOR_TL!D28</f>
        <v>-13.768305079002294</v>
      </c>
      <c r="D28" s="106">
        <f>SEKTOR_USD!H28</f>
        <v>-10.912141503837761</v>
      </c>
      <c r="E28" s="106">
        <f>SEKTOR_TL!H28</f>
        <v>2.4574005017050582</v>
      </c>
      <c r="F28" s="106">
        <f>SEKTOR_USD!L28</f>
        <v>6.6193816829085943</v>
      </c>
      <c r="G28" s="106">
        <f>SEKTOR_TL!L28</f>
        <v>18.247692017691516</v>
      </c>
    </row>
    <row r="29" spans="1:7" s="21" customFormat="1" ht="15.6" x14ac:dyDescent="0.3">
      <c r="A29" s="95" t="s">
        <v>21</v>
      </c>
      <c r="B29" s="105">
        <f>SEKTOR_USD!D29</f>
        <v>-49.311762764564818</v>
      </c>
      <c r="C29" s="105">
        <f>SEKTOR_TL!D29</f>
        <v>-39.86227097037002</v>
      </c>
      <c r="D29" s="105">
        <f>SEKTOR_USD!H29</f>
        <v>-17.139326351905986</v>
      </c>
      <c r="E29" s="105">
        <f>SEKTOR_TL!H29</f>
        <v>-4.7043068593957633</v>
      </c>
      <c r="F29" s="105">
        <f>SEKTOR_USD!L29</f>
        <v>-6.7866141125849504</v>
      </c>
      <c r="G29" s="105">
        <f>SEKTOR_TL!L29</f>
        <v>3.3795879544871821</v>
      </c>
    </row>
    <row r="30" spans="1:7" ht="13.8" x14ac:dyDescent="0.25">
      <c r="A30" s="97" t="s">
        <v>22</v>
      </c>
      <c r="B30" s="106">
        <f>SEKTOR_USD!D30</f>
        <v>-61.66907945087349</v>
      </c>
      <c r="C30" s="106">
        <f>SEKTOR_TL!D30</f>
        <v>-54.52328510196898</v>
      </c>
      <c r="D30" s="106">
        <f>SEKTOR_USD!H30</f>
        <v>-20.082120860596532</v>
      </c>
      <c r="E30" s="106">
        <f>SEKTOR_TL!H30</f>
        <v>-8.0887307378091791</v>
      </c>
      <c r="F30" s="106">
        <f>SEKTOR_USD!L30</f>
        <v>-6.649676415539675</v>
      </c>
      <c r="G30" s="106">
        <f>SEKTOR_TL!L30</f>
        <v>3.5314605912464181</v>
      </c>
    </row>
    <row r="31" spans="1:7" ht="13.8" x14ac:dyDescent="0.25">
      <c r="A31" s="97" t="s">
        <v>23</v>
      </c>
      <c r="B31" s="106">
        <f>SEKTOR_USD!D31</f>
        <v>-77.209228000823941</v>
      </c>
      <c r="C31" s="106">
        <f>SEKTOR_TL!D31</f>
        <v>-72.960486581995838</v>
      </c>
      <c r="D31" s="106">
        <f>SEKTOR_USD!H31</f>
        <v>-26.94927431149744</v>
      </c>
      <c r="E31" s="106">
        <f>SEKTOR_TL!H31</f>
        <v>-15.986447702864853</v>
      </c>
      <c r="F31" s="106">
        <f>SEKTOR_USD!L31</f>
        <v>-9.7868359097830133</v>
      </c>
      <c r="G31" s="106">
        <f>SEKTOR_TL!L31</f>
        <v>5.2150696269497379E-2</v>
      </c>
    </row>
    <row r="32" spans="1:7" ht="13.8" x14ac:dyDescent="0.25">
      <c r="A32" s="97" t="s">
        <v>24</v>
      </c>
      <c r="B32" s="106">
        <f>SEKTOR_USD!D32</f>
        <v>-74.693163326933444</v>
      </c>
      <c r="C32" s="106">
        <f>SEKTOR_TL!D32</f>
        <v>-69.975367670153432</v>
      </c>
      <c r="D32" s="106">
        <f>SEKTOR_USD!H32</f>
        <v>-7.2283534590925482</v>
      </c>
      <c r="E32" s="106">
        <f>SEKTOR_TL!H32</f>
        <v>6.6940198731328078</v>
      </c>
      <c r="F32" s="106">
        <f>SEKTOR_USD!L32</f>
        <v>-11.882467448956351</v>
      </c>
      <c r="G32" s="106">
        <f>SEKTOR_TL!L32</f>
        <v>-2.2720382918425304</v>
      </c>
    </row>
    <row r="33" spans="1:7" ht="13.8" x14ac:dyDescent="0.25">
      <c r="A33" s="97" t="s">
        <v>106</v>
      </c>
      <c r="B33" s="106">
        <f>SEKTOR_USD!D33</f>
        <v>-33.766146039893755</v>
      </c>
      <c r="C33" s="106">
        <f>SEKTOR_TL!D33</f>
        <v>-21.418581917928535</v>
      </c>
      <c r="D33" s="106">
        <f>SEKTOR_USD!H33</f>
        <v>-13.157189042745729</v>
      </c>
      <c r="E33" s="106">
        <f>SEKTOR_TL!H33</f>
        <v>-0.12456452385639893</v>
      </c>
      <c r="F33" s="106">
        <f>SEKTOR_USD!L33</f>
        <v>-4.729082732684728</v>
      </c>
      <c r="G33" s="106">
        <f>SEKTOR_TL!L33</f>
        <v>5.661521436813671</v>
      </c>
    </row>
    <row r="34" spans="1:7" ht="13.8" x14ac:dyDescent="0.25">
      <c r="A34" s="97" t="s">
        <v>25</v>
      </c>
      <c r="B34" s="106">
        <f>SEKTOR_USD!D34</f>
        <v>-30.720122497052298</v>
      </c>
      <c r="C34" s="106">
        <f>SEKTOR_TL!D34</f>
        <v>-17.80470721192053</v>
      </c>
      <c r="D34" s="106">
        <f>SEKTOR_USD!H34</f>
        <v>-7.9761405283204283</v>
      </c>
      <c r="E34" s="106">
        <f>SEKTOR_TL!H34</f>
        <v>5.8340113317311948</v>
      </c>
      <c r="F34" s="106">
        <f>SEKTOR_USD!L34</f>
        <v>0.94871529720486436</v>
      </c>
      <c r="G34" s="106">
        <f>SEKTOR_TL!L34</f>
        <v>11.958561451299762</v>
      </c>
    </row>
    <row r="35" spans="1:7" ht="13.8" x14ac:dyDescent="0.25">
      <c r="A35" s="97" t="s">
        <v>26</v>
      </c>
      <c r="B35" s="106">
        <f>SEKTOR_USD!D35</f>
        <v>-26.571821781477762</v>
      </c>
      <c r="C35" s="106">
        <f>SEKTOR_TL!D35</f>
        <v>-12.883064677619835</v>
      </c>
      <c r="D35" s="106">
        <f>SEKTOR_USD!H35</f>
        <v>-5.1926611607283961</v>
      </c>
      <c r="E35" s="106">
        <f>SEKTOR_TL!H35</f>
        <v>9.0352114185634029</v>
      </c>
      <c r="F35" s="106">
        <f>SEKTOR_USD!L35</f>
        <v>-1.7719958139302765</v>
      </c>
      <c r="G35" s="106">
        <f>SEKTOR_TL!L35</f>
        <v>8.9411193646871592</v>
      </c>
    </row>
    <row r="36" spans="1:7" ht="13.8" x14ac:dyDescent="0.25">
      <c r="A36" s="97" t="s">
        <v>27</v>
      </c>
      <c r="B36" s="106">
        <f>SEKTOR_USD!D36</f>
        <v>-26.898440768869573</v>
      </c>
      <c r="C36" s="106">
        <f>SEKTOR_TL!D36</f>
        <v>-13.270573204863906</v>
      </c>
      <c r="D36" s="106">
        <f>SEKTOR_USD!H36</f>
        <v>-18.097215116577502</v>
      </c>
      <c r="E36" s="106">
        <f>SEKTOR_TL!H36</f>
        <v>-5.8059473573796874</v>
      </c>
      <c r="F36" s="106">
        <f>SEKTOR_USD!L36</f>
        <v>-17.897366095748442</v>
      </c>
      <c r="G36" s="106">
        <f>SEKTOR_TL!L36</f>
        <v>-8.9429443829957158</v>
      </c>
    </row>
    <row r="37" spans="1:7" ht="13.8" x14ac:dyDescent="0.25">
      <c r="A37" s="97" t="s">
        <v>107</v>
      </c>
      <c r="B37" s="106">
        <f>SEKTOR_USD!D37</f>
        <v>-25.533357309747778</v>
      </c>
      <c r="C37" s="106">
        <f>SEKTOR_TL!D37</f>
        <v>-11.651005754013449</v>
      </c>
      <c r="D37" s="106">
        <f>SEKTOR_USD!H37</f>
        <v>1.7374805660636092E-3</v>
      </c>
      <c r="E37" s="106">
        <f>SEKTOR_TL!H37</f>
        <v>15.00914087360295</v>
      </c>
      <c r="F37" s="106">
        <f>SEKTOR_USD!L37</f>
        <v>11.255355410337604</v>
      </c>
      <c r="G37" s="106">
        <f>SEKTOR_TL!L37</f>
        <v>23.389282457162359</v>
      </c>
    </row>
    <row r="38" spans="1:7" ht="13.8" x14ac:dyDescent="0.25">
      <c r="A38" s="107" t="s">
        <v>28</v>
      </c>
      <c r="B38" s="106">
        <f>SEKTOR_USD!D38</f>
        <v>-43.521438827494471</v>
      </c>
      <c r="C38" s="106">
        <f>SEKTOR_TL!D38</f>
        <v>-32.992493070934906</v>
      </c>
      <c r="D38" s="106">
        <f>SEKTOR_USD!H38</f>
        <v>-3.1681735147205332</v>
      </c>
      <c r="E38" s="106">
        <f>SEKTOR_TL!H38</f>
        <v>11.363516813475522</v>
      </c>
      <c r="F38" s="106">
        <f>SEKTOR_USD!L38</f>
        <v>-4.4344970782679543</v>
      </c>
      <c r="G38" s="106">
        <f>SEKTOR_TL!L38</f>
        <v>5.9882357094578742</v>
      </c>
    </row>
    <row r="39" spans="1:7" ht="13.8" x14ac:dyDescent="0.25">
      <c r="A39" s="107" t="s">
        <v>108</v>
      </c>
      <c r="B39" s="106">
        <f>SEKTOR_USD!D39</f>
        <v>-18.452262164241354</v>
      </c>
      <c r="C39" s="106">
        <f>SEKTOR_TL!D39</f>
        <v>-3.2498262236312527</v>
      </c>
      <c r="D39" s="106">
        <f>SEKTOR_USD!H39</f>
        <v>-20.757682455071194</v>
      </c>
      <c r="E39" s="106">
        <f>SEKTOR_TL!H39</f>
        <v>-8.8656748244339703</v>
      </c>
      <c r="F39" s="106">
        <f>SEKTOR_USD!L39</f>
        <v>14.138862592837048</v>
      </c>
      <c r="G39" s="106">
        <f>SEKTOR_TL!L39</f>
        <v>26.587275766306206</v>
      </c>
    </row>
    <row r="40" spans="1:7" ht="13.8" x14ac:dyDescent="0.25">
      <c r="A40" s="107" t="s">
        <v>29</v>
      </c>
      <c r="B40" s="106">
        <f>SEKTOR_USD!D40</f>
        <v>-26.745816262021727</v>
      </c>
      <c r="C40" s="106">
        <f>SEKTOR_TL!D40</f>
        <v>-13.089495863518113</v>
      </c>
      <c r="D40" s="106">
        <f>SEKTOR_USD!H40</f>
        <v>-4.6997158082792296</v>
      </c>
      <c r="E40" s="106">
        <f>SEKTOR_TL!H40</f>
        <v>9.6021337832256286</v>
      </c>
      <c r="F40" s="106">
        <f>SEKTOR_USD!L40</f>
        <v>0.78451861783424315</v>
      </c>
      <c r="G40" s="106">
        <f>SEKTOR_TL!L40</f>
        <v>11.776456865190941</v>
      </c>
    </row>
    <row r="41" spans="1:7" ht="13.8" x14ac:dyDescent="0.25">
      <c r="A41" s="97" t="s">
        <v>30</v>
      </c>
      <c r="B41" s="106">
        <f>SEKTOR_USD!D41</f>
        <v>-45.58312053423974</v>
      </c>
      <c r="C41" s="106">
        <f>SEKTOR_TL!D41</f>
        <v>-35.438521234228702</v>
      </c>
      <c r="D41" s="106">
        <f>SEKTOR_USD!H41</f>
        <v>-25.727437316564444</v>
      </c>
      <c r="E41" s="106">
        <f>SEKTOR_TL!H41</f>
        <v>-14.58124788719028</v>
      </c>
      <c r="F41" s="106">
        <f>SEKTOR_USD!L41</f>
        <v>-9.0828301703044438</v>
      </c>
      <c r="G41" s="106">
        <f>SEKTOR_TL!L41</f>
        <v>0.83293794664138754</v>
      </c>
    </row>
    <row r="42" spans="1:7" ht="16.8" x14ac:dyDescent="0.3">
      <c r="A42" s="92" t="s">
        <v>31</v>
      </c>
      <c r="B42" s="105">
        <f>SEKTOR_USD!D42</f>
        <v>-14.642910339755669</v>
      </c>
      <c r="C42" s="105">
        <f>SEKTOR_TL!D42</f>
        <v>1.2696792927155789</v>
      </c>
      <c r="D42" s="105">
        <f>SEKTOR_USD!H42</f>
        <v>-6.4048928970696766</v>
      </c>
      <c r="E42" s="105">
        <f>SEKTOR_TL!H42</f>
        <v>7.641058336339003</v>
      </c>
      <c r="F42" s="105">
        <f>SEKTOR_USD!L42</f>
        <v>-4.9080209380104245</v>
      </c>
      <c r="G42" s="105">
        <f>SEKTOR_TL!L42</f>
        <v>5.4630675585452861</v>
      </c>
    </row>
    <row r="43" spans="1:7" ht="13.8" x14ac:dyDescent="0.25">
      <c r="A43" s="97" t="s">
        <v>32</v>
      </c>
      <c r="B43" s="106">
        <f>SEKTOR_USD!D43</f>
        <v>-14.642910339755669</v>
      </c>
      <c r="C43" s="106">
        <f>SEKTOR_TL!D43</f>
        <v>1.2696792927155789</v>
      </c>
      <c r="D43" s="106">
        <f>SEKTOR_USD!H43</f>
        <v>-6.4048928970696766</v>
      </c>
      <c r="E43" s="106">
        <f>SEKTOR_TL!H43</f>
        <v>7.641058336339003</v>
      </c>
      <c r="F43" s="106">
        <f>SEKTOR_USD!L43</f>
        <v>-4.9080209380104245</v>
      </c>
      <c r="G43" s="106">
        <f>SEKTOR_TL!L43</f>
        <v>5.4630675585452861</v>
      </c>
    </row>
    <row r="44" spans="1:7" ht="17.399999999999999" x14ac:dyDescent="0.3">
      <c r="A44" s="108" t="s">
        <v>40</v>
      </c>
      <c r="B44" s="109">
        <f>SEKTOR_USD!D44</f>
        <v>-40.496767974414567</v>
      </c>
      <c r="C44" s="109">
        <f>SEKTOR_TL!D44</f>
        <v>-29.403951703408744</v>
      </c>
      <c r="D44" s="109">
        <f>SEKTOR_USD!H44</f>
        <v>-13.341581666317866</v>
      </c>
      <c r="E44" s="109">
        <f>SEKTOR_TL!H44</f>
        <v>-0.33662921147827873</v>
      </c>
      <c r="F44" s="109">
        <f>SEKTOR_USD!L44</f>
        <v>-3.7628950259354776</v>
      </c>
      <c r="G44" s="109">
        <f>SEKTOR_TL!L44</f>
        <v>6.7330852048230287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A22" sqref="A22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3" t="s">
        <v>127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0"/>
      <c r="B7" s="149" t="s">
        <v>129</v>
      </c>
      <c r="C7" s="149"/>
      <c r="D7" s="149"/>
      <c r="E7" s="149"/>
      <c r="F7" s="149" t="s">
        <v>130</v>
      </c>
      <c r="G7" s="149"/>
      <c r="H7" s="149"/>
      <c r="I7" s="149"/>
      <c r="J7" s="149" t="s">
        <v>105</v>
      </c>
      <c r="K7" s="149"/>
      <c r="L7" s="149"/>
      <c r="M7" s="149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131</v>
      </c>
      <c r="K8" s="5" t="s">
        <v>132</v>
      </c>
      <c r="L8" s="7" t="s">
        <v>117</v>
      </c>
      <c r="M8" s="7" t="s">
        <v>118</v>
      </c>
    </row>
    <row r="9" spans="1:13" ht="22.5" customHeight="1" x14ac:dyDescent="0.3">
      <c r="A9" s="52" t="s">
        <v>202</v>
      </c>
      <c r="B9" s="75">
        <v>3904777.5743399998</v>
      </c>
      <c r="C9" s="75">
        <v>2914077.0875800001</v>
      </c>
      <c r="D9" s="64">
        <f>(C9-B9)/B9*100</f>
        <v>-25.37149601734874</v>
      </c>
      <c r="E9" s="77">
        <f t="shared" ref="E9:E22" si="0">C9/C$22*100</f>
        <v>34.893554664760075</v>
      </c>
      <c r="F9" s="75">
        <v>15275767.613779999</v>
      </c>
      <c r="G9" s="75">
        <v>13834637.57449</v>
      </c>
      <c r="H9" s="64">
        <f t="shared" ref="H9:H21" si="1">(G9-F9)/F9*100</f>
        <v>-9.4340924510397883</v>
      </c>
      <c r="I9" s="66">
        <f t="shared" ref="I9:I22" si="2">G9/G$22*100</f>
        <v>29.039516983335968</v>
      </c>
      <c r="J9" s="75">
        <v>47694124.097779997</v>
      </c>
      <c r="K9" s="75">
        <v>45737112.818230003</v>
      </c>
      <c r="L9" s="64">
        <f t="shared" ref="L9:L22" si="3">(K9-J9)/J9*100</f>
        <v>-4.1032544712171077</v>
      </c>
      <c r="M9" s="77">
        <f t="shared" ref="M9:M22" si="4">K9/K$22*100</f>
        <v>28.84647204189843</v>
      </c>
    </row>
    <row r="10" spans="1:13" ht="22.5" customHeight="1" x14ac:dyDescent="0.3">
      <c r="A10" s="52" t="s">
        <v>203</v>
      </c>
      <c r="B10" s="75">
        <v>2710276.2761200001</v>
      </c>
      <c r="C10" s="75">
        <v>665999.34216</v>
      </c>
      <c r="D10" s="64">
        <f t="shared" ref="D10:D22" si="5">(C10-B10)/B10*100</f>
        <v>-75.426883671304651</v>
      </c>
      <c r="E10" s="77">
        <f t="shared" si="0"/>
        <v>7.97476653977371</v>
      </c>
      <c r="F10" s="75">
        <v>10753179.25433</v>
      </c>
      <c r="G10" s="75">
        <v>7958509.5747199999</v>
      </c>
      <c r="H10" s="64">
        <f t="shared" si="1"/>
        <v>-25.989241074770199</v>
      </c>
      <c r="I10" s="66">
        <f t="shared" si="2"/>
        <v>16.705264067291118</v>
      </c>
      <c r="J10" s="75">
        <v>32064610.430119999</v>
      </c>
      <c r="K10" s="75">
        <v>28940487.951590002</v>
      </c>
      <c r="L10" s="64">
        <f t="shared" si="3"/>
        <v>-9.7432104635687153</v>
      </c>
      <c r="M10" s="77">
        <f t="shared" si="4"/>
        <v>18.252813199911703</v>
      </c>
    </row>
    <row r="11" spans="1:13" ht="22.5" customHeight="1" x14ac:dyDescent="0.3">
      <c r="A11" s="52" t="s">
        <v>204</v>
      </c>
      <c r="B11" s="75">
        <v>1682291.14325</v>
      </c>
      <c r="C11" s="75">
        <v>608343.72898999997</v>
      </c>
      <c r="D11" s="64">
        <f t="shared" si="5"/>
        <v>-63.838380090693022</v>
      </c>
      <c r="E11" s="77">
        <f t="shared" si="0"/>
        <v>7.2843904002912891</v>
      </c>
      <c r="F11" s="75">
        <v>6688668.4993700003</v>
      </c>
      <c r="G11" s="75">
        <v>5313281.9407900004</v>
      </c>
      <c r="H11" s="64">
        <f t="shared" si="1"/>
        <v>-20.562935040203389</v>
      </c>
      <c r="I11" s="66">
        <f t="shared" si="2"/>
        <v>11.152814110673329</v>
      </c>
      <c r="J11" s="75">
        <v>19691079.816649999</v>
      </c>
      <c r="K11" s="75">
        <v>18192544.34008</v>
      </c>
      <c r="L11" s="64">
        <f t="shared" si="3"/>
        <v>-7.6102249877779515</v>
      </c>
      <c r="M11" s="77">
        <f t="shared" si="4"/>
        <v>11.474067542539391</v>
      </c>
    </row>
    <row r="12" spans="1:13" ht="22.5" customHeight="1" x14ac:dyDescent="0.3">
      <c r="A12" s="52" t="s">
        <v>205</v>
      </c>
      <c r="B12" s="75">
        <v>1315058.84531</v>
      </c>
      <c r="C12" s="75">
        <v>1010014.5077</v>
      </c>
      <c r="D12" s="64">
        <f t="shared" si="5"/>
        <v>-23.196250015571866</v>
      </c>
      <c r="E12" s="77">
        <f t="shared" si="0"/>
        <v>12.094050835799367</v>
      </c>
      <c r="F12" s="75">
        <v>5102791.4866699995</v>
      </c>
      <c r="G12" s="75">
        <v>4778242.57345</v>
      </c>
      <c r="H12" s="64">
        <f t="shared" si="1"/>
        <v>-6.3602229106914763</v>
      </c>
      <c r="I12" s="66">
        <f t="shared" si="2"/>
        <v>10.029742782569091</v>
      </c>
      <c r="J12" s="75">
        <v>14823792.659539999</v>
      </c>
      <c r="K12" s="75">
        <v>15496428.924450001</v>
      </c>
      <c r="L12" s="64">
        <f t="shared" si="3"/>
        <v>4.5375450153582628</v>
      </c>
      <c r="M12" s="77">
        <f t="shared" si="4"/>
        <v>9.7736231295351867</v>
      </c>
    </row>
    <row r="13" spans="1:13" ht="22.5" customHeight="1" x14ac:dyDescent="0.3">
      <c r="A13" s="53" t="s">
        <v>206</v>
      </c>
      <c r="B13" s="75">
        <v>1101134.93857</v>
      </c>
      <c r="C13" s="75">
        <v>819145.39269999997</v>
      </c>
      <c r="D13" s="64">
        <f t="shared" si="5"/>
        <v>-25.60899086865853</v>
      </c>
      <c r="E13" s="77">
        <f t="shared" si="0"/>
        <v>9.808558140203667</v>
      </c>
      <c r="F13" s="75">
        <v>4337751.0646000002</v>
      </c>
      <c r="G13" s="75">
        <v>4067326.3713500001</v>
      </c>
      <c r="H13" s="64">
        <f t="shared" si="1"/>
        <v>-6.234214209683719</v>
      </c>
      <c r="I13" s="66">
        <f t="shared" si="2"/>
        <v>8.5374981889934123</v>
      </c>
      <c r="J13" s="75">
        <v>13234549.64927</v>
      </c>
      <c r="K13" s="75">
        <v>13019890.52452</v>
      </c>
      <c r="L13" s="64">
        <f t="shared" si="3"/>
        <v>-1.6219601757422837</v>
      </c>
      <c r="M13" s="77">
        <f t="shared" si="4"/>
        <v>8.2116663003364252</v>
      </c>
    </row>
    <row r="14" spans="1:13" ht="22.5" customHeight="1" x14ac:dyDescent="0.3">
      <c r="A14" s="52" t="s">
        <v>207</v>
      </c>
      <c r="B14" s="75">
        <v>1195413.28324</v>
      </c>
      <c r="C14" s="75">
        <v>686911.56094</v>
      </c>
      <c r="D14" s="64">
        <f t="shared" si="5"/>
        <v>-42.537733972787841</v>
      </c>
      <c r="E14" s="77">
        <f t="shared" si="0"/>
        <v>8.2251722865095793</v>
      </c>
      <c r="F14" s="75">
        <v>4672052.9778899997</v>
      </c>
      <c r="G14" s="75">
        <v>3801438.3092100001</v>
      </c>
      <c r="H14" s="64">
        <f t="shared" si="1"/>
        <v>-18.634520473121604</v>
      </c>
      <c r="I14" s="66">
        <f t="shared" si="2"/>
        <v>7.9793873707947309</v>
      </c>
      <c r="J14" s="75">
        <v>13238304.71685</v>
      </c>
      <c r="K14" s="75">
        <v>12565058.215229999</v>
      </c>
      <c r="L14" s="64">
        <f t="shared" si="3"/>
        <v>-5.0855945381214678</v>
      </c>
      <c r="M14" s="77">
        <f t="shared" si="4"/>
        <v>7.9248028171552871</v>
      </c>
    </row>
    <row r="15" spans="1:13" ht="22.5" customHeight="1" x14ac:dyDescent="0.3">
      <c r="A15" s="52" t="s">
        <v>208</v>
      </c>
      <c r="B15" s="75">
        <v>787856.98693999997</v>
      </c>
      <c r="C15" s="75">
        <v>546121.40592000005</v>
      </c>
      <c r="D15" s="64">
        <f t="shared" si="5"/>
        <v>-30.682672747358591</v>
      </c>
      <c r="E15" s="77">
        <f t="shared" si="0"/>
        <v>6.5393318564850773</v>
      </c>
      <c r="F15" s="75">
        <v>2948237.31666</v>
      </c>
      <c r="G15" s="75">
        <v>2659577.2695300002</v>
      </c>
      <c r="H15" s="64">
        <f t="shared" si="1"/>
        <v>-9.7909366216494789</v>
      </c>
      <c r="I15" s="66">
        <f t="shared" si="2"/>
        <v>5.5825704772651301</v>
      </c>
      <c r="J15" s="75">
        <v>8673278.4801400006</v>
      </c>
      <c r="K15" s="75">
        <v>8627420.1995499991</v>
      </c>
      <c r="L15" s="64">
        <f t="shared" si="3"/>
        <v>-0.52873063738247761</v>
      </c>
      <c r="M15" s="77">
        <f t="shared" si="4"/>
        <v>5.4413280647840407</v>
      </c>
    </row>
    <row r="16" spans="1:13" ht="22.5" customHeight="1" x14ac:dyDescent="0.3">
      <c r="A16" s="52" t="s">
        <v>209</v>
      </c>
      <c r="B16" s="75">
        <v>653277.45137999998</v>
      </c>
      <c r="C16" s="75">
        <v>533893.08342000004</v>
      </c>
      <c r="D16" s="64">
        <f t="shared" si="5"/>
        <v>-18.274680644159591</v>
      </c>
      <c r="E16" s="77">
        <f t="shared" si="0"/>
        <v>6.3929082627405434</v>
      </c>
      <c r="F16" s="75">
        <v>2485661.5021500001</v>
      </c>
      <c r="G16" s="75">
        <v>2531912.4905900001</v>
      </c>
      <c r="H16" s="64">
        <f t="shared" si="1"/>
        <v>1.8607114605103989</v>
      </c>
      <c r="I16" s="66">
        <f t="shared" si="2"/>
        <v>5.3145964521964881</v>
      </c>
      <c r="J16" s="75">
        <v>7266507.5678599998</v>
      </c>
      <c r="K16" s="75">
        <v>7614746.5032799998</v>
      </c>
      <c r="L16" s="64">
        <f t="shared" si="3"/>
        <v>4.792383853837463</v>
      </c>
      <c r="M16" s="77">
        <f t="shared" si="4"/>
        <v>4.8026331042360493</v>
      </c>
    </row>
    <row r="17" spans="1:13" ht="22.5" customHeight="1" x14ac:dyDescent="0.3">
      <c r="A17" s="52" t="s">
        <v>210</v>
      </c>
      <c r="B17" s="75">
        <v>207174.61798000001</v>
      </c>
      <c r="C17" s="75">
        <v>121049.97095</v>
      </c>
      <c r="D17" s="64">
        <f t="shared" si="5"/>
        <v>-41.571041795435683</v>
      </c>
      <c r="E17" s="77">
        <f t="shared" si="0"/>
        <v>1.4494687860228017</v>
      </c>
      <c r="F17" s="75">
        <v>810700.61872000003</v>
      </c>
      <c r="G17" s="75">
        <v>700180.79590000003</v>
      </c>
      <c r="H17" s="64">
        <f t="shared" si="1"/>
        <v>-13.632630871122025</v>
      </c>
      <c r="I17" s="66">
        <f t="shared" si="2"/>
        <v>1.4697105005075131</v>
      </c>
      <c r="J17" s="75">
        <v>2511619.2466699998</v>
      </c>
      <c r="K17" s="75">
        <v>2323026.1169799999</v>
      </c>
      <c r="L17" s="64">
        <f t="shared" si="3"/>
        <v>-7.5088264250261574</v>
      </c>
      <c r="M17" s="77">
        <f t="shared" si="4"/>
        <v>1.4651363806539619</v>
      </c>
    </row>
    <row r="18" spans="1:13" ht="22.5" customHeight="1" x14ac:dyDescent="0.3">
      <c r="A18" s="52" t="s">
        <v>211</v>
      </c>
      <c r="B18" s="75">
        <v>147824.00091</v>
      </c>
      <c r="C18" s="75">
        <v>114722.78203</v>
      </c>
      <c r="D18" s="64">
        <f t="shared" si="5"/>
        <v>-22.392316996042531</v>
      </c>
      <c r="E18" s="77">
        <f t="shared" si="0"/>
        <v>1.3737061669091013</v>
      </c>
      <c r="F18" s="75">
        <v>580344.58537999995</v>
      </c>
      <c r="G18" s="75">
        <v>546815.01890999998</v>
      </c>
      <c r="H18" s="64">
        <f t="shared" si="1"/>
        <v>-5.7775272337632586</v>
      </c>
      <c r="I18" s="66">
        <f t="shared" si="2"/>
        <v>1.1477889422748753</v>
      </c>
      <c r="J18" s="75">
        <v>1763592.66316</v>
      </c>
      <c r="K18" s="75">
        <v>1808006.6153299999</v>
      </c>
      <c r="L18" s="64">
        <f t="shared" si="3"/>
        <v>2.5183792775832465</v>
      </c>
      <c r="M18" s="77">
        <f t="shared" si="4"/>
        <v>1.1403127365725705</v>
      </c>
    </row>
    <row r="19" spans="1:13" ht="22.5" customHeight="1" x14ac:dyDescent="0.3">
      <c r="A19" s="52" t="s">
        <v>212</v>
      </c>
      <c r="B19" s="75">
        <v>151766.07264999999</v>
      </c>
      <c r="C19" s="75">
        <v>142107.02578</v>
      </c>
      <c r="D19" s="64">
        <f t="shared" si="5"/>
        <v>-6.3644309306701894</v>
      </c>
      <c r="E19" s="77">
        <f t="shared" si="0"/>
        <v>1.701608819284459</v>
      </c>
      <c r="F19" s="75">
        <v>607873.33143999998</v>
      </c>
      <c r="G19" s="75">
        <v>600194.23560999997</v>
      </c>
      <c r="H19" s="64">
        <f t="shared" si="1"/>
        <v>-1.2632723682430489</v>
      </c>
      <c r="I19" s="66">
        <f t="shared" si="2"/>
        <v>1.2598342822102775</v>
      </c>
      <c r="J19" s="75">
        <v>1750426.13797</v>
      </c>
      <c r="K19" s="75">
        <v>1784625.08925</v>
      </c>
      <c r="L19" s="64">
        <f t="shared" si="3"/>
        <v>1.9537500348150105</v>
      </c>
      <c r="M19" s="77">
        <f t="shared" si="4"/>
        <v>1.1255659697391642</v>
      </c>
    </row>
    <row r="20" spans="1:13" ht="22.5" customHeight="1" x14ac:dyDescent="0.3">
      <c r="A20" s="52" t="s">
        <v>213</v>
      </c>
      <c r="B20" s="75">
        <v>99308.806119999994</v>
      </c>
      <c r="C20" s="75">
        <v>130245.5781</v>
      </c>
      <c r="D20" s="64">
        <f t="shared" si="5"/>
        <v>31.152093342676473</v>
      </c>
      <c r="E20" s="77">
        <f t="shared" si="0"/>
        <v>1.5595782344419058</v>
      </c>
      <c r="F20" s="75">
        <v>430162.36368000001</v>
      </c>
      <c r="G20" s="75">
        <v>537095.83753000002</v>
      </c>
      <c r="H20" s="64">
        <f t="shared" si="1"/>
        <v>24.858863275530162</v>
      </c>
      <c r="I20" s="66">
        <f t="shared" si="2"/>
        <v>1.1273879501108983</v>
      </c>
      <c r="J20" s="75">
        <v>1149238.8951600001</v>
      </c>
      <c r="K20" s="75">
        <v>1516659.2328300001</v>
      </c>
      <c r="L20" s="64">
        <f t="shared" si="3"/>
        <v>31.970753793435335</v>
      </c>
      <c r="M20" s="77">
        <f t="shared" si="4"/>
        <v>0.95655946475658671</v>
      </c>
    </row>
    <row r="21" spans="1:13" ht="22.5" customHeight="1" x14ac:dyDescent="0.3">
      <c r="A21" s="52" t="s">
        <v>214</v>
      </c>
      <c r="B21" s="75">
        <v>78932.085800000001</v>
      </c>
      <c r="C21" s="75">
        <v>58701.940649999997</v>
      </c>
      <c r="D21" s="64">
        <f t="shared" si="5"/>
        <v>-25.62981193891116</v>
      </c>
      <c r="E21" s="77">
        <f t="shared" si="0"/>
        <v>0.70290500677842616</v>
      </c>
      <c r="F21" s="75">
        <v>282113.41960999998</v>
      </c>
      <c r="G21" s="75">
        <v>311516.95815999998</v>
      </c>
      <c r="H21" s="64">
        <f t="shared" si="1"/>
        <v>10.422594781435111</v>
      </c>
      <c r="I21" s="66">
        <f t="shared" si="2"/>
        <v>0.65388789177716944</v>
      </c>
      <c r="J21" s="75">
        <v>891935.81113000005</v>
      </c>
      <c r="K21" s="75">
        <v>927568.93467999995</v>
      </c>
      <c r="L21" s="64">
        <f t="shared" si="3"/>
        <v>3.9950322775868852</v>
      </c>
      <c r="M21" s="77">
        <f t="shared" si="4"/>
        <v>0.58501924788123538</v>
      </c>
    </row>
    <row r="22" spans="1:13" ht="24" customHeight="1" x14ac:dyDescent="0.25">
      <c r="A22" s="68" t="s">
        <v>42</v>
      </c>
      <c r="B22" s="76">
        <f>SUM(B9:B21)</f>
        <v>14035092.082610002</v>
      </c>
      <c r="C22" s="76">
        <f>SUM(C9:C21)</f>
        <v>8351333.40692</v>
      </c>
      <c r="D22" s="74">
        <f t="shared" si="5"/>
        <v>-40.496767974414567</v>
      </c>
      <c r="E22" s="78">
        <f t="shared" si="0"/>
        <v>100</v>
      </c>
      <c r="F22" s="67">
        <f>SUM(F9:F21)</f>
        <v>54975304.03428001</v>
      </c>
      <c r="G22" s="67">
        <f>SUM(G9:G21)</f>
        <v>47640728.950240001</v>
      </c>
      <c r="H22" s="74">
        <f>(G22-F22)/F22*100</f>
        <v>-13.341581666317866</v>
      </c>
      <c r="I22" s="70">
        <f t="shared" si="2"/>
        <v>100</v>
      </c>
      <c r="J22" s="76">
        <f>SUM(J9:J21)</f>
        <v>164753060.17229998</v>
      </c>
      <c r="K22" s="76">
        <f>SUM(K9:K21)</f>
        <v>158553575.46599996</v>
      </c>
      <c r="L22" s="74">
        <f t="shared" si="3"/>
        <v>-3.7628950259355136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1" sqref="C1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124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43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172</v>
      </c>
      <c r="C5" s="79">
        <v>1270346.7345700001</v>
      </c>
      <c r="D5" s="79">
        <v>1197407.1206400001</v>
      </c>
      <c r="E5" s="79">
        <v>1162445.49816</v>
      </c>
      <c r="F5" s="79">
        <v>799519.95221999998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4429719.30559</v>
      </c>
      <c r="P5" s="57">
        <f t="shared" ref="P5:P24" si="0">O5/O$26*100</f>
        <v>9.2981770077799872</v>
      </c>
    </row>
    <row r="6" spans="1:16" x14ac:dyDescent="0.25">
      <c r="A6" s="54" t="s">
        <v>99</v>
      </c>
      <c r="B6" s="55" t="s">
        <v>176</v>
      </c>
      <c r="C6" s="79">
        <v>835367.37620000006</v>
      </c>
      <c r="D6" s="79">
        <v>828033.25318</v>
      </c>
      <c r="E6" s="79">
        <v>774123.62863000005</v>
      </c>
      <c r="F6" s="79">
        <v>340373.58139000001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2777897.8393999999</v>
      </c>
      <c r="P6" s="57">
        <f t="shared" si="0"/>
        <v>5.8309305936554221</v>
      </c>
    </row>
    <row r="7" spans="1:16" x14ac:dyDescent="0.25">
      <c r="A7" s="54" t="s">
        <v>98</v>
      </c>
      <c r="B7" s="55" t="s">
        <v>173</v>
      </c>
      <c r="C7" s="79">
        <v>640234.63135000004</v>
      </c>
      <c r="D7" s="79">
        <v>663349.37181000004</v>
      </c>
      <c r="E7" s="79">
        <v>703386.32591999997</v>
      </c>
      <c r="F7" s="79">
        <v>595664.61598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2602634.9450599998</v>
      </c>
      <c r="P7" s="57">
        <f t="shared" si="0"/>
        <v>5.4630460163160217</v>
      </c>
    </row>
    <row r="8" spans="1:16" x14ac:dyDescent="0.25">
      <c r="A8" s="54" t="s">
        <v>97</v>
      </c>
      <c r="B8" s="55" t="s">
        <v>175</v>
      </c>
      <c r="C8" s="79">
        <v>845059.49575999996</v>
      </c>
      <c r="D8" s="79">
        <v>724178.65534000006</v>
      </c>
      <c r="E8" s="79">
        <v>507709.61174999998</v>
      </c>
      <c r="F8" s="79">
        <v>379402.99935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2456350.7622000002</v>
      </c>
      <c r="P8" s="57">
        <f t="shared" si="0"/>
        <v>5.1559890377949928</v>
      </c>
    </row>
    <row r="9" spans="1:16" x14ac:dyDescent="0.25">
      <c r="A9" s="54" t="s">
        <v>96</v>
      </c>
      <c r="B9" s="55" t="s">
        <v>174</v>
      </c>
      <c r="C9" s="79">
        <v>622125.42076000001</v>
      </c>
      <c r="D9" s="79">
        <v>631818.22433</v>
      </c>
      <c r="E9" s="79">
        <v>373332.07118000003</v>
      </c>
      <c r="F9" s="79">
        <v>461288.64204000001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2088564.35831</v>
      </c>
      <c r="P9" s="57">
        <f t="shared" si="0"/>
        <v>4.3839890873447231</v>
      </c>
    </row>
    <row r="10" spans="1:16" x14ac:dyDescent="0.25">
      <c r="A10" s="54" t="s">
        <v>95</v>
      </c>
      <c r="B10" s="55" t="s">
        <v>177</v>
      </c>
      <c r="C10" s="79">
        <v>589905.87612000003</v>
      </c>
      <c r="D10" s="79">
        <v>613579.45134999999</v>
      </c>
      <c r="E10" s="79">
        <v>476749.61258000002</v>
      </c>
      <c r="F10" s="79">
        <v>290086.94417999999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1970321.88423</v>
      </c>
      <c r="P10" s="57">
        <f t="shared" si="0"/>
        <v>4.1357928974763807</v>
      </c>
    </row>
    <row r="11" spans="1:16" x14ac:dyDescent="0.25">
      <c r="A11" s="54" t="s">
        <v>94</v>
      </c>
      <c r="B11" s="55" t="s">
        <v>180</v>
      </c>
      <c r="C11" s="79">
        <v>618300.36601999996</v>
      </c>
      <c r="D11" s="79">
        <v>602857.41714999999</v>
      </c>
      <c r="E11" s="79">
        <v>464405.85652999999</v>
      </c>
      <c r="F11" s="79">
        <v>226247.21637000001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1911810.85607</v>
      </c>
      <c r="P11" s="57">
        <f t="shared" si="0"/>
        <v>4.0129756580065274</v>
      </c>
    </row>
    <row r="12" spans="1:16" x14ac:dyDescent="0.25">
      <c r="A12" s="54" t="s">
        <v>93</v>
      </c>
      <c r="B12" s="55" t="s">
        <v>178</v>
      </c>
      <c r="C12" s="79">
        <v>473278.46983999998</v>
      </c>
      <c r="D12" s="79">
        <v>420743.15967999998</v>
      </c>
      <c r="E12" s="79">
        <v>458499.15356000001</v>
      </c>
      <c r="F12" s="79">
        <v>264924.08703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1617444.87011</v>
      </c>
      <c r="P12" s="57">
        <f t="shared" si="0"/>
        <v>3.3950884164669182</v>
      </c>
    </row>
    <row r="13" spans="1:16" x14ac:dyDescent="0.25">
      <c r="A13" s="54" t="s">
        <v>92</v>
      </c>
      <c r="B13" s="55" t="s">
        <v>179</v>
      </c>
      <c r="C13" s="79">
        <v>365229.07879</v>
      </c>
      <c r="D13" s="79">
        <v>376848.03054000001</v>
      </c>
      <c r="E13" s="79">
        <v>389685.22885000001</v>
      </c>
      <c r="F13" s="79">
        <v>241266.90101999999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1373029.2392</v>
      </c>
      <c r="P13" s="57">
        <f t="shared" si="0"/>
        <v>2.8820491824004364</v>
      </c>
    </row>
    <row r="14" spans="1:16" x14ac:dyDescent="0.25">
      <c r="A14" s="54" t="s">
        <v>91</v>
      </c>
      <c r="B14" s="55" t="s">
        <v>215</v>
      </c>
      <c r="C14" s="79">
        <v>331906.91194000002</v>
      </c>
      <c r="D14" s="79">
        <v>367858.05232999998</v>
      </c>
      <c r="E14" s="79">
        <v>310128.64520000003</v>
      </c>
      <c r="F14" s="79">
        <v>189046.34896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1198939.9584300001</v>
      </c>
      <c r="P14" s="57">
        <f t="shared" si="0"/>
        <v>2.5166280719219771</v>
      </c>
    </row>
    <row r="15" spans="1:16" x14ac:dyDescent="0.25">
      <c r="A15" s="54" t="s">
        <v>90</v>
      </c>
      <c r="B15" s="55" t="s">
        <v>216</v>
      </c>
      <c r="C15" s="79">
        <v>329783.23444999999</v>
      </c>
      <c r="D15" s="79">
        <v>319251.16681999998</v>
      </c>
      <c r="E15" s="79">
        <v>325951.01504999999</v>
      </c>
      <c r="F15" s="79">
        <v>170981.23761000001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1145966.65393</v>
      </c>
      <c r="P15" s="57">
        <f t="shared" si="0"/>
        <v>2.4054347596715915</v>
      </c>
    </row>
    <row r="16" spans="1:16" x14ac:dyDescent="0.25">
      <c r="A16" s="54" t="s">
        <v>89</v>
      </c>
      <c r="B16" s="55" t="s">
        <v>217</v>
      </c>
      <c r="C16" s="79">
        <v>274624.65633999999</v>
      </c>
      <c r="D16" s="79">
        <v>292814.82046999998</v>
      </c>
      <c r="E16" s="79">
        <v>264601.37858999998</v>
      </c>
      <c r="F16" s="79">
        <v>209596.79375000001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1041637.64915</v>
      </c>
      <c r="P16" s="57">
        <f t="shared" si="0"/>
        <v>2.1864435580697648</v>
      </c>
    </row>
    <row r="17" spans="1:16" x14ac:dyDescent="0.25">
      <c r="A17" s="54" t="s">
        <v>88</v>
      </c>
      <c r="B17" s="55" t="s">
        <v>218</v>
      </c>
      <c r="C17" s="79">
        <v>309917.77763000003</v>
      </c>
      <c r="D17" s="79">
        <v>315914.92654000001</v>
      </c>
      <c r="E17" s="79">
        <v>257463.33897000001</v>
      </c>
      <c r="F17" s="79">
        <v>155436.68384000001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1038732.72698</v>
      </c>
      <c r="P17" s="57">
        <f t="shared" si="0"/>
        <v>2.1803459977804711</v>
      </c>
    </row>
    <row r="18" spans="1:16" x14ac:dyDescent="0.25">
      <c r="A18" s="54" t="s">
        <v>87</v>
      </c>
      <c r="B18" s="55" t="s">
        <v>219</v>
      </c>
      <c r="C18" s="79">
        <v>222831.11085</v>
      </c>
      <c r="D18" s="79">
        <v>290496.84895999997</v>
      </c>
      <c r="E18" s="79">
        <v>299094.81430000003</v>
      </c>
      <c r="F18" s="79">
        <v>200919.00008999999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1013341.7742</v>
      </c>
      <c r="P18" s="57">
        <f t="shared" si="0"/>
        <v>2.1270492633696256</v>
      </c>
    </row>
    <row r="19" spans="1:16" x14ac:dyDescent="0.25">
      <c r="A19" s="54" t="s">
        <v>86</v>
      </c>
      <c r="B19" s="55" t="s">
        <v>220</v>
      </c>
      <c r="C19" s="79">
        <v>270151.39101999998</v>
      </c>
      <c r="D19" s="79">
        <v>292167.26712999999</v>
      </c>
      <c r="E19" s="79">
        <v>262518.79885000002</v>
      </c>
      <c r="F19" s="79">
        <v>153087.11431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977924.57131000003</v>
      </c>
      <c r="P19" s="57">
        <f t="shared" si="0"/>
        <v>2.0527069859309397</v>
      </c>
    </row>
    <row r="20" spans="1:16" x14ac:dyDescent="0.25">
      <c r="A20" s="54" t="s">
        <v>85</v>
      </c>
      <c r="B20" s="55" t="s">
        <v>221</v>
      </c>
      <c r="C20" s="79">
        <v>220715.83822000001</v>
      </c>
      <c r="D20" s="79">
        <v>184321.56276999999</v>
      </c>
      <c r="E20" s="79">
        <v>176359.91209999999</v>
      </c>
      <c r="F20" s="79">
        <v>170288.00291000001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751685.31599999999</v>
      </c>
      <c r="P20" s="57">
        <f t="shared" si="0"/>
        <v>1.577820769252132</v>
      </c>
    </row>
    <row r="21" spans="1:16" x14ac:dyDescent="0.25">
      <c r="A21" s="54" t="s">
        <v>84</v>
      </c>
      <c r="B21" s="55" t="s">
        <v>181</v>
      </c>
      <c r="C21" s="79">
        <v>204657.42128000001</v>
      </c>
      <c r="D21" s="79">
        <v>142955.41451999999</v>
      </c>
      <c r="E21" s="79">
        <v>184774.34140999999</v>
      </c>
      <c r="F21" s="79">
        <v>213297.28284999999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745684.46005999995</v>
      </c>
      <c r="P21" s="57">
        <f t="shared" si="0"/>
        <v>1.5652247068655387</v>
      </c>
    </row>
    <row r="22" spans="1:16" x14ac:dyDescent="0.25">
      <c r="A22" s="54" t="s">
        <v>83</v>
      </c>
      <c r="B22" s="55" t="s">
        <v>222</v>
      </c>
      <c r="C22" s="79">
        <v>202711.39232000001</v>
      </c>
      <c r="D22" s="79">
        <v>191974.64668999999</v>
      </c>
      <c r="E22" s="79">
        <v>186532.74197</v>
      </c>
      <c r="F22" s="79">
        <v>141369.61431999999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722588.39529999997</v>
      </c>
      <c r="P22" s="57">
        <f t="shared" si="0"/>
        <v>1.5167450440456784</v>
      </c>
    </row>
    <row r="23" spans="1:16" x14ac:dyDescent="0.25">
      <c r="A23" s="54" t="s">
        <v>82</v>
      </c>
      <c r="B23" s="55" t="s">
        <v>223</v>
      </c>
      <c r="C23" s="79">
        <v>174662.37461</v>
      </c>
      <c r="D23" s="79">
        <v>207153.04355</v>
      </c>
      <c r="E23" s="79">
        <v>197840.2366</v>
      </c>
      <c r="F23" s="79">
        <v>59959.10757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639614.76233000006</v>
      </c>
      <c r="P23" s="57">
        <f t="shared" si="0"/>
        <v>1.3425797136690911</v>
      </c>
    </row>
    <row r="24" spans="1:16" x14ac:dyDescent="0.25">
      <c r="A24" s="54" t="s">
        <v>81</v>
      </c>
      <c r="B24" s="55" t="s">
        <v>224</v>
      </c>
      <c r="C24" s="79">
        <v>125089.76604</v>
      </c>
      <c r="D24" s="79">
        <v>164549.17621000001</v>
      </c>
      <c r="E24" s="79">
        <v>183669.04777999999</v>
      </c>
      <c r="F24" s="79">
        <v>118955.78614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592263.77616999997</v>
      </c>
      <c r="P24" s="57">
        <f t="shared" si="0"/>
        <v>1.2431878966180603</v>
      </c>
    </row>
    <row r="25" spans="1:16" x14ac:dyDescent="0.25">
      <c r="A25" s="58"/>
      <c r="B25" s="165" t="s">
        <v>80</v>
      </c>
      <c r="C25" s="16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31096154.104030002</v>
      </c>
      <c r="P25" s="60">
        <f>SUM(P5:P24)</f>
        <v>65.272204664436273</v>
      </c>
    </row>
    <row r="26" spans="1:16" ht="13.5" customHeight="1" x14ac:dyDescent="0.25">
      <c r="A26" s="58"/>
      <c r="B26" s="166" t="s">
        <v>79</v>
      </c>
      <c r="C26" s="166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47640728.950240001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2020-05-01T11:29:34Z</dcterms:modified>
</cp:coreProperties>
</file>