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TIM\Ar-Ge\Ihracat\2020\202005 - Mayıs\dağıtım\"/>
    </mc:Choice>
  </mc:AlternateContent>
  <xr:revisionPtr revIDLastSave="0" documentId="13_ncr:1_{B40F9822-BCC2-4FD2-BF68-60F7B4C82554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9_AYLIK_IHR" sheetId="22" r:id="rId14"/>
  </sheets>
  <definedNames>
    <definedName name="_xlnm._FilterDatabase" localSheetId="13" hidden="1">'2002_2019_AYLIK_IHR'!$A$1:$O$81</definedName>
  </definedNames>
  <calcPr calcId="191029"/>
</workbook>
</file>

<file path=xl/calcChain.xml><?xml version="1.0" encoding="utf-8"?>
<calcChain xmlns="http://schemas.openxmlformats.org/spreadsheetml/2006/main">
  <c r="M46" i="1" l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6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L46" i="1"/>
  <c r="H46" i="1"/>
  <c r="D46" i="1"/>
  <c r="K45" i="1"/>
  <c r="M45" i="1" s="1"/>
  <c r="J45" i="1"/>
  <c r="G45" i="1"/>
  <c r="I45" i="1" s="1"/>
  <c r="F45" i="1"/>
  <c r="C45" i="1"/>
  <c r="E45" i="1" s="1"/>
  <c r="B45" i="1"/>
  <c r="D45" i="1" l="1"/>
  <c r="L45" i="1"/>
  <c r="H45" i="1"/>
  <c r="O80" i="22" l="1"/>
  <c r="D91" i="14" l="1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C2" i="22"/>
  <c r="K22" i="4" l="1"/>
  <c r="J22" i="4"/>
  <c r="G22" i="4"/>
  <c r="F22" i="4"/>
  <c r="C22" i="4"/>
  <c r="B22" i="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8" i="1" l="1"/>
  <c r="K22" i="1"/>
  <c r="K22" i="2" s="1"/>
  <c r="G22" i="1"/>
  <c r="J22" i="1"/>
  <c r="J22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9" i="2"/>
  <c r="K18" i="2"/>
  <c r="C8" i="1"/>
  <c r="G23" i="2"/>
  <c r="K27" i="2"/>
  <c r="C22" i="1"/>
  <c r="C22" i="2" s="1"/>
  <c r="G42" i="2"/>
  <c r="K44" i="1"/>
  <c r="J46" i="2"/>
  <c r="J44" i="1" l="1"/>
  <c r="J44" i="2" s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F44" i="2" l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D44" i="1"/>
  <c r="B44" i="3" s="1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<sst xmlns="http://schemas.openxmlformats.org/spreadsheetml/2006/main" count="421" uniqueCount="230">
  <si>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</si>
  <si>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</si>
  <si>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</si>
  <si>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</si>
  <si>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</si>
  <si>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</si>
  <si>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</si>
  <si>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</si>
  <si>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</si>
  <si>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</si>
  <si>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</si>
  <si>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</si>
  <si>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</si>
  <si>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</si>
  <si>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</si>
  <si>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</si>
  <si>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</si>
  <si>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</si>
  <si>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</si>
  <si>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</si>
  <si>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</si>
  <si>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</si>
  <si>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</si>
  <si>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</si>
  <si>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</si>
  <si>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</si>
  <si>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</si>
  <si>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</si>
  <si>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</si>
  <si>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</si>
  <si>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</si>
  <si>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</si>
  <si>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</si>
  <si>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</si>
  <si>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</si>
  <si>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</si>
  <si>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</si>
  <si>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</si>
  <si>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</si>
  <si>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</si>
  <si>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</si>
  <si>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</si>
  <si>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</si>
  <si>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</si>
  <si>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</si>
  <si>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</si>
  <si>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</si>
  <si>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</si>
  <si>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</si>
  <si>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</si>
  <si>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</si>
  <si>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</si>
  <si>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</si>
  <si>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</si>
  <si>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</si>
  <si>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</si>
  <si>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</si>
  <si>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</si>
  <si>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</si>
  <si>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</si>
  <si>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</si>
  <si>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</si>
  <si>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</si>
  <si>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</si>
  <si>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</si>
  <si>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</si>
  <si>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</si>
  <si>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</si>
  <si>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</si>
  <si>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</si>
  <si>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</si>
  <si>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</si>
  <si>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</si>
  <si>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</si>
  <si>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</si>
  <si>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</si>
  <si>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</si>
  <si>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</si>
  <si>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</si>
  <si>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</si>
  <si>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</si>
  <si>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</si>
  <si>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</si>
  <si>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</si>
  <si>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</si>
  <si>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</si>
  <si>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</si>
  <si>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</si>
  <si>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</si>
  <si>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</si>
  <si>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</si>
  <si>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</si>
  <si>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</si>
  <si>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</si>
  <si>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</si>
  <si>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</si>
  <si>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</si>
  <si>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</si>
  <si>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</si>
  <si>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</si>
  <si>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</si>
  <si>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</si>
  <si>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</si>
  <si>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</si>
  <si>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</si>
  <si>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</si>
  <si>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</si>
  <si>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</si>
  <si>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</si>
  <si>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</si>
  <si>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</si>
  <si>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</si>
  <si>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</si>
  <si>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</si>
  <si>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</si>
  <si>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</si>
  <si>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</si>
  <si>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Değişim    ('20/'19)</t>
  </si>
  <si>
    <t xml:space="preserve"> Pay(20)  (%)</t>
  </si>
  <si>
    <t>SON 12 AYLIK
(2020/2019)</t>
  </si>
  <si>
    <t>2020 YILI İHRACATIMIZDA İLK 20 ÜLKE (1.000 $)</t>
  </si>
  <si>
    <t>2020 İHRACAT RAKAMLARI - TL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</si>
  <si>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</si>
  <si>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2020 yılı için TUİK rakamları kullanılmıştır. </t>
    </r>
  </si>
  <si>
    <t xml:space="preserve">* Şubat ayı için TİM rakamı kullanılmıştır. </t>
  </si>
  <si>
    <t>MAYIS  (2020/2019)</t>
  </si>
  <si>
    <t>OCAK - MAYIS  (2020/2019)</t>
  </si>
  <si>
    <t xml:space="preserve">SEKTÖREL BAZDA İHRACAT RAKAMLARI -1.000 $ </t>
  </si>
  <si>
    <t>2018 - 2019</t>
  </si>
  <si>
    <t>2019 - 2020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</si>
  <si>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</si>
  <si>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</si>
  <si>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</si>
  <si>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</si>
  <si>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</si>
  <si>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</si>
  <si>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</si>
  <si>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</si>
  <si>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</si>
  <si>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</si>
  <si>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</si>
  <si>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</si>
  <si>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</si>
  <si>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</si>
  <si>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</si>
  <si>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</si>
  <si>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</si>
  <si>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</si>
  <si>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</si>
  <si>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</si>
  <si>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</si>
  <si>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</si>
  <si>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</si>
  <si>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</si>
  <si>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</si>
  <si>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</si>
  <si>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</si>
  <si>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CEBELİTARIK</t>
  </si>
  <si>
    <t>ST. VİNCENT VE GRENADİNES</t>
  </si>
  <si>
    <t>TUVALU</t>
  </si>
  <si>
    <t>ERİTRE</t>
  </si>
  <si>
    <t>GÜNEY SUDAN</t>
  </si>
  <si>
    <t>SVAZİLAND</t>
  </si>
  <si>
    <t>FAROE ADALARI</t>
  </si>
  <si>
    <t>ORTA AFRİKA CUMHURİYETİ</t>
  </si>
  <si>
    <t>SAMOA</t>
  </si>
  <si>
    <t>FİJİ</t>
  </si>
  <si>
    <t>ALMANYA</t>
  </si>
  <si>
    <t>BİRLEŞİK KRALLIK</t>
  </si>
  <si>
    <t>IRAK</t>
  </si>
  <si>
    <t>ABD</t>
  </si>
  <si>
    <t>FRANSA</t>
  </si>
  <si>
    <t>İTALYA</t>
  </si>
  <si>
    <t>HOLLANDA</t>
  </si>
  <si>
    <t>İSRAİL</t>
  </si>
  <si>
    <t>İSPANYA</t>
  </si>
  <si>
    <t>BELÇİKA</t>
  </si>
  <si>
    <t>İSTANBUL</t>
  </si>
  <si>
    <t>KOCAELI</t>
  </si>
  <si>
    <t>İZMIR</t>
  </si>
  <si>
    <t>BURSA</t>
  </si>
  <si>
    <t>ANKARA</t>
  </si>
  <si>
    <t>GAZIANTEP</t>
  </si>
  <si>
    <t>MANISA</t>
  </si>
  <si>
    <t>SAKARYA</t>
  </si>
  <si>
    <t>HATAY</t>
  </si>
  <si>
    <t>DENIZLI</t>
  </si>
  <si>
    <t>YALOVA</t>
  </si>
  <si>
    <t>KASTAMONU</t>
  </si>
  <si>
    <t>KARS</t>
  </si>
  <si>
    <t>GÜMÜŞHANE</t>
  </si>
  <si>
    <t>ZONGULDAK</t>
  </si>
  <si>
    <t>BINGÖL</t>
  </si>
  <si>
    <t>SIIRT</t>
  </si>
  <si>
    <t>ARDAHAN</t>
  </si>
  <si>
    <t>ADIYAMAN</t>
  </si>
  <si>
    <t>BATMAN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</si>
  <si>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</si>
  <si>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</si>
  <si>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</si>
  <si>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</si>
  <si>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</si>
  <si>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</si>
  <si>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</si>
  <si>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</si>
  <si>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</si>
  <si>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</si>
  <si>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</si>
  <si>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</si>
  <si>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</si>
  <si>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RUSYA FEDERASYONU</t>
  </si>
  <si>
    <t>ROMANYA</t>
  </si>
  <si>
    <t>MISIR</t>
  </si>
  <si>
    <t>POLONYA</t>
  </si>
  <si>
    <t>SUUDİ ARABİSTAN</t>
  </si>
  <si>
    <t>ÇİN</t>
  </si>
  <si>
    <t>BULGARİSTAN</t>
  </si>
  <si>
    <t>BAE</t>
  </si>
  <si>
    <t>FAS</t>
  </si>
  <si>
    <t>UKRAYNA</t>
  </si>
  <si>
    <t>İhracatçı Birlikleri Kaydından Muaf İhracat ile Antrepo ve Serbest Bölgeler Farkı</t>
  </si>
  <si>
    <t>GENEL İHRACAT TOPLAMI</t>
  </si>
  <si>
    <t>1 Mayıs - 31 Mayıs</t>
  </si>
  <si>
    <t>1- Ocak - 31 Mayıs</t>
  </si>
  <si>
    <t>1 Haziran - 31 Mayıs</t>
  </si>
  <si>
    <t>1 - 31 MAYIS İHRACAT RAKAMLARI</t>
  </si>
  <si>
    <t>1 - 31 MAYIS</t>
  </si>
  <si>
    <t>1 OCAK  -  31 MAYIS</t>
  </si>
  <si>
    <t>2019  1 - 31 MAYIS</t>
  </si>
  <si>
    <t>2020  1 - 31 MAYIS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</si>
</sst>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rgb="FF0033CC"/>
      <name val="Arial Tur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8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3" fillId="0" borderId="0" xfId="0" applyFont="1" applyFill="1"/>
    <xf numFmtId="0" fontId="64" fillId="0" borderId="0" xfId="0" applyFont="1" applyFill="1"/>
    <xf numFmtId="0" fontId="63" fillId="0" borderId="9" xfId="0" applyFont="1" applyFill="1" applyBorder="1" applyAlignment="1">
      <alignment wrapText="1"/>
    </xf>
    <xf numFmtId="0" fontId="71" fillId="0" borderId="9" xfId="0" applyFont="1" applyFill="1" applyBorder="1" applyAlignment="1">
      <alignment wrapText="1"/>
    </xf>
    <xf numFmtId="0" fontId="66" fillId="0" borderId="9" xfId="2" applyFont="1" applyFill="1" applyBorder="1" applyAlignment="1">
      <alignment horizontal="center"/>
    </xf>
    <xf numFmtId="1" fontId="66" fillId="0" borderId="9" xfId="2" applyNumberFormat="1" applyFont="1" applyFill="1" applyBorder="1" applyAlignment="1">
      <alignment horizontal="center"/>
    </xf>
    <xf numFmtId="0" fontId="73" fillId="0" borderId="9" xfId="0" applyFont="1" applyFill="1" applyBorder="1"/>
    <xf numFmtId="3" fontId="66" fillId="0" borderId="9" xfId="0" applyNumberFormat="1" applyFont="1" applyFill="1" applyBorder="1" applyAlignment="1">
      <alignment horizontal="center"/>
    </xf>
    <xf numFmtId="4" fontId="66" fillId="0" borderId="9" xfId="0" applyNumberFormat="1" applyFont="1" applyFill="1" applyBorder="1" applyAlignment="1">
      <alignment horizontal="center"/>
    </xf>
    <xf numFmtId="0" fontId="66" fillId="0" borderId="9" xfId="0" applyFont="1" applyFill="1" applyBorder="1"/>
    <xf numFmtId="2" fontId="66" fillId="0" borderId="9" xfId="0" applyNumberFormat="1" applyFont="1" applyFill="1" applyBorder="1" applyAlignment="1">
      <alignment horizontal="center"/>
    </xf>
    <xf numFmtId="0" fontId="6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0" fontId="7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1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 wrapText="1"/>
    </xf>
    <xf numFmtId="166" fontId="66" fillId="0" borderId="9" xfId="0" applyNumberFormat="1" applyFont="1" applyFill="1" applyBorder="1" applyAlignment="1">
      <alignment horizontal="center"/>
    </xf>
    <xf numFmtId="166" fontId="74" fillId="0" borderId="9" xfId="0" applyNumberFormat="1" applyFont="1" applyFill="1" applyBorder="1" applyAlignment="1">
      <alignment horizontal="center"/>
    </xf>
    <xf numFmtId="0" fontId="63" fillId="0" borderId="9" xfId="2" applyFont="1" applyFill="1" applyBorder="1"/>
    <xf numFmtId="0" fontId="75" fillId="0" borderId="9" xfId="0" applyFont="1" applyFill="1" applyBorder="1"/>
    <xf numFmtId="166" fontId="71" fillId="0" borderId="9" xfId="0" applyNumberFormat="1" applyFont="1" applyFill="1" applyBorder="1" applyAlignment="1">
      <alignment horizontal="center"/>
    </xf>
    <xf numFmtId="49" fontId="76" fillId="0" borderId="14" xfId="0" applyNumberFormat="1" applyFont="1" applyFill="1" applyBorder="1" applyAlignment="1">
      <alignment horizontal="center"/>
    </xf>
    <xf numFmtId="49" fontId="76" fillId="0" borderId="15" xfId="0" applyNumberFormat="1" applyFont="1" applyFill="1" applyBorder="1" applyAlignment="1">
      <alignment horizontal="center"/>
    </xf>
    <xf numFmtId="0" fontId="76" fillId="0" borderId="16" xfId="0" applyFont="1" applyFill="1" applyBorder="1" applyAlignment="1">
      <alignment horizontal="center"/>
    </xf>
    <xf numFmtId="0" fontId="77" fillId="0" borderId="17" xfId="0" applyFont="1" applyFill="1" applyBorder="1"/>
    <xf numFmtId="3" fontId="77" fillId="0" borderId="18" xfId="0" applyNumberFormat="1" applyFont="1" applyFill="1" applyBorder="1" applyAlignment="1">
      <alignment horizontal="right"/>
    </xf>
    <xf numFmtId="0" fontId="78" fillId="0" borderId="17" xfId="0" applyFont="1" applyFill="1" applyBorder="1"/>
    <xf numFmtId="3" fontId="78" fillId="0" borderId="0" xfId="0" applyNumberFormat="1" applyFont="1" applyFill="1" applyBorder="1" applyAlignment="1">
      <alignment horizontal="right"/>
    </xf>
    <xf numFmtId="3" fontId="77" fillId="0" borderId="19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0" fontId="80" fillId="0" borderId="0" xfId="0" applyFont="1" applyFill="1"/>
    <xf numFmtId="0" fontId="81" fillId="0" borderId="20" xfId="0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3" fontId="81" fillId="0" borderId="22" xfId="0" applyNumberFormat="1" applyFont="1" applyFill="1" applyBorder="1" applyAlignment="1">
      <alignment horizontal="right"/>
    </xf>
    <xf numFmtId="0" fontId="64" fillId="0" borderId="0" xfId="2" applyFont="1" applyFill="1" applyBorder="1"/>
    <xf numFmtId="0" fontId="63" fillId="0" borderId="0" xfId="0" applyFont="1" applyFill="1" applyAlignment="1">
      <alignment horizontal="left"/>
    </xf>
    <xf numFmtId="0" fontId="63" fillId="0" borderId="0" xfId="0" applyFont="1" applyFill="1" applyAlignment="1">
      <alignment horizontal="right"/>
    </xf>
    <xf numFmtId="0" fontId="63" fillId="43" borderId="0" xfId="0" applyFont="1" applyFill="1"/>
    <xf numFmtId="3" fontId="63" fillId="43" borderId="0" xfId="0" applyNumberFormat="1" applyFont="1" applyFill="1"/>
    <xf numFmtId="49" fontId="67" fillId="43" borderId="9" xfId="0" applyNumberFormat="1" applyFont="1" applyFill="1" applyBorder="1" applyAlignment="1">
      <alignment horizontal="left"/>
    </xf>
    <xf numFmtId="3" fontId="67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 applyAlignment="1">
      <alignment horizontal="right"/>
    </xf>
    <xf numFmtId="49" fontId="68" fillId="43" borderId="9" xfId="0" applyNumberFormat="1" applyFont="1" applyFill="1" applyBorder="1"/>
    <xf numFmtId="3" fontId="69" fillId="43" borderId="9" xfId="0" applyNumberFormat="1" applyFont="1" applyFill="1" applyBorder="1" applyAlignment="1">
      <alignment horizontal="right"/>
    </xf>
    <xf numFmtId="49" fontId="68" fillId="43" borderId="32" xfId="0" applyNumberFormat="1" applyFont="1" applyFill="1" applyBorder="1"/>
    <xf numFmtId="168" fontId="69" fillId="43" borderId="0" xfId="170" applyNumberFormat="1" applyFont="1" applyFill="1" applyBorder="1"/>
    <xf numFmtId="49" fontId="68" fillId="43" borderId="0" xfId="0" applyNumberFormat="1" applyFont="1" applyFill="1" applyBorder="1"/>
    <xf numFmtId="0" fontId="64" fillId="43" borderId="0" xfId="0" applyFont="1" applyFill="1"/>
    <xf numFmtId="3" fontId="69" fillId="43" borderId="9" xfId="0" applyNumberFormat="1" applyFont="1" applyFill="1" applyBorder="1"/>
    <xf numFmtId="168" fontId="69" fillId="43" borderId="9" xfId="170" applyNumberFormat="1" applyFont="1" applyFill="1" applyBorder="1" applyAlignment="1">
      <alignment horizontal="center"/>
    </xf>
    <xf numFmtId="3" fontId="82" fillId="0" borderId="21" xfId="0" applyNumberFormat="1" applyFont="1" applyFill="1" applyBorder="1" applyAlignment="1">
      <alignment horizontal="right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62" fillId="45" borderId="9" xfId="2" applyNumberFormat="1" applyFont="1" applyFill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62" fillId="44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6" fillId="43" borderId="9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71" fillId="0" borderId="9" xfId="2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 vertical="center"/>
    </xf>
    <xf numFmtId="0" fontId="70" fillId="0" borderId="12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'2002_2019_AYLIK_IHR'!$A$25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'2002_2019_AYLIK_IHR'!$C$25:$N$25</c:f>
              <c:numCache>
                <c:formatCode>#,##0</c:formatCode>
                <c:ptCount val="12"/>
                <c:pt idx="0">
                  <c:v>10611938.256180001</c:v>
                </c:pt>
                <c:pt idx="1">
                  <c:v>11031059.74051</c:v>
                </c:pt>
                <c:pt idx="2">
                  <c:v>12641421.781500001</c:v>
                </c:pt>
                <c:pt idx="3">
                  <c:v>11771298.526160002</c:v>
                </c:pt>
                <c:pt idx="4">
                  <c:v>12998080.736039998</c:v>
                </c:pt>
                <c:pt idx="5">
                  <c:v>8888023.5784300007</c:v>
                </c:pt>
                <c:pt idx="6">
                  <c:v>12515507.314520001</c:v>
                </c:pt>
                <c:pt idx="7">
                  <c:v>10182304.864820002</c:v>
                </c:pt>
                <c:pt idx="8">
                  <c:v>11582366.825300002</c:v>
                </c:pt>
                <c:pt idx="9">
                  <c:v>12381750.75983</c:v>
                </c:pt>
                <c:pt idx="10">
                  <c:v>12093912.683639998</c:v>
                </c:pt>
                <c:pt idx="11">
                  <c:v>11500613.208460001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9-4E61-B3AB-FE953B03567F}"/>
            </c:ext>
          </c:extLst>
        </c:ser>
        <c:ser>
          <c:idx val="1"/>
          <c:order val="1"/>
          <c:tx>
            <c:strRef>
              <c:f>'2002_2019_AYLIK_IHR'!$A$24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'2002_2019_AYLIK_IHR'!$C$24:$N$24</c:f>
              <c:numCache>
                <c:formatCode>#,##0</c:formatCode>
                <c:ptCount val="12"/>
                <c:pt idx="0">
                  <c:v>11126795.473490002</c:v>
                </c:pt>
                <c:pt idx="1">
                  <c:v>11155801.3654</c:v>
                </c:pt>
                <c:pt idx="2">
                  <c:v>10036621.403649997</c:v>
                </c:pt>
                <c:pt idx="3">
                  <c:v>6246653.67576</c:v>
                </c:pt>
                <c:pt idx="4">
                  <c:v>7120709.0061600022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9-4E61-B3AB-FE953B035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096832"/>
        <c:axId val="1340093568"/>
      </c:lineChart>
      <c:catAx>
        <c:axId val="134009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40093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00935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400968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'2002_2019_AYLIK_IHR'!$C$10:$N$10</c:f>
              <c:numCache>
                <c:formatCode>#,##0</c:formatCode>
                <c:ptCount val="12"/>
                <c:pt idx="0">
                  <c:v>113224.91911</c:v>
                </c:pt>
                <c:pt idx="1">
                  <c:v>100345.03466999999</c:v>
                </c:pt>
                <c:pt idx="2">
                  <c:v>123334.51818</c:v>
                </c:pt>
                <c:pt idx="3">
                  <c:v>103959.88888</c:v>
                </c:pt>
                <c:pt idx="4">
                  <c:v>74366.105230000001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1-40A4-92B5-264D934527A7}"/>
            </c:ext>
          </c:extLst>
        </c:ser>
        <c:ser>
          <c:idx val="0"/>
          <c:order val="1"/>
          <c:tx>
            <c:strRef>
              <c:f>'2002_2019_AYLIK_IHR'!$A$11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'2002_2019_AYLIK_IHR'!$C$11:$N$11</c:f>
              <c:numCache>
                <c:formatCode>#,##0</c:formatCode>
                <c:ptCount val="12"/>
                <c:pt idx="0">
                  <c:v>112116.28042</c:v>
                </c:pt>
                <c:pt idx="1">
                  <c:v>114842.19143000001</c:v>
                </c:pt>
                <c:pt idx="2">
                  <c:v>118196.58269</c:v>
                </c:pt>
                <c:pt idx="3">
                  <c:v>117650.87019</c:v>
                </c:pt>
                <c:pt idx="4">
                  <c:v>117731.30992</c:v>
                </c:pt>
                <c:pt idx="5">
                  <c:v>63501.196909999999</c:v>
                </c:pt>
                <c:pt idx="6">
                  <c:v>83065.267340000006</c:v>
                </c:pt>
                <c:pt idx="7">
                  <c:v>71929.894650000002</c:v>
                </c:pt>
                <c:pt idx="8">
                  <c:v>154487.89773999999</c:v>
                </c:pt>
                <c:pt idx="9">
                  <c:v>189264.08181999999</c:v>
                </c:pt>
                <c:pt idx="10">
                  <c:v>151444.11695</c:v>
                </c:pt>
                <c:pt idx="11">
                  <c:v>122574.06164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1-40A4-92B5-264D93452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490224"/>
        <c:axId val="1383490768"/>
      </c:lineChart>
      <c:catAx>
        <c:axId val="138349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349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3490768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34902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'2002_2019_AYLIK_IHR'!$C$12:$N$12</c:f>
              <c:numCache>
                <c:formatCode>#,##0</c:formatCode>
                <c:ptCount val="12"/>
                <c:pt idx="0">
                  <c:v>184033.70782000001</c:v>
                </c:pt>
                <c:pt idx="1">
                  <c:v>163362.37992000001</c:v>
                </c:pt>
                <c:pt idx="2">
                  <c:v>208759.63657999999</c:v>
                </c:pt>
                <c:pt idx="3">
                  <c:v>197949.33674999999</c:v>
                </c:pt>
                <c:pt idx="4">
                  <c:v>120816.04184999999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E-43C1-8E91-764B5E10972C}"/>
            </c:ext>
          </c:extLst>
        </c:ser>
        <c:ser>
          <c:idx val="0"/>
          <c:order val="1"/>
          <c:tx>
            <c:strRef>
              <c:f>'2002_2019_AYLIK_IHR'!$A$13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'2002_2019_AYLIK_IHR'!$C$13:$N$13</c:f>
              <c:numCache>
                <c:formatCode>#,##0</c:formatCode>
                <c:ptCount val="12"/>
                <c:pt idx="0">
                  <c:v>152194.74354</c:v>
                </c:pt>
                <c:pt idx="1">
                  <c:v>144402.65093</c:v>
                </c:pt>
                <c:pt idx="2">
                  <c:v>136203.45361999999</c:v>
                </c:pt>
                <c:pt idx="3">
                  <c:v>135925.36207999999</c:v>
                </c:pt>
                <c:pt idx="4">
                  <c:v>132553.25017000001</c:v>
                </c:pt>
                <c:pt idx="5">
                  <c:v>75849.333199999994</c:v>
                </c:pt>
                <c:pt idx="6">
                  <c:v>112537.08837</c:v>
                </c:pt>
                <c:pt idx="7">
                  <c:v>66620.390939999997</c:v>
                </c:pt>
                <c:pt idx="8">
                  <c:v>275025.8651</c:v>
                </c:pt>
                <c:pt idx="9">
                  <c:v>346486.25650999998</c:v>
                </c:pt>
                <c:pt idx="10">
                  <c:v>264963.73751000001</c:v>
                </c:pt>
                <c:pt idx="11">
                  <c:v>187505.73014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E-43C1-8E91-764B5E109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491856"/>
        <c:axId val="1383484784"/>
      </c:lineChart>
      <c:catAx>
        <c:axId val="138349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3484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34847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34918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'2002_2019_AYLIK_IHR'!$C$14:$N$14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24744.453669999999</c:v>
                </c:pt>
                <c:pt idx="2">
                  <c:v>29417.449779999999</c:v>
                </c:pt>
                <c:pt idx="3">
                  <c:v>23301.29163</c:v>
                </c:pt>
                <c:pt idx="4">
                  <c:v>19921.929349999999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C-43CD-A14E-599B212288E8}"/>
            </c:ext>
          </c:extLst>
        </c:ser>
        <c:ser>
          <c:idx val="0"/>
          <c:order val="1"/>
          <c:tx>
            <c:strRef>
              <c:f>'2002_2019_AYLIK_IHR'!$A$15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'2002_2019_AYLIK_IHR'!$C$15:$N$15</c:f>
              <c:numCache>
                <c:formatCode>#,##0</c:formatCode>
                <c:ptCount val="12"/>
                <c:pt idx="0">
                  <c:v>27998.944500000001</c:v>
                </c:pt>
                <c:pt idx="1">
                  <c:v>26744.397369999999</c:v>
                </c:pt>
                <c:pt idx="2">
                  <c:v>34862.710709999999</c:v>
                </c:pt>
                <c:pt idx="3">
                  <c:v>24122.202799999999</c:v>
                </c:pt>
                <c:pt idx="4">
                  <c:v>27919.586240000001</c:v>
                </c:pt>
                <c:pt idx="5">
                  <c:v>15775.459930000001</c:v>
                </c:pt>
                <c:pt idx="6">
                  <c:v>17132.11995</c:v>
                </c:pt>
                <c:pt idx="7">
                  <c:v>16541.390520000001</c:v>
                </c:pt>
                <c:pt idx="8">
                  <c:v>17947.373670000001</c:v>
                </c:pt>
                <c:pt idx="9">
                  <c:v>21619.279920000001</c:v>
                </c:pt>
                <c:pt idx="10">
                  <c:v>25258.217929999999</c:v>
                </c:pt>
                <c:pt idx="11">
                  <c:v>26743.228330000002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C-43CD-A14E-599B21228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495120"/>
        <c:axId val="1383496752"/>
      </c:lineChart>
      <c:catAx>
        <c:axId val="138349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3496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34967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34951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'2002_2019_AYLIK_IHR'!$C$16:$N$16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53409.438990000002</c:v>
                </c:pt>
                <c:pt idx="4">
                  <c:v>69793.718049999996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6-4086-A9A6-5392DE643816}"/>
            </c:ext>
          </c:extLst>
        </c:ser>
        <c:ser>
          <c:idx val="0"/>
          <c:order val="1"/>
          <c:tx>
            <c:strRef>
              <c:f>'2002_2019_AYLIK_IHR'!$A$17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'2002_2019_AYLIK_IHR'!$C$17:$N$17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82148.817379999993</c:v>
                </c:pt>
                <c:pt idx="2">
                  <c:v>73557.318710000007</c:v>
                </c:pt>
                <c:pt idx="3">
                  <c:v>60277.450449999997</c:v>
                </c:pt>
                <c:pt idx="4">
                  <c:v>96526.272779999999</c:v>
                </c:pt>
                <c:pt idx="5">
                  <c:v>57984.925450000002</c:v>
                </c:pt>
                <c:pt idx="6">
                  <c:v>63096.187539999999</c:v>
                </c:pt>
                <c:pt idx="7">
                  <c:v>52338.667009999997</c:v>
                </c:pt>
                <c:pt idx="8">
                  <c:v>93408.117929999993</c:v>
                </c:pt>
                <c:pt idx="9">
                  <c:v>89707.536540000001</c:v>
                </c:pt>
                <c:pt idx="10">
                  <c:v>75957.00864</c:v>
                </c:pt>
                <c:pt idx="11">
                  <c:v>80871.440100000007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6-4086-A9A6-5392DE643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486416"/>
        <c:axId val="1383485328"/>
      </c:lineChart>
      <c:catAx>
        <c:axId val="138348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348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3485328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34864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'2002_2019_AYLIK_IHR'!$C$18:$N$18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13047.69363</c:v>
                </c:pt>
                <c:pt idx="2">
                  <c:v>12149.519120000001</c:v>
                </c:pt>
                <c:pt idx="3">
                  <c:v>6813.2945600000003</c:v>
                </c:pt>
                <c:pt idx="4">
                  <c:v>6914.3307999999997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6-477F-8A01-B99AFB166F2E}"/>
            </c:ext>
          </c:extLst>
        </c:ser>
        <c:ser>
          <c:idx val="0"/>
          <c:order val="1"/>
          <c:tx>
            <c:strRef>
              <c:f>'2002_2019_AYLIK_IHR'!$A$19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'2002_2019_AYLIK_IHR'!$C$19:$N$19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13159.61594</c:v>
                </c:pt>
                <c:pt idx="2">
                  <c:v>19671.060799999999</c:v>
                </c:pt>
                <c:pt idx="3">
                  <c:v>9745.6436599999997</c:v>
                </c:pt>
                <c:pt idx="4">
                  <c:v>8965.0073200000006</c:v>
                </c:pt>
                <c:pt idx="5">
                  <c:v>3904.7493800000002</c:v>
                </c:pt>
                <c:pt idx="6">
                  <c:v>4960.3642099999997</c:v>
                </c:pt>
                <c:pt idx="7">
                  <c:v>5881.6617999999999</c:v>
                </c:pt>
                <c:pt idx="8">
                  <c:v>6573.87219</c:v>
                </c:pt>
                <c:pt idx="9">
                  <c:v>5953.31459</c:v>
                </c:pt>
                <c:pt idx="10">
                  <c:v>9107.0426000000007</c:v>
                </c:pt>
                <c:pt idx="11">
                  <c:v>10109.132600000001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6-477F-8A01-B99AFB166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493488"/>
        <c:axId val="1383494032"/>
      </c:lineChart>
      <c:catAx>
        <c:axId val="138349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3494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3494032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349348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'2002_2019_AYLIK_IHR'!$C$20:$N$20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209655.63495000001</c:v>
                </c:pt>
                <c:pt idx="2">
                  <c:v>182364.24126000001</c:v>
                </c:pt>
                <c:pt idx="3">
                  <c:v>183424.95444999999</c:v>
                </c:pt>
                <c:pt idx="4">
                  <c:v>161707.57571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A-4CCF-8B14-8CD856D94888}"/>
            </c:ext>
          </c:extLst>
        </c:ser>
        <c:ser>
          <c:idx val="0"/>
          <c:order val="1"/>
          <c:tx>
            <c:strRef>
              <c:f>'2002_2019_AYLIK_IHR'!$A$21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'2002_2019_AYLIK_IHR'!$C$21:$N$21</c:f>
              <c:numCache>
                <c:formatCode>#,##0</c:formatCode>
                <c:ptCount val="12"/>
                <c:pt idx="0">
                  <c:v>220592.68002999999</c:v>
                </c:pt>
                <c:pt idx="1">
                  <c:v>211036.86183000001</c:v>
                </c:pt>
                <c:pt idx="2">
                  <c:v>237540.30244999999</c:v>
                </c:pt>
                <c:pt idx="3">
                  <c:v>217806.06377000001</c:v>
                </c:pt>
                <c:pt idx="4">
                  <c:v>230803.27812</c:v>
                </c:pt>
                <c:pt idx="5">
                  <c:v>168264.72089</c:v>
                </c:pt>
                <c:pt idx="6">
                  <c:v>212233.38709</c:v>
                </c:pt>
                <c:pt idx="7">
                  <c:v>183383.61413999999</c:v>
                </c:pt>
                <c:pt idx="8">
                  <c:v>199909.51123999999</c:v>
                </c:pt>
                <c:pt idx="9">
                  <c:v>207439.25111000001</c:v>
                </c:pt>
                <c:pt idx="10">
                  <c:v>215143.55801000001</c:v>
                </c:pt>
                <c:pt idx="11">
                  <c:v>200861.66878000001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A-4CCF-8B14-8CD856D9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621408"/>
        <c:axId val="1385622496"/>
      </c:lineChart>
      <c:catAx>
        <c:axId val="13856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5622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5622496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562140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'2002_2019_AYLIK_IHR'!$C$22:$N$22</c:f>
              <c:numCache>
                <c:formatCode>#,##0</c:formatCode>
                <c:ptCount val="12"/>
                <c:pt idx="0">
                  <c:v>452853.89212999999</c:v>
                </c:pt>
                <c:pt idx="1">
                  <c:v>444888.97122000001</c:v>
                </c:pt>
                <c:pt idx="2">
                  <c:v>427325.12518999999</c:v>
                </c:pt>
                <c:pt idx="3">
                  <c:v>340336.48703000002</c:v>
                </c:pt>
                <c:pt idx="4">
                  <c:v>367342.47448999999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9-44D9-AB36-19FBE28067D1}"/>
            </c:ext>
          </c:extLst>
        </c:ser>
        <c:ser>
          <c:idx val="0"/>
          <c:order val="1"/>
          <c:tx>
            <c:strRef>
              <c:f>'2002_2019_AYLIK_IHR'!$A$23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'2002_2019_AYLIK_IHR'!$C$23:$N$23</c:f>
              <c:numCache>
                <c:formatCode>#,##0</c:formatCode>
                <c:ptCount val="12"/>
                <c:pt idx="0">
                  <c:v>392886.26405</c:v>
                </c:pt>
                <c:pt idx="1">
                  <c:v>411556.86878999998</c:v>
                </c:pt>
                <c:pt idx="2">
                  <c:v>471941.74290999997</c:v>
                </c:pt>
                <c:pt idx="3">
                  <c:v>476663.51679000002</c:v>
                </c:pt>
                <c:pt idx="4">
                  <c:v>526640.71313000005</c:v>
                </c:pt>
                <c:pt idx="5">
                  <c:v>347421.16450000001</c:v>
                </c:pt>
                <c:pt idx="6">
                  <c:v>496244.03524</c:v>
                </c:pt>
                <c:pt idx="7">
                  <c:v>413040.52713</c:v>
                </c:pt>
                <c:pt idx="8">
                  <c:v>457553.15375</c:v>
                </c:pt>
                <c:pt idx="9">
                  <c:v>491131.19111000001</c:v>
                </c:pt>
                <c:pt idx="10">
                  <c:v>521247.44056000002</c:v>
                </c:pt>
                <c:pt idx="11">
                  <c:v>523846.31076999998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9-44D9-AB36-19FBE280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614336"/>
        <c:axId val="1385613792"/>
      </c:lineChart>
      <c:catAx>
        <c:axId val="13856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5613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561379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561433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'2002_2019_AYLIK_IHR'!$C$26:$N$26</c:f>
              <c:numCache>
                <c:formatCode>#,##0</c:formatCode>
                <c:ptCount val="12"/>
                <c:pt idx="0">
                  <c:v>673141.24505999999</c:v>
                </c:pt>
                <c:pt idx="1">
                  <c:v>646364.04345</c:v>
                </c:pt>
                <c:pt idx="2">
                  <c:v>585434.31421999994</c:v>
                </c:pt>
                <c:pt idx="3">
                  <c:v>306695.02658000001</c:v>
                </c:pt>
                <c:pt idx="4">
                  <c:v>369133.88806999999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2-49B4-9ADD-C3CEB5E5F780}"/>
            </c:ext>
          </c:extLst>
        </c:ser>
        <c:ser>
          <c:idx val="0"/>
          <c:order val="1"/>
          <c:tx>
            <c:strRef>
              <c:f>'2002_2019_AYLIK_IHR'!$A$27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'2002_2019_AYLIK_IHR'!$C$27:$N$27</c:f>
              <c:numCache>
                <c:formatCode>#,##0</c:formatCode>
                <c:ptCount val="12"/>
                <c:pt idx="0">
                  <c:v>675583.07246000005</c:v>
                </c:pt>
                <c:pt idx="1">
                  <c:v>639685.01005000004</c:v>
                </c:pt>
                <c:pt idx="2">
                  <c:v>727594.04637999996</c:v>
                </c:pt>
                <c:pt idx="3">
                  <c:v>690699.95064000005</c:v>
                </c:pt>
                <c:pt idx="4">
                  <c:v>786343.84577999997</c:v>
                </c:pt>
                <c:pt idx="5">
                  <c:v>509835.15564999997</c:v>
                </c:pt>
                <c:pt idx="6">
                  <c:v>662313.91680000001</c:v>
                </c:pt>
                <c:pt idx="7">
                  <c:v>572534.13653000002</c:v>
                </c:pt>
                <c:pt idx="8">
                  <c:v>676747.19472999999</c:v>
                </c:pt>
                <c:pt idx="9">
                  <c:v>704323.74413000001</c:v>
                </c:pt>
                <c:pt idx="10">
                  <c:v>673533.40515000001</c:v>
                </c:pt>
                <c:pt idx="11">
                  <c:v>597582.10097000003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2-49B4-9ADD-C3CEB5E5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615968"/>
        <c:axId val="1385627392"/>
      </c:lineChart>
      <c:catAx>
        <c:axId val="138561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562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56273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56159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'2002_2019_AYLIK_IHR'!$C$28:$N$28</c:f>
              <c:numCache>
                <c:formatCode>#,##0</c:formatCode>
                <c:ptCount val="12"/>
                <c:pt idx="0">
                  <c:v>133198.82055</c:v>
                </c:pt>
                <c:pt idx="1">
                  <c:v>151716.88391999999</c:v>
                </c:pt>
                <c:pt idx="2">
                  <c:v>129935.96421999999</c:v>
                </c:pt>
                <c:pt idx="3">
                  <c:v>54071.273249999998</c:v>
                </c:pt>
                <c:pt idx="4">
                  <c:v>61365.22537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4-4E63-9C7F-865DB0906F64}"/>
            </c:ext>
          </c:extLst>
        </c:ser>
        <c:ser>
          <c:idx val="0"/>
          <c:order val="1"/>
          <c:tx>
            <c:strRef>
              <c:f>'2002_2019_AYLIK_IHR'!$A$29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'2002_2019_AYLIK_IHR'!$C$29:$N$29</c:f>
              <c:numCache>
                <c:formatCode>#,##0</c:formatCode>
                <c:ptCount val="12"/>
                <c:pt idx="0">
                  <c:v>116808.14478</c:v>
                </c:pt>
                <c:pt idx="1">
                  <c:v>146289.1874</c:v>
                </c:pt>
                <c:pt idx="2">
                  <c:v>176063.56305999999</c:v>
                </c:pt>
                <c:pt idx="3">
                  <c:v>141711.73423999999</c:v>
                </c:pt>
                <c:pt idx="4">
                  <c:v>162500.78925</c:v>
                </c:pt>
                <c:pt idx="5">
                  <c:v>87701.870479999998</c:v>
                </c:pt>
                <c:pt idx="6">
                  <c:v>165873.37218000001</c:v>
                </c:pt>
                <c:pt idx="7">
                  <c:v>134376.58905000001</c:v>
                </c:pt>
                <c:pt idx="8">
                  <c:v>147706.09935999999</c:v>
                </c:pt>
                <c:pt idx="9">
                  <c:v>147771.45318000001</c:v>
                </c:pt>
                <c:pt idx="10">
                  <c:v>124197.99232999999</c:v>
                </c:pt>
                <c:pt idx="11">
                  <c:v>114300.71321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4-4E63-9C7F-865DB0906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616512"/>
        <c:axId val="1385626304"/>
      </c:lineChart>
      <c:catAx>
        <c:axId val="138561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562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56263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5616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'2002_2019_AYLIK_IHR'!$C$30:$N$30</c:f>
              <c:numCache>
                <c:formatCode>#,##0</c:formatCode>
                <c:ptCount val="12"/>
                <c:pt idx="0">
                  <c:v>221439.27226999999</c:v>
                </c:pt>
                <c:pt idx="1">
                  <c:v>216929.80136000001</c:v>
                </c:pt>
                <c:pt idx="2">
                  <c:v>220300.00836000001</c:v>
                </c:pt>
                <c:pt idx="3">
                  <c:v>75542.051560000007</c:v>
                </c:pt>
                <c:pt idx="4">
                  <c:v>117391.02201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8-495B-AFFF-A8593815C75D}"/>
            </c:ext>
          </c:extLst>
        </c:ser>
        <c:ser>
          <c:idx val="0"/>
          <c:order val="1"/>
          <c:tx>
            <c:strRef>
              <c:f>'2002_2019_AYLIK_IHR'!$A$31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'2002_2019_AYLIK_IHR'!$C$31:$N$31</c:f>
              <c:numCache>
                <c:formatCode>#,##0</c:formatCode>
                <c:ptCount val="12"/>
                <c:pt idx="0">
                  <c:v>182714.08072</c:v>
                </c:pt>
                <c:pt idx="1">
                  <c:v>185831.68093999999</c:v>
                </c:pt>
                <c:pt idx="2">
                  <c:v>208839.27116</c:v>
                </c:pt>
                <c:pt idx="3">
                  <c:v>229623.95965999999</c:v>
                </c:pt>
                <c:pt idx="4">
                  <c:v>235716.12834</c:v>
                </c:pt>
                <c:pt idx="5">
                  <c:v>132471.62478000001</c:v>
                </c:pt>
                <c:pt idx="6">
                  <c:v>222317.11264000001</c:v>
                </c:pt>
                <c:pt idx="7">
                  <c:v>174667.00541000001</c:v>
                </c:pt>
                <c:pt idx="8">
                  <c:v>229949.32177000001</c:v>
                </c:pt>
                <c:pt idx="9">
                  <c:v>254425.6079</c:v>
                </c:pt>
                <c:pt idx="10">
                  <c:v>251663.90036999999</c:v>
                </c:pt>
                <c:pt idx="11">
                  <c:v>226178.15582000001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8-495B-AFFF-A8593815C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617600"/>
        <c:axId val="1385627936"/>
      </c:lineChart>
      <c:catAx>
        <c:axId val="138561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5627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56279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56176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'2002_2019_AYLIK_IHR'!$A$59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'2002_2019_AYLIK_IHR'!$C$59:$N$59</c:f>
              <c:numCache>
                <c:formatCode>#,##0</c:formatCode>
                <c:ptCount val="12"/>
                <c:pt idx="0">
                  <c:v>304008.42843999999</c:v>
                </c:pt>
                <c:pt idx="1">
                  <c:v>294499.67238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379058.61536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370443.10284000001</c:v>
                </c:pt>
                <c:pt idx="10">
                  <c:v>370704.99212000001</c:v>
                </c:pt>
                <c:pt idx="11">
                  <c:v>368116.69157999998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1-4E46-B2C0-061AA8692E4E}"/>
            </c:ext>
          </c:extLst>
        </c:ser>
        <c:ser>
          <c:idx val="1"/>
          <c:order val="1"/>
          <c:tx>
            <c:strRef>
              <c:f>'2002_2019_AYLIK_IHR'!$A$58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'2002_2019_AYLIK_IHR'!$C$58:$N$58</c:f>
              <c:numCache>
                <c:formatCode>#,##0</c:formatCode>
                <c:ptCount val="12"/>
                <c:pt idx="0">
                  <c:v>329258.94550999999</c:v>
                </c:pt>
                <c:pt idx="1">
                  <c:v>282649.0048</c:v>
                </c:pt>
                <c:pt idx="2">
                  <c:v>324622.62903000001</c:v>
                </c:pt>
                <c:pt idx="3">
                  <c:v>328804.40554000001</c:v>
                </c:pt>
                <c:pt idx="4">
                  <c:v>272798.44461000001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31-4E46-B2C0-061AA8692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088672"/>
        <c:axId val="1340090304"/>
      </c:lineChart>
      <c:catAx>
        <c:axId val="13400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4009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00903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400886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'2002_2019_AYLIK_IHR'!$C$32:$N$32</c:f>
              <c:numCache>
                <c:formatCode>#,##0</c:formatCode>
                <c:ptCount val="12"/>
                <c:pt idx="0">
                  <c:v>1696199.74985</c:v>
                </c:pt>
                <c:pt idx="1">
                  <c:v>1509085.22028</c:v>
                </c:pt>
                <c:pt idx="2">
                  <c:v>1552852.23896</c:v>
                </c:pt>
                <c:pt idx="3">
                  <c:v>1281270.5195899999</c:v>
                </c:pt>
                <c:pt idx="4">
                  <c:v>1177318.0072600001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7-4B7B-AC8C-1E104B13DA7C}"/>
            </c:ext>
          </c:extLst>
        </c:ser>
        <c:ser>
          <c:idx val="0"/>
          <c:order val="1"/>
          <c:tx>
            <c:strRef>
              <c:f>'2002_2019_AYLIK_IHR'!$A$33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'2002_2019_AYLIK_IHR'!$C$33:$N$33</c:f>
              <c:numCache>
                <c:formatCode>#,##0</c:formatCode>
                <c:ptCount val="12"/>
                <c:pt idx="0">
                  <c:v>1536612.5535200001</c:v>
                </c:pt>
                <c:pt idx="1">
                  <c:v>1641553.79064</c:v>
                </c:pt>
                <c:pt idx="2">
                  <c:v>1838113.09589</c:v>
                </c:pt>
                <c:pt idx="3">
                  <c:v>1768194.9893700001</c:v>
                </c:pt>
                <c:pt idx="4">
                  <c:v>1933605.8830800001</c:v>
                </c:pt>
                <c:pt idx="5">
                  <c:v>1294021.26364</c:v>
                </c:pt>
                <c:pt idx="6">
                  <c:v>1730136.8764599999</c:v>
                </c:pt>
                <c:pt idx="7">
                  <c:v>1628381.38583</c:v>
                </c:pt>
                <c:pt idx="8">
                  <c:v>1653667.86026</c:v>
                </c:pt>
                <c:pt idx="9">
                  <c:v>1937335.66649</c:v>
                </c:pt>
                <c:pt idx="10">
                  <c:v>1813468.6847999999</c:v>
                </c:pt>
                <c:pt idx="11">
                  <c:v>1812476.4029099999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7-4B7B-AC8C-1E104B13D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628480"/>
        <c:axId val="1385618144"/>
      </c:lineChart>
      <c:catAx>
        <c:axId val="13856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5618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5618144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5628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'2002_2019_AYLIK_IHR'!$C$42:$N$42</c:f>
              <c:numCache>
                <c:formatCode>#,##0</c:formatCode>
                <c:ptCount val="12"/>
                <c:pt idx="0">
                  <c:v>624699.87477999995</c:v>
                </c:pt>
                <c:pt idx="1">
                  <c:v>634033.49286999996</c:v>
                </c:pt>
                <c:pt idx="2">
                  <c:v>625724.73121</c:v>
                </c:pt>
                <c:pt idx="3">
                  <c:v>456177.03055999998</c:v>
                </c:pt>
                <c:pt idx="4">
                  <c:v>432330.44020000001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B-4BCF-90F9-952E026DD25A}"/>
            </c:ext>
          </c:extLst>
        </c:ser>
        <c:ser>
          <c:idx val="0"/>
          <c:order val="1"/>
          <c:tx>
            <c:strRef>
              <c:f>'2002_2019_AYLIK_IHR'!$A$43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'2002_2019_AYLIK_IHR'!$C$43:$N$43</c:f>
              <c:numCache>
                <c:formatCode>#,##0</c:formatCode>
                <c:ptCount val="12"/>
                <c:pt idx="0">
                  <c:v>585564.36653999996</c:v>
                </c:pt>
                <c:pt idx="1">
                  <c:v>600962.05715000001</c:v>
                </c:pt>
                <c:pt idx="2">
                  <c:v>699021.96392999997</c:v>
                </c:pt>
                <c:pt idx="3">
                  <c:v>659047.78532999998</c:v>
                </c:pt>
                <c:pt idx="4">
                  <c:v>780364.62788000004</c:v>
                </c:pt>
                <c:pt idx="5">
                  <c:v>472096.62263</c:v>
                </c:pt>
                <c:pt idx="6">
                  <c:v>682396.45131000003</c:v>
                </c:pt>
                <c:pt idx="7">
                  <c:v>574330.75529999996</c:v>
                </c:pt>
                <c:pt idx="8">
                  <c:v>647207.37317000004</c:v>
                </c:pt>
                <c:pt idx="9">
                  <c:v>709247.59033000004</c:v>
                </c:pt>
                <c:pt idx="10">
                  <c:v>683084.52821000002</c:v>
                </c:pt>
                <c:pt idx="11">
                  <c:v>740785.13347999996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B-4BCF-90F9-952E026D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623584"/>
        <c:axId val="1385625760"/>
      </c:lineChart>
      <c:catAx>
        <c:axId val="13856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56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562576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562358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'2002_2019_AYLIK_IHR'!$C$36:$N$36</c:f>
              <c:numCache>
                <c:formatCode>#,##0</c:formatCode>
                <c:ptCount val="12"/>
                <c:pt idx="0">
                  <c:v>2398295.97138</c:v>
                </c:pt>
                <c:pt idx="1">
                  <c:v>2519540.4676799998</c:v>
                </c:pt>
                <c:pt idx="2">
                  <c:v>2061409.3195</c:v>
                </c:pt>
                <c:pt idx="3">
                  <c:v>596496.86464000004</c:v>
                </c:pt>
                <c:pt idx="4">
                  <c:v>1202941.7229299999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3-459E-BBCE-F31BA087DEEB}"/>
            </c:ext>
          </c:extLst>
        </c:ser>
        <c:ser>
          <c:idx val="0"/>
          <c:order val="1"/>
          <c:tx>
            <c:strRef>
              <c:f>'2002_2019_AYLIK_IHR'!$A$37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'2002_2019_AYLIK_IHR'!$C$37:$N$37</c:f>
              <c:numCache>
                <c:formatCode>#,##0</c:formatCode>
                <c:ptCount val="12"/>
                <c:pt idx="0">
                  <c:v>2327526.9566299999</c:v>
                </c:pt>
                <c:pt idx="1">
                  <c:v>2544663.3743400001</c:v>
                </c:pt>
                <c:pt idx="2">
                  <c:v>2883070.9618500001</c:v>
                </c:pt>
                <c:pt idx="3">
                  <c:v>2616414.3615299999</c:v>
                </c:pt>
                <c:pt idx="4">
                  <c:v>2753077.8689700002</c:v>
                </c:pt>
                <c:pt idx="5">
                  <c:v>2189208.3269500001</c:v>
                </c:pt>
                <c:pt idx="6">
                  <c:v>2900138.1997500001</c:v>
                </c:pt>
                <c:pt idx="7">
                  <c:v>1740662.0665</c:v>
                </c:pt>
                <c:pt idx="8">
                  <c:v>2591985.9376400001</c:v>
                </c:pt>
                <c:pt idx="9">
                  <c:v>2812500.0443000002</c:v>
                </c:pt>
                <c:pt idx="10">
                  <c:v>2690087.6874600002</c:v>
                </c:pt>
                <c:pt idx="11">
                  <c:v>2538028.8750700001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3-459E-BBCE-F31BA087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620864"/>
        <c:axId val="1386114384"/>
      </c:lineChart>
      <c:catAx>
        <c:axId val="13856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114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611438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562086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'2002_2019_AYLIK_IHR'!$C$40:$N$40</c:f>
              <c:numCache>
                <c:formatCode>#,##0</c:formatCode>
                <c:ptCount val="12"/>
                <c:pt idx="0">
                  <c:v>823535.63589000003</c:v>
                </c:pt>
                <c:pt idx="1">
                  <c:v>863769.26931999996</c:v>
                </c:pt>
                <c:pt idx="2">
                  <c:v>831843.61664999998</c:v>
                </c:pt>
                <c:pt idx="3">
                  <c:v>620481.23806999996</c:v>
                </c:pt>
                <c:pt idx="4">
                  <c:v>671842.27396999998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1-4258-B0DB-BF938A667DE2}"/>
            </c:ext>
          </c:extLst>
        </c:ser>
        <c:ser>
          <c:idx val="0"/>
          <c:order val="1"/>
          <c:tx>
            <c:strRef>
              <c:f>'2002_2019_AYLIK_IHR'!$A$41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'2002_2019_AYLIK_IHR'!$C$41:$N$41</c:f>
              <c:numCache>
                <c:formatCode>#,##0</c:formatCode>
                <c:ptCount val="12"/>
                <c:pt idx="0">
                  <c:v>797011.88977000001</c:v>
                </c:pt>
                <c:pt idx="1">
                  <c:v>888924.51682999998</c:v>
                </c:pt>
                <c:pt idx="2">
                  <c:v>992598.78544000001</c:v>
                </c:pt>
                <c:pt idx="3">
                  <c:v>936995.60230000003</c:v>
                </c:pt>
                <c:pt idx="4">
                  <c:v>1041385.02835</c:v>
                </c:pt>
                <c:pt idx="5">
                  <c:v>715477.71967000002</c:v>
                </c:pt>
                <c:pt idx="6">
                  <c:v>947242.32441999996</c:v>
                </c:pt>
                <c:pt idx="7">
                  <c:v>847900.78101000004</c:v>
                </c:pt>
                <c:pt idx="8">
                  <c:v>1011416.03579</c:v>
                </c:pt>
                <c:pt idx="9">
                  <c:v>1070641.9899899999</c:v>
                </c:pt>
                <c:pt idx="10">
                  <c:v>1013034.65244</c:v>
                </c:pt>
                <c:pt idx="11">
                  <c:v>974108.07689000003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1-4258-B0DB-BF938A667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17648"/>
        <c:axId val="1386113296"/>
      </c:lineChart>
      <c:catAx>
        <c:axId val="138611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11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6113296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11764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'2002_2019_AYLIK_IHR'!$C$34:$N$34</c:f>
              <c:numCache>
                <c:formatCode>#,##0</c:formatCode>
                <c:ptCount val="12"/>
                <c:pt idx="0">
                  <c:v>1490110.8097600001</c:v>
                </c:pt>
                <c:pt idx="1">
                  <c:v>1518081.0471900001</c:v>
                </c:pt>
                <c:pt idx="2">
                  <c:v>1211830.8007799999</c:v>
                </c:pt>
                <c:pt idx="3">
                  <c:v>574637.60247000004</c:v>
                </c:pt>
                <c:pt idx="4">
                  <c:v>840203.27283999999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C-4A1E-96CC-577B1058E18E}"/>
            </c:ext>
          </c:extLst>
        </c:ser>
        <c:ser>
          <c:idx val="0"/>
          <c:order val="1"/>
          <c:tx>
            <c:strRef>
              <c:f>'2002_2019_AYLIK_IHR'!$A$35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'2002_2019_AYLIK_IHR'!$C$35:$N$35</c:f>
              <c:numCache>
                <c:formatCode>#,##0</c:formatCode>
                <c:ptCount val="12"/>
                <c:pt idx="0">
                  <c:v>1413936.7182</c:v>
                </c:pt>
                <c:pt idx="1">
                  <c:v>1413315.8923899999</c:v>
                </c:pt>
                <c:pt idx="2">
                  <c:v>1674072.70248</c:v>
                </c:pt>
                <c:pt idx="3">
                  <c:v>1502300.85769</c:v>
                </c:pt>
                <c:pt idx="4">
                  <c:v>1621098.1600899999</c:v>
                </c:pt>
                <c:pt idx="5">
                  <c:v>1085764.99092</c:v>
                </c:pt>
                <c:pt idx="6">
                  <c:v>1671649.61411</c:v>
                </c:pt>
                <c:pt idx="7">
                  <c:v>1394087.3346800001</c:v>
                </c:pt>
                <c:pt idx="8">
                  <c:v>1497872.67604</c:v>
                </c:pt>
                <c:pt idx="9">
                  <c:v>1549052.3753500001</c:v>
                </c:pt>
                <c:pt idx="10">
                  <c:v>1536523.6175200001</c:v>
                </c:pt>
                <c:pt idx="11">
                  <c:v>1326935.43135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C-4A1E-96CC-577B1058E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15472"/>
        <c:axId val="1386118192"/>
      </c:lineChart>
      <c:catAx>
        <c:axId val="138611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11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611819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115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'2002_2019_AYLIK_IHR'!$C$44:$N$44</c:f>
              <c:numCache>
                <c:formatCode>#,##0</c:formatCode>
                <c:ptCount val="12"/>
                <c:pt idx="0">
                  <c:v>702172.47285000002</c:v>
                </c:pt>
                <c:pt idx="1">
                  <c:v>689710.13696000003</c:v>
                </c:pt>
                <c:pt idx="2">
                  <c:v>672043.79691999999</c:v>
                </c:pt>
                <c:pt idx="3">
                  <c:v>518605.65839</c:v>
                </c:pt>
                <c:pt idx="4">
                  <c:v>499213.52334999997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A9A-A915-7343E5E40228}"/>
            </c:ext>
          </c:extLst>
        </c:ser>
        <c:ser>
          <c:idx val="0"/>
          <c:order val="1"/>
          <c:tx>
            <c:strRef>
              <c:f>'2002_2019_AYLIK_IHR'!$A$45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'2002_2019_AYLIK_IHR'!$C$45:$N$45</c:f>
              <c:numCache>
                <c:formatCode>#,##0</c:formatCode>
                <c:ptCount val="12"/>
                <c:pt idx="0">
                  <c:v>650702.72843999998</c:v>
                </c:pt>
                <c:pt idx="1">
                  <c:v>655051.56045999995</c:v>
                </c:pt>
                <c:pt idx="2">
                  <c:v>712311.38410999998</c:v>
                </c:pt>
                <c:pt idx="3">
                  <c:v>706603.43500000006</c:v>
                </c:pt>
                <c:pt idx="4">
                  <c:v>827433.87713000004</c:v>
                </c:pt>
                <c:pt idx="5">
                  <c:v>516675.81784999999</c:v>
                </c:pt>
                <c:pt idx="6">
                  <c:v>709241.86719000002</c:v>
                </c:pt>
                <c:pt idx="7">
                  <c:v>611252.86473999999</c:v>
                </c:pt>
                <c:pt idx="8">
                  <c:v>651306.33703000005</c:v>
                </c:pt>
                <c:pt idx="9">
                  <c:v>719122.57038000005</c:v>
                </c:pt>
                <c:pt idx="10">
                  <c:v>689694.86520999996</c:v>
                </c:pt>
                <c:pt idx="11">
                  <c:v>671834.33788000001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1-4A9A-A915-7343E5E40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11664"/>
        <c:axId val="1386116016"/>
      </c:lineChart>
      <c:catAx>
        <c:axId val="138611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116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61160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11166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'2002_2019_AYLIK_IHR'!$C$48:$N$48</c:f>
              <c:numCache>
                <c:formatCode>#,##0</c:formatCode>
                <c:ptCount val="12"/>
                <c:pt idx="0">
                  <c:v>287956.47141</c:v>
                </c:pt>
                <c:pt idx="1">
                  <c:v>309173.11213999998</c:v>
                </c:pt>
                <c:pt idx="2">
                  <c:v>316995.70095999999</c:v>
                </c:pt>
                <c:pt idx="3">
                  <c:v>231732.40158000001</c:v>
                </c:pt>
                <c:pt idx="4">
                  <c:v>250369.40237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E-4866-8A4F-07A3A96CDE43}"/>
            </c:ext>
          </c:extLst>
        </c:ser>
        <c:ser>
          <c:idx val="0"/>
          <c:order val="1"/>
          <c:tx>
            <c:strRef>
              <c:f>'2002_2019_AYLIK_IHR'!$A$49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'2002_2019_AYLIK_IHR'!$C$49:$N$49</c:f>
              <c:numCache>
                <c:formatCode>#,##0</c:formatCode>
                <c:ptCount val="12"/>
                <c:pt idx="0">
                  <c:v>251902.82900999999</c:v>
                </c:pt>
                <c:pt idx="1">
                  <c:v>266377.32659999997</c:v>
                </c:pt>
                <c:pt idx="2">
                  <c:v>316697.19016</c:v>
                </c:pt>
                <c:pt idx="3">
                  <c:v>311274.89951999998</c:v>
                </c:pt>
                <c:pt idx="4">
                  <c:v>353998.87205000001</c:v>
                </c:pt>
                <c:pt idx="5">
                  <c:v>235214.55937999999</c:v>
                </c:pt>
                <c:pt idx="6">
                  <c:v>315532.05929</c:v>
                </c:pt>
                <c:pt idx="7">
                  <c:v>284201.04644000001</c:v>
                </c:pt>
                <c:pt idx="8">
                  <c:v>303975.39377999998</c:v>
                </c:pt>
                <c:pt idx="9">
                  <c:v>294719.53552999999</c:v>
                </c:pt>
                <c:pt idx="10">
                  <c:v>301625.95848999999</c:v>
                </c:pt>
                <c:pt idx="11">
                  <c:v>279730.28434000001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E-4866-8A4F-07A3A96CD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545504"/>
        <c:axId val="1386555840"/>
      </c:lineChart>
      <c:catAx>
        <c:axId val="138654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55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65558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545504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'2002_2019_AYLIK_IHR'!$C$50:$N$50</c:f>
              <c:numCache>
                <c:formatCode>#,##0</c:formatCode>
                <c:ptCount val="12"/>
                <c:pt idx="0">
                  <c:v>291942.08681000001</c:v>
                </c:pt>
                <c:pt idx="1">
                  <c:v>372076.98051000002</c:v>
                </c:pt>
                <c:pt idx="2">
                  <c:v>230489.32986</c:v>
                </c:pt>
                <c:pt idx="3">
                  <c:v>145571.75638000001</c:v>
                </c:pt>
                <c:pt idx="4">
                  <c:v>225456.31750999999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1-4119-A232-59952D9CC188}"/>
            </c:ext>
          </c:extLst>
        </c:ser>
        <c:ser>
          <c:idx val="0"/>
          <c:order val="1"/>
          <c:tx>
            <c:strRef>
              <c:f>'2002_2019_AYLIK_IHR'!$A$51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'2002_2019_AYLIK_IHR'!$C$51:$N$51</c:f>
              <c:numCache>
                <c:formatCode>#,##0</c:formatCode>
                <c:ptCount val="12"/>
                <c:pt idx="0">
                  <c:v>270232.32582999999</c:v>
                </c:pt>
                <c:pt idx="1">
                  <c:v>248780.49184999999</c:v>
                </c:pt>
                <c:pt idx="2">
                  <c:v>297349.99144000001</c:v>
                </c:pt>
                <c:pt idx="3">
                  <c:v>257747.11799999999</c:v>
                </c:pt>
                <c:pt idx="4">
                  <c:v>360377.45559000003</c:v>
                </c:pt>
                <c:pt idx="5">
                  <c:v>215409.86180000001</c:v>
                </c:pt>
                <c:pt idx="6">
                  <c:v>507955.38105999999</c:v>
                </c:pt>
                <c:pt idx="7">
                  <c:v>566131.63852000004</c:v>
                </c:pt>
                <c:pt idx="8">
                  <c:v>439163.53537</c:v>
                </c:pt>
                <c:pt idx="9">
                  <c:v>265691.31634000002</c:v>
                </c:pt>
                <c:pt idx="10">
                  <c:v>376887.34068000002</c:v>
                </c:pt>
                <c:pt idx="11">
                  <c:v>297824.46542000002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1-4119-A232-59952D9CC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546592"/>
        <c:axId val="1386559104"/>
      </c:lineChart>
      <c:catAx>
        <c:axId val="138654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55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65591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5465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'2002_2019_AYLIK_IHR'!$C$46:$N$46</c:f>
              <c:numCache>
                <c:formatCode>#,##0</c:formatCode>
                <c:ptCount val="12"/>
                <c:pt idx="0">
                  <c:v>1140204.14442</c:v>
                </c:pt>
                <c:pt idx="1">
                  <c:v>1007634.0649</c:v>
                </c:pt>
                <c:pt idx="2">
                  <c:v>983913.19103999995</c:v>
                </c:pt>
                <c:pt idx="3">
                  <c:v>902477.75693000003</c:v>
                </c:pt>
                <c:pt idx="4">
                  <c:v>817768.85230000003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B-4BED-A052-1C4F3BE3BC20}"/>
            </c:ext>
          </c:extLst>
        </c:ser>
        <c:ser>
          <c:idx val="0"/>
          <c:order val="1"/>
          <c:tx>
            <c:strRef>
              <c:f>'2002_2019_AYLIK_IHR'!$A$47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'2002_2019_AYLIK_IHR'!$C$47:$N$47</c:f>
              <c:numCache>
                <c:formatCode>#,##0</c:formatCode>
                <c:ptCount val="12"/>
                <c:pt idx="0">
                  <c:v>1195660.6079299999</c:v>
                </c:pt>
                <c:pt idx="1">
                  <c:v>1194986.25828</c:v>
                </c:pt>
                <c:pt idx="2">
                  <c:v>1307481.74336</c:v>
                </c:pt>
                <c:pt idx="3">
                  <c:v>1235495.1953</c:v>
                </c:pt>
                <c:pt idx="4">
                  <c:v>1355662.68478</c:v>
                </c:pt>
                <c:pt idx="5">
                  <c:v>877983.65347999998</c:v>
                </c:pt>
                <c:pt idx="6">
                  <c:v>1239217.8874900001</c:v>
                </c:pt>
                <c:pt idx="7">
                  <c:v>1015982.50257</c:v>
                </c:pt>
                <c:pt idx="8">
                  <c:v>1134397.87922</c:v>
                </c:pt>
                <c:pt idx="9">
                  <c:v>1172206.4348500001</c:v>
                </c:pt>
                <c:pt idx="10">
                  <c:v>990021.63783999998</c:v>
                </c:pt>
                <c:pt idx="11">
                  <c:v>1111302.6508299999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B-4BED-A052-1C4F3BE3B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558016"/>
        <c:axId val="1386555296"/>
      </c:lineChart>
      <c:catAx>
        <c:axId val="138655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555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655529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55801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'2002_2019_AYLIK_IHR'!$C$60:$N$60</c:f>
              <c:numCache>
                <c:formatCode>#,##0</c:formatCode>
                <c:ptCount val="12"/>
                <c:pt idx="0">
                  <c:v>329258.94550999999</c:v>
                </c:pt>
                <c:pt idx="1">
                  <c:v>282649.0048</c:v>
                </c:pt>
                <c:pt idx="2">
                  <c:v>324622.62903000001</c:v>
                </c:pt>
                <c:pt idx="3">
                  <c:v>328804.40554000001</c:v>
                </c:pt>
                <c:pt idx="4">
                  <c:v>272798.44461000001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F-4EEB-8128-BC0FF22C23C4}"/>
            </c:ext>
          </c:extLst>
        </c:ser>
        <c:ser>
          <c:idx val="0"/>
          <c:order val="1"/>
          <c:tx>
            <c:strRef>
              <c:f>'2002_2019_AYLIK_IHR'!$A$61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'2002_2019_AYLIK_IHR'!$C$61:$N$61</c:f>
              <c:numCache>
                <c:formatCode>#,##0</c:formatCode>
                <c:ptCount val="12"/>
                <c:pt idx="0">
                  <c:v>304008.42843999999</c:v>
                </c:pt>
                <c:pt idx="1">
                  <c:v>294499.67238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379058.61536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370443.10284000001</c:v>
                </c:pt>
                <c:pt idx="10">
                  <c:v>370704.99212000001</c:v>
                </c:pt>
                <c:pt idx="11">
                  <c:v>368116.69157999998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F-4EEB-8128-BC0FF22C2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543872"/>
        <c:axId val="1386551488"/>
      </c:lineChart>
      <c:catAx>
        <c:axId val="138654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551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6551488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54387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16335877.283</c:v>
                </c:pt>
                <c:pt idx="3">
                  <c:v>15340752.989</c:v>
                </c:pt>
                <c:pt idx="4">
                  <c:v>16855111.73</c:v>
                </c:pt>
                <c:pt idx="5">
                  <c:v>11634684.630000001</c:v>
                </c:pt>
                <c:pt idx="6">
                  <c:v>15931951.791999999</c:v>
                </c:pt>
                <c:pt idx="7">
                  <c:v>13223089.796</c:v>
                </c:pt>
                <c:pt idx="8">
                  <c:v>15273876.174000001</c:v>
                </c:pt>
                <c:pt idx="9">
                  <c:v>16411175.767999999</c:v>
                </c:pt>
                <c:pt idx="10">
                  <c:v>16243208.413000001</c:v>
                </c:pt>
                <c:pt idx="11">
                  <c:v>15388311.945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B-4990-8630-834918A05F0E}"/>
            </c:ext>
          </c:extLst>
        </c:ser>
        <c:ser>
          <c:idx val="1"/>
          <c:order val="1"/>
          <c:tx>
            <c:strRef>
              <c:f>'2002_2019_AYLIK_IHR'!$A$80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'2002_2019_AYLIK_IHR'!$C$80:$N$80</c:f>
              <c:numCache>
                <c:formatCode>#,##0</c:formatCode>
                <c:ptCount val="12"/>
                <c:pt idx="0">
                  <c:v>14694070.409</c:v>
                </c:pt>
                <c:pt idx="1">
                  <c:v>14605211.653000001</c:v>
                </c:pt>
                <c:pt idx="2">
                  <c:v>13373263.686000001</c:v>
                </c:pt>
                <c:pt idx="3">
                  <c:v>8989535.2949999999</c:v>
                </c:pt>
                <c:pt idx="4">
                  <c:v>8974564.2928100005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B-4990-8630-834918A05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090848"/>
        <c:axId val="1340098464"/>
      </c:lineChart>
      <c:catAx>
        <c:axId val="134009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40098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00984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40090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'2002_2019_AYLIK_IHR'!$C$38:$N$38</c:f>
              <c:numCache>
                <c:formatCode>#,##0</c:formatCode>
                <c:ptCount val="12"/>
                <c:pt idx="0">
                  <c:v>108751.99489</c:v>
                </c:pt>
                <c:pt idx="1">
                  <c:v>147559.76540999999</c:v>
                </c:pt>
                <c:pt idx="2">
                  <c:v>68797.787249999994</c:v>
                </c:pt>
                <c:pt idx="3">
                  <c:v>28953.63925</c:v>
                </c:pt>
                <c:pt idx="4">
                  <c:v>58172.74121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F-4310-8FF1-7B345F84B756}"/>
            </c:ext>
          </c:extLst>
        </c:ser>
        <c:ser>
          <c:idx val="0"/>
          <c:order val="1"/>
          <c:tx>
            <c:strRef>
              <c:f>'2002_2019_AYLIK_IHR'!$A$39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'2002_2019_AYLIK_IHR'!$C$39:$N$39</c:f>
              <c:numCache>
                <c:formatCode>#,##0</c:formatCode>
                <c:ptCount val="12"/>
                <c:pt idx="0">
                  <c:v>91906.762210000001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114410.34540999999</c:v>
                </c:pt>
                <c:pt idx="4">
                  <c:v>53978.7428</c:v>
                </c:pt>
                <c:pt idx="5">
                  <c:v>55620.228669999997</c:v>
                </c:pt>
                <c:pt idx="6">
                  <c:v>88616.060450000004</c:v>
                </c:pt>
                <c:pt idx="7">
                  <c:v>109692.7362</c:v>
                </c:pt>
                <c:pt idx="8">
                  <c:v>37060.896339999999</c:v>
                </c:pt>
                <c:pt idx="9">
                  <c:v>42330.465889999999</c:v>
                </c:pt>
                <c:pt idx="10">
                  <c:v>162195.85331000001</c:v>
                </c:pt>
                <c:pt idx="11">
                  <c:v>111149.64512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F-4310-8FF1-7B345F84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554208"/>
        <c:axId val="1386547136"/>
      </c:lineChart>
      <c:catAx>
        <c:axId val="138655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547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6547136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55420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'2002_2019_AYLIK_IHR'!$C$52:$N$52</c:f>
              <c:numCache>
                <c:formatCode>#,##0</c:formatCode>
                <c:ptCount val="12"/>
                <c:pt idx="0">
                  <c:v>166936.43234999999</c:v>
                </c:pt>
                <c:pt idx="1">
                  <c:v>173911.99969</c:v>
                </c:pt>
                <c:pt idx="2">
                  <c:v>141719.96971</c:v>
                </c:pt>
                <c:pt idx="3">
                  <c:v>160675.06228000001</c:v>
                </c:pt>
                <c:pt idx="4">
                  <c:v>112427.72912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3-49F5-B4C4-04C0E3FD8083}"/>
            </c:ext>
          </c:extLst>
        </c:ser>
        <c:ser>
          <c:idx val="0"/>
          <c:order val="1"/>
          <c:tx>
            <c:strRef>
              <c:f>'2002_2019_AYLIK_IHR'!$A$53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'2002_2019_AYLIK_IHR'!$C$53:$N$53</c:f>
              <c:numCache>
                <c:formatCode>#,##0</c:formatCode>
                <c:ptCount val="12"/>
                <c:pt idx="0">
                  <c:v>174498.06437000001</c:v>
                </c:pt>
                <c:pt idx="1">
                  <c:v>157657.03713000001</c:v>
                </c:pt>
                <c:pt idx="2">
                  <c:v>282563.32374999998</c:v>
                </c:pt>
                <c:pt idx="3">
                  <c:v>197031.90615</c:v>
                </c:pt>
                <c:pt idx="4">
                  <c:v>248697.31630000001</c:v>
                </c:pt>
                <c:pt idx="5">
                  <c:v>207582.27974</c:v>
                </c:pt>
                <c:pt idx="6">
                  <c:v>233957.42892000001</c:v>
                </c:pt>
                <c:pt idx="7">
                  <c:v>175314.58811000001</c:v>
                </c:pt>
                <c:pt idx="8">
                  <c:v>156438.21489999999</c:v>
                </c:pt>
                <c:pt idx="9">
                  <c:v>258091.33392999999</c:v>
                </c:pt>
                <c:pt idx="10">
                  <c:v>360284.37060999998</c:v>
                </c:pt>
                <c:pt idx="11">
                  <c:v>288655.78340999997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F5-B4C4-04C0E3FD8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548224"/>
        <c:axId val="1386547680"/>
      </c:lineChart>
      <c:catAx>
        <c:axId val="138654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547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6547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5482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'2002_2019_AYLIK_IHR'!$C$54:$N$54</c:f>
              <c:numCache>
                <c:formatCode>#,##0</c:formatCode>
                <c:ptCount val="12"/>
                <c:pt idx="0">
                  <c:v>361082.01024999999</c:v>
                </c:pt>
                <c:pt idx="1">
                  <c:v>387641.95916000003</c:v>
                </c:pt>
                <c:pt idx="2">
                  <c:v>396288.63578000001</c:v>
                </c:pt>
                <c:pt idx="3">
                  <c:v>287340.54304999998</c:v>
                </c:pt>
                <c:pt idx="4">
                  <c:v>278650.24247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9-419B-BEC1-B06E0ED99CCE}"/>
            </c:ext>
          </c:extLst>
        </c:ser>
        <c:ser>
          <c:idx val="0"/>
          <c:order val="1"/>
          <c:tx>
            <c:strRef>
              <c:f>'2002_2019_AYLIK_IHR'!$A$55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'2002_2019_AYLIK_IHR'!$C$55:$N$55</c:f>
              <c:numCache>
                <c:formatCode>#,##0</c:formatCode>
                <c:ptCount val="12"/>
                <c:pt idx="0">
                  <c:v>333958.52682000003</c:v>
                </c:pt>
                <c:pt idx="1">
                  <c:v>362265.61009999999</c:v>
                </c:pt>
                <c:pt idx="2">
                  <c:v>414615.02019000001</c:v>
                </c:pt>
                <c:pt idx="3">
                  <c:v>392857.37504000001</c:v>
                </c:pt>
                <c:pt idx="4">
                  <c:v>473294.50085000001</c:v>
                </c:pt>
                <c:pt idx="5">
                  <c:v>285958.15311999997</c:v>
                </c:pt>
                <c:pt idx="6">
                  <c:v>426254.35249000002</c:v>
                </c:pt>
                <c:pt idx="7">
                  <c:v>345201.08974000002</c:v>
                </c:pt>
                <c:pt idx="8">
                  <c:v>395738.12034000002</c:v>
                </c:pt>
                <c:pt idx="9">
                  <c:v>436859.90636000002</c:v>
                </c:pt>
                <c:pt idx="10">
                  <c:v>419096.45064</c:v>
                </c:pt>
                <c:pt idx="11">
                  <c:v>390629.97086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9-419B-BEC1-B06E0ED99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550400"/>
        <c:axId val="1386552576"/>
      </c:lineChart>
      <c:catAx>
        <c:axId val="138655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55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655257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655040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'2002_2019_AYLIK_IHR'!$C$3:$N$3</c:f>
              <c:numCache>
                <c:formatCode>#,##0</c:formatCode>
                <c:ptCount val="12"/>
                <c:pt idx="0">
                  <c:v>1881412.1558499997</c:v>
                </c:pt>
                <c:pt idx="1">
                  <c:v>1857123.2648299998</c:v>
                </c:pt>
                <c:pt idx="2">
                  <c:v>1950395.2976600002</c:v>
                </c:pt>
                <c:pt idx="3">
                  <c:v>1878341.6274400002</c:v>
                </c:pt>
                <c:pt idx="4">
                  <c:v>2011074.4947600001</c:v>
                </c:pt>
                <c:pt idx="5">
                  <c:v>1363340.96667</c:v>
                </c:pt>
                <c:pt idx="6">
                  <c:v>1797410.4365500002</c:v>
                </c:pt>
                <c:pt idx="7">
                  <c:v>1528070.2663799999</c:v>
                </c:pt>
                <c:pt idx="8">
                  <c:v>2074504.05935</c:v>
                </c:pt>
                <c:pt idx="9">
                  <c:v>2421874.7538099997</c:v>
                </c:pt>
                <c:pt idx="10">
                  <c:v>2354489.8284999998</c:v>
                </c:pt>
                <c:pt idx="11">
                  <c:v>2259814.81213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F-47F5-B86A-C546FCB9A1C8}"/>
            </c:ext>
          </c:extLst>
        </c:ser>
        <c:ser>
          <c:idx val="1"/>
          <c:order val="1"/>
          <c:tx>
            <c:strRef>
              <c:f>'2002_2019_AYLIK_IHR'!$A$2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'2002_2019_AYLIK_IHR'!$C$2:$N$2</c:f>
              <c:numCache>
                <c:formatCode>#,##0</c:formatCode>
                <c:ptCount val="12"/>
                <c:pt idx="0">
                  <c:v>2044337.8402100001</c:v>
                </c:pt>
                <c:pt idx="1">
                  <c:v>1940356.7982800002</c:v>
                </c:pt>
                <c:pt idx="2">
                  <c:v>2035604.08176</c:v>
                </c:pt>
                <c:pt idx="3">
                  <c:v>1766239.2973</c:v>
                </c:pt>
                <c:pt idx="4">
                  <c:v>1581056.84204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F-47F5-B86A-C546FCB9A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083776"/>
        <c:axId val="1340094656"/>
      </c:lineChart>
      <c:catAx>
        <c:axId val="134008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4009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00946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400837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F-457C-BA61-9611960C0110}"/>
            </c:ext>
          </c:extLst>
        </c:ser>
        <c:ser>
          <c:idx val="6"/>
          <c:order val="1"/>
          <c:tx>
            <c:strRef>
              <c:f>'2002_2019_AYLIK_IHR'!$A$70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'2002_2019_AYLIK_IHR'!$C$70:$N$70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F-457C-BA61-9611960C0110}"/>
            </c:ext>
          </c:extLst>
        </c:ser>
        <c:ser>
          <c:idx val="7"/>
          <c:order val="2"/>
          <c:tx>
            <c:strRef>
              <c:f>'2002_2019_AYLIK_IHR'!$A$71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F-457C-BA61-9611960C0110}"/>
            </c:ext>
          </c:extLst>
        </c:ser>
        <c:ser>
          <c:idx val="0"/>
          <c:order val="3"/>
          <c:tx>
            <c:strRef>
              <c:f>'2002_2019_AYLIK_IHR'!$A$72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'2002_2019_AYLIK_IHR'!$C$72:$N$72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6F-457C-BA61-9611960C0110}"/>
            </c:ext>
          </c:extLst>
        </c:ser>
        <c:ser>
          <c:idx val="3"/>
          <c:order val="4"/>
          <c:tx>
            <c:strRef>
              <c:f>'2002_2019_AYLIK_IHR'!$A$73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'2002_2019_AYLIK_IHR'!$C$73:$N$73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6F-457C-BA61-9611960C0110}"/>
            </c:ext>
          </c:extLst>
        </c:ser>
        <c:ser>
          <c:idx val="4"/>
          <c:order val="5"/>
          <c:tx>
            <c:strRef>
              <c:f>'2002_2019_AYLIK_IHR'!$A$74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'2002_2019_AYLIK_IHR'!$C$74:$N$74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6F-457C-BA61-9611960C0110}"/>
            </c:ext>
          </c:extLst>
        </c:ser>
        <c:ser>
          <c:idx val="1"/>
          <c:order val="6"/>
          <c:tx>
            <c:strRef>
              <c:f>'2002_2019_AYLIK_IHR'!$A$75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'2002_2019_AYLIK_IHR'!$C$75:$N$75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6F-457C-BA61-9611960C0110}"/>
            </c:ext>
          </c:extLst>
        </c:ser>
        <c:ser>
          <c:idx val="2"/>
          <c:order val="7"/>
          <c:tx>
            <c:strRef>
              <c:f>'2002_2019_AYLIK_IHR'!$A$76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'2002_2019_AYLIK_IHR'!$C$76:$N$76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6F-457C-BA61-9611960C0110}"/>
            </c:ext>
          </c:extLst>
        </c:ser>
        <c:ser>
          <c:idx val="8"/>
          <c:order val="8"/>
          <c:tx>
            <c:strRef>
              <c:f>'2002_2019_AYLIK_IHR'!$A$77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'2002_2019_AYLIK_IHR'!$C$77:$N$77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6F-457C-BA61-9611960C0110}"/>
            </c:ext>
          </c:extLst>
        </c:ser>
        <c:ser>
          <c:idx val="9"/>
          <c:order val="9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6F-457C-BA61-9611960C0110}"/>
            </c:ext>
          </c:extLst>
        </c:ser>
        <c:ser>
          <c:idx val="10"/>
          <c:order val="1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16335877.283</c:v>
                </c:pt>
                <c:pt idx="3">
                  <c:v>15340752.989</c:v>
                </c:pt>
                <c:pt idx="4">
                  <c:v>16855111.73</c:v>
                </c:pt>
                <c:pt idx="5">
                  <c:v>11634684.630000001</c:v>
                </c:pt>
                <c:pt idx="6">
                  <c:v>15931951.791999999</c:v>
                </c:pt>
                <c:pt idx="7">
                  <c:v>13223089.796</c:v>
                </c:pt>
                <c:pt idx="8">
                  <c:v>15273876.174000001</c:v>
                </c:pt>
                <c:pt idx="9">
                  <c:v>16411175.767999999</c:v>
                </c:pt>
                <c:pt idx="10">
                  <c:v>16243208.413000001</c:v>
                </c:pt>
                <c:pt idx="11">
                  <c:v>15388311.945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6F-457C-BA61-9611960C0110}"/>
            </c:ext>
          </c:extLst>
        </c:ser>
        <c:ser>
          <c:idx val="11"/>
          <c:order val="11"/>
          <c:tx>
            <c:strRef>
              <c:f>'2002_2019_AYLIK_IHR'!$A$80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val>
            <c:numRef>
              <c:f>'2002_2019_AYLIK_IHR'!$C$80:$N$80</c:f>
              <c:numCache>
                <c:formatCode>#,##0</c:formatCode>
                <c:ptCount val="12"/>
                <c:pt idx="0">
                  <c:v>14694070.409</c:v>
                </c:pt>
                <c:pt idx="1">
                  <c:v>14605211.653000001</c:v>
                </c:pt>
                <c:pt idx="2">
                  <c:v>13373263.686000001</c:v>
                </c:pt>
                <c:pt idx="3">
                  <c:v>8989535.2949999999</c:v>
                </c:pt>
                <c:pt idx="4">
                  <c:v>8974564.2928100005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6F-457C-BA61-9611960C0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085408"/>
        <c:axId val="1340091936"/>
      </c:lineChart>
      <c:catAx>
        <c:axId val="134008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4009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009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4008540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'2002_2019_AYLIK_IHR'!$A$62:$A$80</c:f>
              <c:strCach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'2002_2019_AYLIK_IHR'!$A$62:$A$80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'2002_2019_AYLIK_IHR'!$O$62:$O$80</c:f>
              <c:numCache>
                <c:formatCode>#,##0</c:formatCode>
                <c:ptCount val="19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180835909.57399997</c:v>
                </c:pt>
                <c:pt idx="18">
                  <c:v>60636645.335809998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EFD-9F06-23D50A37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095744"/>
        <c:axId val="1340085952"/>
      </c:barChart>
      <c:catAx>
        <c:axId val="134009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4008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00859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4009574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'2002_2019_AYLIK_IHR'!$C$4:$N$4</c:f>
              <c:numCache>
                <c:formatCode>#,##0</c:formatCode>
                <c:ptCount val="12"/>
                <c:pt idx="0">
                  <c:v>583614.15916000004</c:v>
                </c:pt>
                <c:pt idx="1">
                  <c:v>593207.74820000003</c:v>
                </c:pt>
                <c:pt idx="2">
                  <c:v>632831.81873000006</c:v>
                </c:pt>
                <c:pt idx="3">
                  <c:v>594607.48312999995</c:v>
                </c:pt>
                <c:pt idx="4">
                  <c:v>500274.09769000002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B-4565-815A-260E4E7F8D83}"/>
            </c:ext>
          </c:extLst>
        </c:ser>
        <c:ser>
          <c:idx val="0"/>
          <c:order val="1"/>
          <c:tx>
            <c:strRef>
              <c:f>'2002_2019_AYLIK_IHR'!$A$5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'2002_2019_AYLIK_IHR'!$C$5:$N$5</c:f>
              <c:numCache>
                <c:formatCode>#,##0</c:formatCode>
                <c:ptCount val="12"/>
                <c:pt idx="0">
                  <c:v>560029.44457000005</c:v>
                </c:pt>
                <c:pt idx="1">
                  <c:v>565224.35730999999</c:v>
                </c:pt>
                <c:pt idx="2">
                  <c:v>586783.55532000004</c:v>
                </c:pt>
                <c:pt idx="3">
                  <c:v>597721.19305999996</c:v>
                </c:pt>
                <c:pt idx="4">
                  <c:v>590708.79246000003</c:v>
                </c:pt>
                <c:pt idx="5">
                  <c:v>344697.70916000003</c:v>
                </c:pt>
                <c:pt idx="6">
                  <c:v>546263.07331999997</c:v>
                </c:pt>
                <c:pt idx="7">
                  <c:v>480725.58049999998</c:v>
                </c:pt>
                <c:pt idx="8">
                  <c:v>568571.12798999995</c:v>
                </c:pt>
                <c:pt idx="9">
                  <c:v>697965.95276000001</c:v>
                </c:pt>
                <c:pt idx="10">
                  <c:v>620448.58837999997</c:v>
                </c:pt>
                <c:pt idx="11">
                  <c:v>629542.35412000003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B-4565-815A-260E4E7F8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562624"/>
        <c:axId val="1271564800"/>
      </c:lineChart>
      <c:catAx>
        <c:axId val="127156262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7156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7156480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715626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'2002_2019_AYLIK_IHR'!$C$6:$N$6</c:f>
              <c:numCache>
                <c:formatCode>#,##0</c:formatCode>
                <c:ptCount val="12"/>
                <c:pt idx="0">
                  <c:v>255345.00414</c:v>
                </c:pt>
                <c:pt idx="1">
                  <c:v>203542.92172000001</c:v>
                </c:pt>
                <c:pt idx="2">
                  <c:v>178374.00274</c:v>
                </c:pt>
                <c:pt idx="3">
                  <c:v>118546.05948</c:v>
                </c:pt>
                <c:pt idx="4">
                  <c:v>159559.83780000001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4-4772-95F6-03BD456DC48B}"/>
            </c:ext>
          </c:extLst>
        </c:ser>
        <c:ser>
          <c:idx val="0"/>
          <c:order val="1"/>
          <c:tx>
            <c:strRef>
              <c:f>'2002_2019_AYLIK_IHR'!$A$7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'2002_2019_AYLIK_IHR'!$C$7:$N$7</c:f>
              <c:numCache>
                <c:formatCode>#,##0</c:formatCode>
                <c:ptCount val="12"/>
                <c:pt idx="0">
                  <c:v>199171.65065</c:v>
                </c:pt>
                <c:pt idx="1">
                  <c:v>165878.04962999999</c:v>
                </c:pt>
                <c:pt idx="2">
                  <c:v>143609.00703000001</c:v>
                </c:pt>
                <c:pt idx="3">
                  <c:v>113212.84436</c:v>
                </c:pt>
                <c:pt idx="4">
                  <c:v>140744.81335000001</c:v>
                </c:pt>
                <c:pt idx="5">
                  <c:v>202409.44592999999</c:v>
                </c:pt>
                <c:pt idx="6">
                  <c:v>131731.65242</c:v>
                </c:pt>
                <c:pt idx="7">
                  <c:v>109801.97443</c:v>
                </c:pt>
                <c:pt idx="8">
                  <c:v>148472.87774</c:v>
                </c:pt>
                <c:pt idx="9">
                  <c:v>223950.60245999999</c:v>
                </c:pt>
                <c:pt idx="10">
                  <c:v>331633.21133999998</c:v>
                </c:pt>
                <c:pt idx="11">
                  <c:v>349940.11181999999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4-4772-95F6-03BD456D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498928"/>
        <c:axId val="1383488592"/>
      </c:lineChart>
      <c:catAx>
        <c:axId val="138349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348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34885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3498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'2002_2019_AYLIK_IHR'!$C$8:$N$8</c:f>
              <c:numCache>
                <c:formatCode>#,##0</c:formatCode>
                <c:ptCount val="12"/>
                <c:pt idx="0">
                  <c:v>131954.97579</c:v>
                </c:pt>
                <c:pt idx="1">
                  <c:v>126890.59276</c:v>
                </c:pt>
                <c:pt idx="2">
                  <c:v>162241.7525</c:v>
                </c:pt>
                <c:pt idx="3">
                  <c:v>143891.0624</c:v>
                </c:pt>
                <c:pt idx="4">
                  <c:v>100360.73106999999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C-4C18-AD2D-695649CDA461}"/>
            </c:ext>
          </c:extLst>
        </c:ser>
        <c:ser>
          <c:idx val="0"/>
          <c:order val="1"/>
          <c:tx>
            <c:strRef>
              <c:f>'2002_2019_AYLIK_IHR'!$A$9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'2002_2019_AYLIK_IHR'!$C$9:$N$9</c:f>
              <c:numCache>
                <c:formatCode>#,##0</c:formatCode>
                <c:ptCount val="12"/>
                <c:pt idx="0">
                  <c:v>125430.57365000001</c:v>
                </c:pt>
                <c:pt idx="1">
                  <c:v>122129.45422</c:v>
                </c:pt>
                <c:pt idx="2">
                  <c:v>128029.56342000001</c:v>
                </c:pt>
                <c:pt idx="3">
                  <c:v>125216.48028</c:v>
                </c:pt>
                <c:pt idx="4">
                  <c:v>138481.47127000001</c:v>
                </c:pt>
                <c:pt idx="5">
                  <c:v>83532.261320000005</c:v>
                </c:pt>
                <c:pt idx="6">
                  <c:v>130147.26106999999</c:v>
                </c:pt>
                <c:pt idx="7">
                  <c:v>127806.56526</c:v>
                </c:pt>
                <c:pt idx="8">
                  <c:v>152554.26199999999</c:v>
                </c:pt>
                <c:pt idx="9">
                  <c:v>148357.28698999999</c:v>
                </c:pt>
                <c:pt idx="10">
                  <c:v>139286.90658000001</c:v>
                </c:pt>
                <c:pt idx="11">
                  <c:v>127820.77383000001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C-4C18-AD2D-695649CDA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489136"/>
        <c:axId val="1383483696"/>
      </c:lineChart>
      <c:catAx>
        <c:axId val="138348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3483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34836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834891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A6" sqref="A6"/>
    </sheetView>
  </sheetViews>
  <sheetFormatPr defaultColWidth="9.21875" defaultRowHeight="13.2" x14ac:dyDescent="0.25"/>
  <cols>
    <col min="1" max="1" width="52.21875" style="1" customWidth="1"/>
    <col min="2" max="2" width="17.777343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77734375" style="1" bestFit="1" customWidth="1"/>
    <col min="8" max="8" width="10.21875" style="1" bestFit="1" customWidth="1"/>
    <col min="9" max="9" width="13.5546875" style="1" bestFit="1" customWidth="1"/>
    <col min="10" max="11" width="18.77734375" style="1" bestFit="1" customWidth="1"/>
    <col min="12" max="13" width="9.44140625" style="1" bestFit="1" customWidth="1"/>
    <col min="14" max="16384" width="9.21875" style="1"/>
  </cols>
  <sheetData>
    <row r="1" spans="1:13" ht="24.6" x14ac:dyDescent="0.4">
      <c r="B1" s="154" t="s">
        <v>225</v>
      </c>
      <c r="C1" s="154"/>
      <c r="D1" s="154"/>
      <c r="E1" s="154"/>
      <c r="F1" s="154"/>
      <c r="G1" s="154"/>
      <c r="H1" s="154"/>
      <c r="I1" s="154"/>
      <c r="J1" s="154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51" t="s">
        <v>127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3"/>
    </row>
    <row r="6" spans="1:13" ht="17.399999999999999" x14ac:dyDescent="0.25">
      <c r="A6" s="3"/>
      <c r="B6" s="150" t="s">
        <v>226</v>
      </c>
      <c r="C6" s="150"/>
      <c r="D6" s="150"/>
      <c r="E6" s="150"/>
      <c r="F6" s="150" t="s">
        <v>227</v>
      </c>
      <c r="G6" s="150"/>
      <c r="H6" s="150"/>
      <c r="I6" s="150"/>
      <c r="J6" s="150" t="s">
        <v>105</v>
      </c>
      <c r="K6" s="150"/>
      <c r="L6" s="150"/>
      <c r="M6" s="150"/>
    </row>
    <row r="7" spans="1:13" ht="28.2" x14ac:dyDescent="0.3">
      <c r="A7" s="4" t="s">
        <v>1</v>
      </c>
      <c r="B7" s="5">
        <v>2019</v>
      </c>
      <c r="C7" s="6">
        <v>2020</v>
      </c>
      <c r="D7" s="7" t="s">
        <v>117</v>
      </c>
      <c r="E7" s="7" t="s">
        <v>118</v>
      </c>
      <c r="F7" s="5">
        <v>2019</v>
      </c>
      <c r="G7" s="6">
        <v>2020</v>
      </c>
      <c r="H7" s="7" t="s">
        <v>117</v>
      </c>
      <c r="I7" s="7" t="s">
        <v>118</v>
      </c>
      <c r="J7" s="5" t="s">
        <v>128</v>
      </c>
      <c r="K7" s="5" t="s">
        <v>129</v>
      </c>
      <c r="L7" s="7" t="s">
        <v>117</v>
      </c>
      <c r="M7" s="7" t="s">
        <v>118</v>
      </c>
    </row>
    <row r="8" spans="1:13" ht="16.8" x14ac:dyDescent="0.3">
      <c r="A8" s="85" t="s">
        <v>2</v>
      </c>
      <c r="B8" s="8">
        <f>B9+B18+B20</f>
        <v>2011074.4947600001</v>
      </c>
      <c r="C8" s="8">
        <f>C9+C18+C20</f>
        <v>1581056.84204</v>
      </c>
      <c r="D8" s="10">
        <f t="shared" ref="D8:D46" si="0">(C8-B8)/B8*100</f>
        <v>-21.382482540574312</v>
      </c>
      <c r="E8" s="10">
        <f t="shared" ref="E8:E46" si="1">C8/C$46*100</f>
        <v>15.867821542084304</v>
      </c>
      <c r="F8" s="8">
        <f>F9+F18+F20</f>
        <v>9578346.8405400012</v>
      </c>
      <c r="G8" s="8">
        <f>G9+G18+G20</f>
        <v>9367594.8595899995</v>
      </c>
      <c r="H8" s="10">
        <f t="shared" ref="H8:H46" si="2">(G8-F8)/F8*100</f>
        <v>-2.2002959848770729</v>
      </c>
      <c r="I8" s="10">
        <f t="shared" ref="I8:I46" si="3">G8/G$46*100</f>
        <v>15.200718681568917</v>
      </c>
      <c r="J8" s="8">
        <f>J9+J18+J20</f>
        <v>22797876.884060003</v>
      </c>
      <c r="K8" s="8">
        <f>K9+K18+K20</f>
        <v>23167099.982980002</v>
      </c>
      <c r="L8" s="10">
        <f t="shared" ref="L8:L46" si="4">(K8-J8)/J8*100</f>
        <v>1.619550367771988</v>
      </c>
      <c r="M8" s="10">
        <f t="shared" ref="M8:M46" si="5">K8/K$46*100</f>
        <v>13.978627112779998</v>
      </c>
    </row>
    <row r="9" spans="1:13" ht="15.6" x14ac:dyDescent="0.3">
      <c r="A9" s="9" t="s">
        <v>3</v>
      </c>
      <c r="B9" s="8">
        <f>B10+B11+B12+B13+B14+B15+B16+B17</f>
        <v>1253630.5035100002</v>
      </c>
      <c r="C9" s="8">
        <f>C10+C11+C12+C13+C14+C15+C16+C17</f>
        <v>1052006.7918400001</v>
      </c>
      <c r="D9" s="10">
        <f t="shared" si="0"/>
        <v>-16.083184886254784</v>
      </c>
      <c r="E9" s="10">
        <f t="shared" si="1"/>
        <v>10.558163116032627</v>
      </c>
      <c r="F9" s="8">
        <f>F10+F11+F12+F13+F14+F15+F16+F17</f>
        <v>6180878.5486700004</v>
      </c>
      <c r="G9" s="8">
        <f>G10+G11+G12+G13+G14+G15+G16+G17</f>
        <v>6388991.3477799986</v>
      </c>
      <c r="H9" s="10">
        <f t="shared" si="2"/>
        <v>3.3670423625259525</v>
      </c>
      <c r="I9" s="10">
        <f t="shared" si="3"/>
        <v>10.367363404615922</v>
      </c>
      <c r="J9" s="8">
        <f>J10+J11+J12+J13+J14+J15+J16+J17</f>
        <v>14983683.03396</v>
      </c>
      <c r="K9" s="8">
        <f>K10+K11+K12+K13+K14+K15+K16+K17</f>
        <v>15550776.936850002</v>
      </c>
      <c r="L9" s="10">
        <f t="shared" si="4"/>
        <v>3.7847430541923743</v>
      </c>
      <c r="M9" s="10">
        <f t="shared" si="5"/>
        <v>9.3830696234723003</v>
      </c>
    </row>
    <row r="10" spans="1:13" ht="13.8" x14ac:dyDescent="0.25">
      <c r="A10" s="11" t="s">
        <v>130</v>
      </c>
      <c r="B10" s="12">
        <v>590708.79246000003</v>
      </c>
      <c r="C10" s="12">
        <v>500274.09769000002</v>
      </c>
      <c r="D10" s="13">
        <f t="shared" si="0"/>
        <v>-15.309522377919201</v>
      </c>
      <c r="E10" s="13">
        <f t="shared" si="1"/>
        <v>5.0208568681374048</v>
      </c>
      <c r="F10" s="12">
        <v>2900467.3427200001</v>
      </c>
      <c r="G10" s="12">
        <v>2904535.3069099998</v>
      </c>
      <c r="H10" s="13">
        <f t="shared" si="2"/>
        <v>0.14025202525413996</v>
      </c>
      <c r="I10" s="13">
        <f t="shared" si="3"/>
        <v>4.7131654136199206</v>
      </c>
      <c r="J10" s="12">
        <v>6803549.0803699996</v>
      </c>
      <c r="K10" s="12">
        <v>6792749.6931400001</v>
      </c>
      <c r="L10" s="13">
        <f t="shared" si="4"/>
        <v>-0.1587316722849631</v>
      </c>
      <c r="M10" s="13">
        <f t="shared" si="5"/>
        <v>4.0986275839709521</v>
      </c>
    </row>
    <row r="11" spans="1:13" ht="13.8" x14ac:dyDescent="0.25">
      <c r="A11" s="11" t="s">
        <v>131</v>
      </c>
      <c r="B11" s="12">
        <v>140744.81335000001</v>
      </c>
      <c r="C11" s="12">
        <v>159559.83780000001</v>
      </c>
      <c r="D11" s="13">
        <f t="shared" si="0"/>
        <v>13.368183169358685</v>
      </c>
      <c r="E11" s="13">
        <f t="shared" si="1"/>
        <v>1.6013763478784926</v>
      </c>
      <c r="F11" s="12">
        <v>762616.36502000003</v>
      </c>
      <c r="G11" s="12">
        <v>915367.82588000002</v>
      </c>
      <c r="H11" s="13">
        <f t="shared" si="2"/>
        <v>20.029921709848701</v>
      </c>
      <c r="I11" s="13">
        <f t="shared" si="3"/>
        <v>1.4853597983175628</v>
      </c>
      <c r="J11" s="12">
        <v>2081563.06681</v>
      </c>
      <c r="K11" s="12">
        <v>2413307.7020200002</v>
      </c>
      <c r="L11" s="13">
        <f t="shared" si="4"/>
        <v>15.937284846161285</v>
      </c>
      <c r="M11" s="13">
        <f t="shared" si="5"/>
        <v>1.4561480936207469</v>
      </c>
    </row>
    <row r="12" spans="1:13" ht="13.8" x14ac:dyDescent="0.25">
      <c r="A12" s="11" t="s">
        <v>132</v>
      </c>
      <c r="B12" s="12">
        <v>138481.47127000001</v>
      </c>
      <c r="C12" s="12">
        <v>100360.73106999999</v>
      </c>
      <c r="D12" s="13">
        <f t="shared" si="0"/>
        <v>-27.527682837565514</v>
      </c>
      <c r="E12" s="13">
        <f t="shared" si="1"/>
        <v>1.0072415665948498</v>
      </c>
      <c r="F12" s="12">
        <v>639287.54284000001</v>
      </c>
      <c r="G12" s="12">
        <v>665339.11451999994</v>
      </c>
      <c r="H12" s="13">
        <f t="shared" si="2"/>
        <v>4.0750945285539668</v>
      </c>
      <c r="I12" s="13">
        <f t="shared" si="3"/>
        <v>1.0796402768538751</v>
      </c>
      <c r="J12" s="12">
        <v>1559059.0788499999</v>
      </c>
      <c r="K12" s="12">
        <v>1574844.43157</v>
      </c>
      <c r="L12" s="13">
        <f t="shared" si="4"/>
        <v>1.0124922739710251</v>
      </c>
      <c r="M12" s="13">
        <f t="shared" si="5"/>
        <v>0.95023386982954205</v>
      </c>
    </row>
    <row r="13" spans="1:13" ht="13.8" x14ac:dyDescent="0.25">
      <c r="A13" s="11" t="s">
        <v>133</v>
      </c>
      <c r="B13" s="12">
        <v>117731.30992</v>
      </c>
      <c r="C13" s="12">
        <v>74366.105230000001</v>
      </c>
      <c r="D13" s="13">
        <f t="shared" si="0"/>
        <v>-36.834045862113683</v>
      </c>
      <c r="E13" s="13">
        <f t="shared" si="1"/>
        <v>0.74635399259076607</v>
      </c>
      <c r="F13" s="12">
        <v>580537.23465</v>
      </c>
      <c r="G13" s="12">
        <v>515230.46607000002</v>
      </c>
      <c r="H13" s="13">
        <f t="shared" si="2"/>
        <v>-11.249367772141742</v>
      </c>
      <c r="I13" s="13">
        <f t="shared" si="3"/>
        <v>0.83606021484649207</v>
      </c>
      <c r="J13" s="12">
        <v>1434996.82253</v>
      </c>
      <c r="K13" s="12">
        <v>1351496.98312</v>
      </c>
      <c r="L13" s="13">
        <f t="shared" si="4"/>
        <v>-5.8188170244714508</v>
      </c>
      <c r="M13" s="13">
        <f t="shared" si="5"/>
        <v>0.81546988552563326</v>
      </c>
    </row>
    <row r="14" spans="1:13" ht="13.8" x14ac:dyDescent="0.25">
      <c r="A14" s="11" t="s">
        <v>134</v>
      </c>
      <c r="B14" s="12">
        <v>132553.25017000001</v>
      </c>
      <c r="C14" s="12">
        <v>120816.04184999999</v>
      </c>
      <c r="D14" s="13">
        <f t="shared" si="0"/>
        <v>-8.8547118270936469</v>
      </c>
      <c r="E14" s="13">
        <f t="shared" si="1"/>
        <v>1.2125354007027456</v>
      </c>
      <c r="F14" s="12">
        <v>701279.46033999999</v>
      </c>
      <c r="G14" s="12">
        <v>874921.10291999998</v>
      </c>
      <c r="H14" s="13">
        <f t="shared" si="2"/>
        <v>24.760691336348799</v>
      </c>
      <c r="I14" s="13">
        <f t="shared" si="3"/>
        <v>1.4197272355816863</v>
      </c>
      <c r="J14" s="12">
        <v>1635431.3639400001</v>
      </c>
      <c r="K14" s="12">
        <v>2203909.5046899999</v>
      </c>
      <c r="L14" s="13">
        <f t="shared" si="4"/>
        <v>34.76013443819803</v>
      </c>
      <c r="M14" s="13">
        <f t="shared" si="5"/>
        <v>1.329800845984451</v>
      </c>
    </row>
    <row r="15" spans="1:13" ht="13.8" x14ac:dyDescent="0.25">
      <c r="A15" s="11" t="s">
        <v>135</v>
      </c>
      <c r="B15" s="12">
        <v>27919.586240000001</v>
      </c>
      <c r="C15" s="12">
        <v>19921.929349999999</v>
      </c>
      <c r="D15" s="13">
        <f t="shared" si="0"/>
        <v>-28.64532741012426</v>
      </c>
      <c r="E15" s="13">
        <f t="shared" si="1"/>
        <v>0.1999407050362165</v>
      </c>
      <c r="F15" s="12">
        <v>141647.84161999999</v>
      </c>
      <c r="G15" s="12">
        <v>121836.69381</v>
      </c>
      <c r="H15" s="13">
        <f t="shared" si="2"/>
        <v>-13.98619815411487</v>
      </c>
      <c r="I15" s="13">
        <f t="shared" si="3"/>
        <v>0.19770339510384391</v>
      </c>
      <c r="J15" s="12">
        <v>316052.04412999999</v>
      </c>
      <c r="K15" s="12">
        <v>262853.76406000002</v>
      </c>
      <c r="L15" s="13">
        <f t="shared" si="4"/>
        <v>-16.832126562079193</v>
      </c>
      <c r="M15" s="13">
        <f t="shared" si="5"/>
        <v>0.15860141129812486</v>
      </c>
    </row>
    <row r="16" spans="1:13" ht="13.8" x14ac:dyDescent="0.25">
      <c r="A16" s="11" t="s">
        <v>136</v>
      </c>
      <c r="B16" s="12">
        <v>96526.272779999999</v>
      </c>
      <c r="C16" s="12">
        <v>69793.718049999996</v>
      </c>
      <c r="D16" s="13">
        <f t="shared" si="0"/>
        <v>-27.694589213993687</v>
      </c>
      <c r="E16" s="13">
        <f t="shared" si="1"/>
        <v>0.70046454582050355</v>
      </c>
      <c r="F16" s="12">
        <v>395053.28810000001</v>
      </c>
      <c r="G16" s="12">
        <v>341811.98858</v>
      </c>
      <c r="H16" s="13">
        <f t="shared" si="2"/>
        <v>-13.476991870150695</v>
      </c>
      <c r="I16" s="13">
        <f t="shared" si="3"/>
        <v>0.55465548609556714</v>
      </c>
      <c r="J16" s="12">
        <v>1054054.5153000001</v>
      </c>
      <c r="K16" s="12">
        <v>855175.87179</v>
      </c>
      <c r="L16" s="13">
        <f t="shared" si="4"/>
        <v>-18.867965614984929</v>
      </c>
      <c r="M16" s="13">
        <f t="shared" si="5"/>
        <v>0.51599831814863562</v>
      </c>
    </row>
    <row r="17" spans="1:13" ht="13.8" x14ac:dyDescent="0.25">
      <c r="A17" s="11" t="s">
        <v>137</v>
      </c>
      <c r="B17" s="12">
        <v>8965.0073200000006</v>
      </c>
      <c r="C17" s="12">
        <v>6914.3307999999997</v>
      </c>
      <c r="D17" s="13">
        <f t="shared" si="0"/>
        <v>-22.874231406650996</v>
      </c>
      <c r="E17" s="13">
        <f t="shared" si="1"/>
        <v>6.9393689271648115E-2</v>
      </c>
      <c r="F17" s="12">
        <v>59989.473380000003</v>
      </c>
      <c r="G17" s="12">
        <v>49948.849090000003</v>
      </c>
      <c r="H17" s="13">
        <f t="shared" si="2"/>
        <v>-16.737310271750879</v>
      </c>
      <c r="I17" s="13">
        <f t="shared" si="3"/>
        <v>8.1051584196977194E-2</v>
      </c>
      <c r="J17" s="12">
        <v>98977.062030000001</v>
      </c>
      <c r="K17" s="12">
        <v>96438.98646</v>
      </c>
      <c r="L17" s="13">
        <f t="shared" si="4"/>
        <v>-2.5643068383164462</v>
      </c>
      <c r="M17" s="13">
        <f t="shared" si="5"/>
        <v>5.8189615094214046E-2</v>
      </c>
    </row>
    <row r="18" spans="1:13" ht="15.6" x14ac:dyDescent="0.3">
      <c r="A18" s="9" t="s">
        <v>12</v>
      </c>
      <c r="B18" s="8">
        <f>B19</f>
        <v>230803.27812</v>
      </c>
      <c r="C18" s="8">
        <f>C19</f>
        <v>161707.57571</v>
      </c>
      <c r="D18" s="10">
        <f t="shared" si="0"/>
        <v>-29.937054175667093</v>
      </c>
      <c r="E18" s="10">
        <f t="shared" si="1"/>
        <v>1.6229315007160567</v>
      </c>
      <c r="F18" s="8">
        <f>F19</f>
        <v>1117779.1862000001</v>
      </c>
      <c r="G18" s="8">
        <f>G19</f>
        <v>945856.56174999999</v>
      </c>
      <c r="H18" s="10">
        <f t="shared" si="2"/>
        <v>-15.380732310329371</v>
      </c>
      <c r="I18" s="10">
        <f t="shared" si="3"/>
        <v>1.5348336177838344</v>
      </c>
      <c r="J18" s="8">
        <f>J19</f>
        <v>2587492.9490499999</v>
      </c>
      <c r="K18" s="8">
        <f>K19</f>
        <v>2333092.2730100001</v>
      </c>
      <c r="L18" s="10">
        <f t="shared" si="4"/>
        <v>-9.8319369771965253</v>
      </c>
      <c r="M18" s="10">
        <f t="shared" si="5"/>
        <v>1.4077474922659703</v>
      </c>
    </row>
    <row r="19" spans="1:13" ht="13.8" x14ac:dyDescent="0.25">
      <c r="A19" s="11" t="s">
        <v>138</v>
      </c>
      <c r="B19" s="12">
        <v>230803.27812</v>
      </c>
      <c r="C19" s="12">
        <v>161707.57571</v>
      </c>
      <c r="D19" s="13">
        <f t="shared" si="0"/>
        <v>-29.937054175667093</v>
      </c>
      <c r="E19" s="13">
        <f t="shared" si="1"/>
        <v>1.6229315007160567</v>
      </c>
      <c r="F19" s="12">
        <v>1117779.1862000001</v>
      </c>
      <c r="G19" s="12">
        <v>945856.56174999999</v>
      </c>
      <c r="H19" s="13">
        <f t="shared" si="2"/>
        <v>-15.380732310329371</v>
      </c>
      <c r="I19" s="13">
        <f t="shared" si="3"/>
        <v>1.5348336177838344</v>
      </c>
      <c r="J19" s="12">
        <v>2587492.9490499999</v>
      </c>
      <c r="K19" s="12">
        <v>2333092.2730100001</v>
      </c>
      <c r="L19" s="13">
        <f t="shared" si="4"/>
        <v>-9.8319369771965253</v>
      </c>
      <c r="M19" s="13">
        <f t="shared" si="5"/>
        <v>1.4077474922659703</v>
      </c>
    </row>
    <row r="20" spans="1:13" ht="15.6" x14ac:dyDescent="0.3">
      <c r="A20" s="9" t="s">
        <v>111</v>
      </c>
      <c r="B20" s="8">
        <f>B21</f>
        <v>526640.71313000005</v>
      </c>
      <c r="C20" s="8">
        <f>C21</f>
        <v>367342.47448999999</v>
      </c>
      <c r="D20" s="10">
        <f t="shared" si="0"/>
        <v>-30.24799159435242</v>
      </c>
      <c r="E20" s="10">
        <f t="shared" si="1"/>
        <v>3.6867269253356212</v>
      </c>
      <c r="F20" s="8">
        <f>F21</f>
        <v>2279689.10567</v>
      </c>
      <c r="G20" s="8">
        <f>G21</f>
        <v>2032746.9500599999</v>
      </c>
      <c r="H20" s="10">
        <f t="shared" si="2"/>
        <v>-10.832273356740185</v>
      </c>
      <c r="I20" s="10">
        <f t="shared" si="3"/>
        <v>3.2985216591691575</v>
      </c>
      <c r="J20" s="8">
        <f>J21</f>
        <v>5226700.9010500005</v>
      </c>
      <c r="K20" s="8">
        <f>K21</f>
        <v>5283230.77312</v>
      </c>
      <c r="L20" s="10">
        <f t="shared" si="4"/>
        <v>1.0815593457556218</v>
      </c>
      <c r="M20" s="10">
        <f t="shared" si="5"/>
        <v>3.1878099970417266</v>
      </c>
    </row>
    <row r="21" spans="1:13" ht="13.8" x14ac:dyDescent="0.25">
      <c r="A21" s="11" t="s">
        <v>139</v>
      </c>
      <c r="B21" s="12">
        <v>526640.71313000005</v>
      </c>
      <c r="C21" s="12">
        <v>367342.47448999999</v>
      </c>
      <c r="D21" s="13">
        <f t="shared" si="0"/>
        <v>-30.24799159435242</v>
      </c>
      <c r="E21" s="13">
        <f t="shared" si="1"/>
        <v>3.6867269253356212</v>
      </c>
      <c r="F21" s="12">
        <v>2279689.10567</v>
      </c>
      <c r="G21" s="12">
        <v>2032746.9500599999</v>
      </c>
      <c r="H21" s="13">
        <f t="shared" si="2"/>
        <v>-10.832273356740185</v>
      </c>
      <c r="I21" s="13">
        <f t="shared" si="3"/>
        <v>3.2985216591691575</v>
      </c>
      <c r="J21" s="12">
        <v>5226700.9010500005</v>
      </c>
      <c r="K21" s="12">
        <v>5283230.77312</v>
      </c>
      <c r="L21" s="13">
        <f t="shared" si="4"/>
        <v>1.0815593457556218</v>
      </c>
      <c r="M21" s="13">
        <f t="shared" si="5"/>
        <v>3.1878099970417266</v>
      </c>
    </row>
    <row r="22" spans="1:13" ht="16.8" x14ac:dyDescent="0.3">
      <c r="A22" s="85" t="s">
        <v>14</v>
      </c>
      <c r="B22" s="8">
        <f>B23+B27+B29</f>
        <v>12998080.73604</v>
      </c>
      <c r="C22" s="8">
        <f>C23+C27+C29</f>
        <v>7120709.0061600013</v>
      </c>
      <c r="D22" s="10">
        <f t="shared" si="0"/>
        <v>-45.217227444846607</v>
      </c>
      <c r="E22" s="10">
        <f t="shared" si="1"/>
        <v>71.464944686663443</v>
      </c>
      <c r="F22" s="8">
        <f>F23+F27+F29</f>
        <v>59053799.040389992</v>
      </c>
      <c r="G22" s="8">
        <f>G23+G27+G29</f>
        <v>45686580.924460001</v>
      </c>
      <c r="H22" s="10">
        <f t="shared" si="2"/>
        <v>-22.635661605424318</v>
      </c>
      <c r="I22" s="10">
        <f t="shared" si="3"/>
        <v>74.135236906033825</v>
      </c>
      <c r="J22" s="8">
        <f>J23+J27+J29</f>
        <v>139036676.48749</v>
      </c>
      <c r="K22" s="8">
        <f>K23+K27+K29</f>
        <v>124831060.15946001</v>
      </c>
      <c r="L22" s="10">
        <f t="shared" si="4"/>
        <v>-10.217171962757725</v>
      </c>
      <c r="M22" s="10">
        <f t="shared" si="5"/>
        <v>75.320900904474897</v>
      </c>
    </row>
    <row r="23" spans="1:13" ht="15.6" x14ac:dyDescent="0.3">
      <c r="A23" s="9" t="s">
        <v>15</v>
      </c>
      <c r="B23" s="8">
        <f>B24+B25+B26</f>
        <v>1184560.7633700001</v>
      </c>
      <c r="C23" s="8">
        <f>C24+C25+C26</f>
        <v>547890.13544999994</v>
      </c>
      <c r="D23" s="10">
        <f>(C23-B23)/B23*100</f>
        <v>-53.747401366622391</v>
      </c>
      <c r="E23" s="10">
        <f t="shared" si="1"/>
        <v>5.4987415144237088</v>
      </c>
      <c r="F23" s="8">
        <f>F24+F25+F26</f>
        <v>5306004.4648599997</v>
      </c>
      <c r="G23" s="8">
        <f>G24+G25+G26</f>
        <v>3962658.8402499999</v>
      </c>
      <c r="H23" s="10">
        <f t="shared" si="2"/>
        <v>-25.317461255574809</v>
      </c>
      <c r="I23" s="10">
        <f t="shared" si="3"/>
        <v>6.4301737174304705</v>
      </c>
      <c r="J23" s="8">
        <f>J24+J25+J26</f>
        <v>12394879.308649998</v>
      </c>
      <c r="K23" s="8">
        <f>K24+K25+K26</f>
        <v>10773129.312690001</v>
      </c>
      <c r="L23" s="10">
        <f t="shared" si="4"/>
        <v>-13.084032168253778</v>
      </c>
      <c r="M23" s="10">
        <f t="shared" si="5"/>
        <v>6.5003197469898621</v>
      </c>
    </row>
    <row r="24" spans="1:13" ht="13.8" x14ac:dyDescent="0.25">
      <c r="A24" s="11" t="s">
        <v>140</v>
      </c>
      <c r="B24" s="12">
        <v>786343.84577999997</v>
      </c>
      <c r="C24" s="12">
        <v>369133.88806999999</v>
      </c>
      <c r="D24" s="13">
        <f t="shared" si="0"/>
        <v>-53.056936853897028</v>
      </c>
      <c r="E24" s="13">
        <f t="shared" si="1"/>
        <v>3.7047059316810413</v>
      </c>
      <c r="F24" s="12">
        <v>3519905.9253099998</v>
      </c>
      <c r="G24" s="12">
        <v>2580768.5173800001</v>
      </c>
      <c r="H24" s="13">
        <f t="shared" si="2"/>
        <v>-26.680753061526481</v>
      </c>
      <c r="I24" s="13">
        <f t="shared" si="3"/>
        <v>4.1877917227368302</v>
      </c>
      <c r="J24" s="12">
        <v>8338969.8311099997</v>
      </c>
      <c r="K24" s="12">
        <v>6977638.1713399999</v>
      </c>
      <c r="L24" s="13">
        <f t="shared" si="4"/>
        <v>-16.324938059990476</v>
      </c>
      <c r="M24" s="13">
        <f t="shared" si="5"/>
        <v>4.2101860913415718</v>
      </c>
    </row>
    <row r="25" spans="1:13" ht="13.8" x14ac:dyDescent="0.25">
      <c r="A25" s="11" t="s">
        <v>141</v>
      </c>
      <c r="B25" s="12">
        <v>162500.78925</v>
      </c>
      <c r="C25" s="12">
        <v>61365.22537</v>
      </c>
      <c r="D25" s="13">
        <f t="shared" si="0"/>
        <v>-62.236967799834851</v>
      </c>
      <c r="E25" s="13">
        <f t="shared" si="1"/>
        <v>0.61587440702293816</v>
      </c>
      <c r="F25" s="12">
        <v>743373.41873000003</v>
      </c>
      <c r="G25" s="12">
        <v>530288.16731000005</v>
      </c>
      <c r="H25" s="13">
        <f t="shared" si="2"/>
        <v>-28.664631536602531</v>
      </c>
      <c r="I25" s="13">
        <f t="shared" si="3"/>
        <v>0.86049422207792448</v>
      </c>
      <c r="J25" s="12">
        <v>1692771.4495399999</v>
      </c>
      <c r="K25" s="12">
        <v>1452216.2571</v>
      </c>
      <c r="L25" s="13">
        <f t="shared" si="4"/>
        <v>-14.210730722412009</v>
      </c>
      <c r="M25" s="13">
        <f t="shared" si="5"/>
        <v>0.87624215201866396</v>
      </c>
    </row>
    <row r="26" spans="1:13" ht="13.8" x14ac:dyDescent="0.25">
      <c r="A26" s="11" t="s">
        <v>142</v>
      </c>
      <c r="B26" s="12">
        <v>235716.12834</v>
      </c>
      <c r="C26" s="12">
        <v>117391.02201</v>
      </c>
      <c r="D26" s="13">
        <f t="shared" si="0"/>
        <v>-50.198137549300966</v>
      </c>
      <c r="E26" s="13">
        <f t="shared" si="1"/>
        <v>1.1781611757197306</v>
      </c>
      <c r="F26" s="12">
        <v>1042725.12082</v>
      </c>
      <c r="G26" s="12">
        <v>851602.15555999998</v>
      </c>
      <c r="H26" s="13">
        <f t="shared" si="2"/>
        <v>-18.329180092036211</v>
      </c>
      <c r="I26" s="13">
        <f t="shared" si="3"/>
        <v>1.3818877726157155</v>
      </c>
      <c r="J26" s="12">
        <v>2363138.0279999999</v>
      </c>
      <c r="K26" s="12">
        <v>2343274.8842500001</v>
      </c>
      <c r="L26" s="13">
        <f t="shared" si="4"/>
        <v>-0.84054098891593876</v>
      </c>
      <c r="M26" s="13">
        <f t="shared" si="5"/>
        <v>1.4138915036296253</v>
      </c>
    </row>
    <row r="27" spans="1:13" ht="15.6" x14ac:dyDescent="0.3">
      <c r="A27" s="9" t="s">
        <v>19</v>
      </c>
      <c r="B27" s="8">
        <f>B28</f>
        <v>1933605.8830800001</v>
      </c>
      <c r="C27" s="8">
        <f>C28</f>
        <v>1177318.0072600001</v>
      </c>
      <c r="D27" s="10">
        <f t="shared" si="0"/>
        <v>-39.112824512890128</v>
      </c>
      <c r="E27" s="10">
        <f t="shared" si="1"/>
        <v>11.815813031351698</v>
      </c>
      <c r="F27" s="8">
        <f>F28</f>
        <v>8718080.3125</v>
      </c>
      <c r="G27" s="8">
        <f>G28</f>
        <v>7216725.73594</v>
      </c>
      <c r="H27" s="10">
        <f t="shared" si="2"/>
        <v>-17.221160195179149</v>
      </c>
      <c r="I27" s="10">
        <f t="shared" si="3"/>
        <v>11.710521148527091</v>
      </c>
      <c r="J27" s="8">
        <f>J28</f>
        <v>19087552.421459999</v>
      </c>
      <c r="K27" s="8">
        <f>K28</f>
        <v>19086213.876329999</v>
      </c>
      <c r="L27" s="10">
        <f t="shared" si="4"/>
        <v>-7.0126598761536428E-3</v>
      </c>
      <c r="M27" s="10">
        <f t="shared" si="5"/>
        <v>11.516291075188159</v>
      </c>
    </row>
    <row r="28" spans="1:13" ht="13.8" x14ac:dyDescent="0.25">
      <c r="A28" s="11" t="s">
        <v>143</v>
      </c>
      <c r="B28" s="12">
        <v>1933605.8830800001</v>
      </c>
      <c r="C28" s="12">
        <v>1177318.0072600001</v>
      </c>
      <c r="D28" s="13">
        <f t="shared" si="0"/>
        <v>-39.112824512890128</v>
      </c>
      <c r="E28" s="13">
        <f t="shared" si="1"/>
        <v>11.815813031351698</v>
      </c>
      <c r="F28" s="12">
        <v>8718080.3125</v>
      </c>
      <c r="G28" s="12">
        <v>7216725.73594</v>
      </c>
      <c r="H28" s="13">
        <f t="shared" si="2"/>
        <v>-17.221160195179149</v>
      </c>
      <c r="I28" s="13">
        <f t="shared" si="3"/>
        <v>11.710521148527091</v>
      </c>
      <c r="J28" s="12">
        <v>19087552.421459999</v>
      </c>
      <c r="K28" s="12">
        <v>19086213.876329999</v>
      </c>
      <c r="L28" s="13">
        <f t="shared" si="4"/>
        <v>-7.0126598761536428E-3</v>
      </c>
      <c r="M28" s="13">
        <f t="shared" si="5"/>
        <v>11.516291075188159</v>
      </c>
    </row>
    <row r="29" spans="1:13" ht="15.6" x14ac:dyDescent="0.3">
      <c r="A29" s="9" t="s">
        <v>21</v>
      </c>
      <c r="B29" s="8">
        <f>B30+B31+B32+B33+B34+B35+B36+B37+B38+B39+B40+B41</f>
        <v>9879914.08959</v>
      </c>
      <c r="C29" s="8">
        <f>C30+C31+C32+C33+C34+C35+C36+C37+C38+C39+C40+C41</f>
        <v>5395500.863450001</v>
      </c>
      <c r="D29" s="10">
        <f t="shared" si="0"/>
        <v>-45.389192511957305</v>
      </c>
      <c r="E29" s="10">
        <f t="shared" si="1"/>
        <v>54.150390140888035</v>
      </c>
      <c r="F29" s="8">
        <f>F30+F31+F32+F33+F34+F35+F36+F37+F38+F39+F40+F41</f>
        <v>45029714.263029993</v>
      </c>
      <c r="G29" s="8">
        <f>G30+G31+G32+G33+G34+G35+G36+G37+G38+G39+G40+G41</f>
        <v>34507196.348269999</v>
      </c>
      <c r="H29" s="10">
        <f t="shared" si="2"/>
        <v>-23.367942894985507</v>
      </c>
      <c r="I29" s="10">
        <f t="shared" si="3"/>
        <v>55.994542040076254</v>
      </c>
      <c r="J29" s="8">
        <f>J30+J31+J32+J33+J34+J35+J36+J37+J38+J39+J40+J41</f>
        <v>107554244.75738001</v>
      </c>
      <c r="K29" s="8">
        <f>K30+K31+K32+K33+K34+K35+K36+K37+K38+K39+K40+K41</f>
        <v>94971716.97044</v>
      </c>
      <c r="L29" s="10">
        <f t="shared" si="4"/>
        <v>-11.698773781847079</v>
      </c>
      <c r="M29" s="10">
        <f t="shared" si="5"/>
        <v>57.304290082296873</v>
      </c>
    </row>
    <row r="30" spans="1:13" ht="13.8" x14ac:dyDescent="0.25">
      <c r="A30" s="11" t="s">
        <v>144</v>
      </c>
      <c r="B30" s="12">
        <v>1621098.1600899999</v>
      </c>
      <c r="C30" s="12">
        <v>840203.27283999999</v>
      </c>
      <c r="D30" s="13">
        <f t="shared" si="0"/>
        <v>-48.17073428833244</v>
      </c>
      <c r="E30" s="13">
        <f t="shared" si="1"/>
        <v>8.4324581115616777</v>
      </c>
      <c r="F30" s="12">
        <v>7624724.3308499996</v>
      </c>
      <c r="G30" s="12">
        <v>5634863.5330400001</v>
      </c>
      <c r="H30" s="13">
        <f t="shared" si="2"/>
        <v>-26.097478564030535</v>
      </c>
      <c r="I30" s="13">
        <f t="shared" si="3"/>
        <v>9.1436464384542635</v>
      </c>
      <c r="J30" s="12">
        <v>17795746.597800002</v>
      </c>
      <c r="K30" s="12">
        <v>15696749.573009999</v>
      </c>
      <c r="L30" s="13">
        <f t="shared" si="4"/>
        <v>-11.794936577988196</v>
      </c>
      <c r="M30" s="13">
        <f t="shared" si="5"/>
        <v>9.4711469853798853</v>
      </c>
    </row>
    <row r="31" spans="1:13" ht="13.8" x14ac:dyDescent="0.25">
      <c r="A31" s="11" t="s">
        <v>145</v>
      </c>
      <c r="B31" s="12">
        <v>2753077.8689700002</v>
      </c>
      <c r="C31" s="12">
        <v>1202941.7229299999</v>
      </c>
      <c r="D31" s="13">
        <f t="shared" si="0"/>
        <v>-56.305568524291225</v>
      </c>
      <c r="E31" s="13">
        <f t="shared" si="1"/>
        <v>12.072978072282201</v>
      </c>
      <c r="F31" s="12">
        <v>13124753.523320001</v>
      </c>
      <c r="G31" s="12">
        <v>8778684.3461300004</v>
      </c>
      <c r="H31" s="13">
        <f t="shared" si="2"/>
        <v>-33.113529861478348</v>
      </c>
      <c r="I31" s="13">
        <f t="shared" si="3"/>
        <v>14.245098463369645</v>
      </c>
      <c r="J31" s="12">
        <v>30796693.401459999</v>
      </c>
      <c r="K31" s="12">
        <v>26241295.483800001</v>
      </c>
      <c r="L31" s="13">
        <f t="shared" si="4"/>
        <v>-14.79184098850053</v>
      </c>
      <c r="M31" s="13">
        <f t="shared" si="5"/>
        <v>15.833543464387208</v>
      </c>
    </row>
    <row r="32" spans="1:13" ht="13.8" x14ac:dyDescent="0.25">
      <c r="A32" s="11" t="s">
        <v>146</v>
      </c>
      <c r="B32" s="12">
        <v>53978.7428</v>
      </c>
      <c r="C32" s="12">
        <v>58172.74121</v>
      </c>
      <c r="D32" s="13">
        <f t="shared" si="0"/>
        <v>7.7697222877891852</v>
      </c>
      <c r="E32" s="13">
        <f t="shared" si="1"/>
        <v>0.58383395940598326</v>
      </c>
      <c r="F32" s="12">
        <v>435648.28726999997</v>
      </c>
      <c r="G32" s="12">
        <v>412235.92800999997</v>
      </c>
      <c r="H32" s="13">
        <f t="shared" si="2"/>
        <v>-5.3741423859862012</v>
      </c>
      <c r="I32" s="13">
        <f t="shared" si="3"/>
        <v>0.66893182999907919</v>
      </c>
      <c r="J32" s="12">
        <v>1071999.4804</v>
      </c>
      <c r="K32" s="12">
        <v>1018901.8139900001</v>
      </c>
      <c r="L32" s="13">
        <f t="shared" si="4"/>
        <v>-4.9531429241166585</v>
      </c>
      <c r="M32" s="13">
        <f t="shared" si="5"/>
        <v>0.61478771761528295</v>
      </c>
    </row>
    <row r="33" spans="1:13" ht="13.8" x14ac:dyDescent="0.25">
      <c r="A33" s="11" t="s">
        <v>147</v>
      </c>
      <c r="B33" s="12">
        <v>1041385.02835</v>
      </c>
      <c r="C33" s="12">
        <v>671842.27396999998</v>
      </c>
      <c r="D33" s="13">
        <f t="shared" si="0"/>
        <v>-35.485698787653405</v>
      </c>
      <c r="E33" s="13">
        <f t="shared" si="1"/>
        <v>6.7427514459434983</v>
      </c>
      <c r="F33" s="12">
        <v>4656915.8226899998</v>
      </c>
      <c r="G33" s="12">
        <v>3811472.0339000002</v>
      </c>
      <c r="H33" s="13">
        <f t="shared" si="2"/>
        <v>-18.154586017439357</v>
      </c>
      <c r="I33" s="13">
        <f t="shared" si="3"/>
        <v>6.1848441375182395</v>
      </c>
      <c r="J33" s="12">
        <v>11350798.53342</v>
      </c>
      <c r="K33" s="12">
        <v>10391293.61411</v>
      </c>
      <c r="L33" s="13">
        <f t="shared" si="4"/>
        <v>-8.4531931078235818</v>
      </c>
      <c r="M33" s="13">
        <f t="shared" si="5"/>
        <v>6.269926695951149</v>
      </c>
    </row>
    <row r="34" spans="1:13" ht="13.8" x14ac:dyDescent="0.25">
      <c r="A34" s="11" t="s">
        <v>148</v>
      </c>
      <c r="B34" s="12">
        <v>780364.62788000004</v>
      </c>
      <c r="C34" s="12">
        <v>432330.44020000001</v>
      </c>
      <c r="D34" s="13">
        <f t="shared" si="0"/>
        <v>-44.598918921465867</v>
      </c>
      <c r="E34" s="13">
        <f t="shared" si="1"/>
        <v>4.3389599221827293</v>
      </c>
      <c r="F34" s="12">
        <v>3324960.8008300001</v>
      </c>
      <c r="G34" s="12">
        <v>2772965.5696200002</v>
      </c>
      <c r="H34" s="13">
        <f t="shared" si="2"/>
        <v>-16.601556056606949</v>
      </c>
      <c r="I34" s="13">
        <f t="shared" si="3"/>
        <v>4.4996682893814848</v>
      </c>
      <c r="J34" s="12">
        <v>7717280.0527799996</v>
      </c>
      <c r="K34" s="12">
        <v>7282114.0240500001</v>
      </c>
      <c r="L34" s="13">
        <f t="shared" si="4"/>
        <v>-5.6388523644835118</v>
      </c>
      <c r="M34" s="13">
        <f t="shared" si="5"/>
        <v>4.3939015504627239</v>
      </c>
    </row>
    <row r="35" spans="1:13" ht="13.8" x14ac:dyDescent="0.25">
      <c r="A35" s="11" t="s">
        <v>149</v>
      </c>
      <c r="B35" s="12">
        <v>827433.87713000004</v>
      </c>
      <c r="C35" s="12">
        <v>499213.52334999997</v>
      </c>
      <c r="D35" s="13">
        <f t="shared" si="0"/>
        <v>-39.667260774776402</v>
      </c>
      <c r="E35" s="13">
        <f t="shared" si="1"/>
        <v>5.0102127192923067</v>
      </c>
      <c r="F35" s="12">
        <v>3552102.98514</v>
      </c>
      <c r="G35" s="12">
        <v>3081745.5884699998</v>
      </c>
      <c r="H35" s="13">
        <f t="shared" si="2"/>
        <v>-13.241659902252575</v>
      </c>
      <c r="I35" s="13">
        <f t="shared" si="3"/>
        <v>5.0007230714660542</v>
      </c>
      <c r="J35" s="12">
        <v>8235190.1156200003</v>
      </c>
      <c r="K35" s="12">
        <v>7650874.2487500003</v>
      </c>
      <c r="L35" s="13">
        <f t="shared" si="4"/>
        <v>-7.0953537036346717</v>
      </c>
      <c r="M35" s="13">
        <f t="shared" si="5"/>
        <v>4.6164050868955657</v>
      </c>
    </row>
    <row r="36" spans="1:13" ht="13.8" x14ac:dyDescent="0.25">
      <c r="A36" s="11" t="s">
        <v>150</v>
      </c>
      <c r="B36" s="12">
        <v>1355662.68478</v>
      </c>
      <c r="C36" s="12">
        <v>817768.85230000003</v>
      </c>
      <c r="D36" s="13">
        <f t="shared" si="0"/>
        <v>-39.677556852373684</v>
      </c>
      <c r="E36" s="13">
        <f t="shared" si="1"/>
        <v>8.2073015124671951</v>
      </c>
      <c r="F36" s="12">
        <v>6289286.4896499999</v>
      </c>
      <c r="G36" s="12">
        <v>4851998.0095899999</v>
      </c>
      <c r="H36" s="13">
        <f t="shared" si="2"/>
        <v>-22.852965633308038</v>
      </c>
      <c r="I36" s="13">
        <f t="shared" si="3"/>
        <v>7.8732970301128038</v>
      </c>
      <c r="J36" s="12">
        <v>15909332.47467</v>
      </c>
      <c r="K36" s="12">
        <v>12393110.65587</v>
      </c>
      <c r="L36" s="13">
        <f t="shared" si="4"/>
        <v>-22.1016301243207</v>
      </c>
      <c r="M36" s="13">
        <f t="shared" si="5"/>
        <v>7.477788447975751</v>
      </c>
    </row>
    <row r="37" spans="1:13" ht="13.8" x14ac:dyDescent="0.25">
      <c r="A37" s="14" t="s">
        <v>151</v>
      </c>
      <c r="B37" s="12">
        <v>353998.87205000001</v>
      </c>
      <c r="C37" s="12">
        <v>250369.40237</v>
      </c>
      <c r="D37" s="13">
        <f t="shared" si="0"/>
        <v>-29.273954767110961</v>
      </c>
      <c r="E37" s="13">
        <f t="shared" si="1"/>
        <v>2.5127603832885779</v>
      </c>
      <c r="F37" s="12">
        <v>1500251.1173400001</v>
      </c>
      <c r="G37" s="12">
        <v>1396227.08846</v>
      </c>
      <c r="H37" s="13">
        <f t="shared" si="2"/>
        <v>-6.9337744646668558</v>
      </c>
      <c r="I37" s="13">
        <f t="shared" si="3"/>
        <v>2.2656461456100394</v>
      </c>
      <c r="J37" s="12">
        <v>3240070.1520799999</v>
      </c>
      <c r="K37" s="12">
        <v>3411225.9257100001</v>
      </c>
      <c r="L37" s="13">
        <f t="shared" si="4"/>
        <v>5.2824712304492785</v>
      </c>
      <c r="M37" s="13">
        <f t="shared" si="5"/>
        <v>2.0582746760699306</v>
      </c>
    </row>
    <row r="38" spans="1:13" ht="13.8" x14ac:dyDescent="0.25">
      <c r="A38" s="11" t="s">
        <v>152</v>
      </c>
      <c r="B38" s="12">
        <v>360377.45559000003</v>
      </c>
      <c r="C38" s="12">
        <v>225456.31750999999</v>
      </c>
      <c r="D38" s="13">
        <f t="shared" si="0"/>
        <v>-37.43883974626295</v>
      </c>
      <c r="E38" s="13">
        <f t="shared" si="1"/>
        <v>2.2627273837721185</v>
      </c>
      <c r="F38" s="12">
        <v>1434487.38271</v>
      </c>
      <c r="G38" s="12">
        <v>1265536.47107</v>
      </c>
      <c r="H38" s="13">
        <f t="shared" si="2"/>
        <v>-11.777790008917467</v>
      </c>
      <c r="I38" s="13">
        <f t="shared" si="3"/>
        <v>2.0535755619604705</v>
      </c>
      <c r="J38" s="12">
        <v>4368389.1220899997</v>
      </c>
      <c r="K38" s="12">
        <v>3934600.0102599999</v>
      </c>
      <c r="L38" s="13">
        <f t="shared" si="4"/>
        <v>-9.9301847822214828</v>
      </c>
      <c r="M38" s="13">
        <f t="shared" si="5"/>
        <v>2.3740695392073912</v>
      </c>
    </row>
    <row r="39" spans="1:13" ht="13.8" x14ac:dyDescent="0.25">
      <c r="A39" s="11" t="s">
        <v>153</v>
      </c>
      <c r="B39" s="12">
        <v>248697.31630000001</v>
      </c>
      <c r="C39" s="12">
        <v>112427.72912</v>
      </c>
      <c r="D39" s="13">
        <f>(C39-B39)/B39*100</f>
        <v>-54.793348479731861</v>
      </c>
      <c r="E39" s="13">
        <f t="shared" si="1"/>
        <v>1.1283485163987679</v>
      </c>
      <c r="F39" s="12">
        <v>1060447.6477000001</v>
      </c>
      <c r="G39" s="12">
        <v>755671.19314999995</v>
      </c>
      <c r="H39" s="13">
        <f t="shared" si="2"/>
        <v>-28.740358395912175</v>
      </c>
      <c r="I39" s="13">
        <f t="shared" si="3"/>
        <v>1.2262213935393689</v>
      </c>
      <c r="J39" s="12">
        <v>2312338.8332199999</v>
      </c>
      <c r="K39" s="12">
        <v>2435995.1927700001</v>
      </c>
      <c r="L39" s="13">
        <f t="shared" si="4"/>
        <v>5.3476747340615756</v>
      </c>
      <c r="M39" s="13">
        <f t="shared" si="5"/>
        <v>1.4698373328242675</v>
      </c>
    </row>
    <row r="40" spans="1:13" ht="13.8" x14ac:dyDescent="0.25">
      <c r="A40" s="11" t="s">
        <v>154</v>
      </c>
      <c r="B40" s="12">
        <v>473294.50085000001</v>
      </c>
      <c r="C40" s="12">
        <v>278650.24247</v>
      </c>
      <c r="D40" s="13">
        <f>(C40-B40)/B40*100</f>
        <v>-41.125400364980813</v>
      </c>
      <c r="E40" s="13">
        <f t="shared" si="1"/>
        <v>2.7965928881262934</v>
      </c>
      <c r="F40" s="12">
        <v>1976991.0330000001</v>
      </c>
      <c r="G40" s="12">
        <v>1711003.3907099999</v>
      </c>
      <c r="H40" s="13">
        <f t="shared" si="2"/>
        <v>-13.454165337633075</v>
      </c>
      <c r="I40" s="13">
        <f t="shared" si="3"/>
        <v>2.7764310471611915</v>
      </c>
      <c r="J40" s="12">
        <v>4637222.5434499998</v>
      </c>
      <c r="K40" s="12">
        <v>4410741.4342599995</v>
      </c>
      <c r="L40" s="13">
        <f t="shared" si="4"/>
        <v>-4.8839818893294442</v>
      </c>
      <c r="M40" s="13">
        <f t="shared" si="5"/>
        <v>2.6613650325550195</v>
      </c>
    </row>
    <row r="41" spans="1:13" ht="13.8" x14ac:dyDescent="0.25">
      <c r="A41" s="11" t="s">
        <v>155</v>
      </c>
      <c r="B41" s="12">
        <v>10544.9548</v>
      </c>
      <c r="C41" s="12">
        <v>6124.3451800000003</v>
      </c>
      <c r="D41" s="13">
        <f t="shared" si="0"/>
        <v>-41.921560631061212</v>
      </c>
      <c r="E41" s="13">
        <f t="shared" si="1"/>
        <v>6.1465226166679203E-2</v>
      </c>
      <c r="F41" s="12">
        <v>49144.842530000002</v>
      </c>
      <c r="G41" s="12">
        <v>34793.196120000001</v>
      </c>
      <c r="H41" s="13">
        <f t="shared" si="2"/>
        <v>-29.202751847743073</v>
      </c>
      <c r="I41" s="13">
        <f t="shared" si="3"/>
        <v>5.6458631503617698E-2</v>
      </c>
      <c r="J41" s="12">
        <v>119183.45039</v>
      </c>
      <c r="K41" s="12">
        <v>104814.99386</v>
      </c>
      <c r="L41" s="13">
        <f t="shared" si="4"/>
        <v>-12.055748078263029</v>
      </c>
      <c r="M41" s="13">
        <f t="shared" si="5"/>
        <v>6.324355297269274E-2</v>
      </c>
    </row>
    <row r="42" spans="1:13" ht="15.6" x14ac:dyDescent="0.3">
      <c r="A42" s="9" t="s">
        <v>31</v>
      </c>
      <c r="B42" s="8">
        <f>B43</f>
        <v>458634.29810000001</v>
      </c>
      <c r="C42" s="8">
        <f>C43</f>
        <v>272798.44461000001</v>
      </c>
      <c r="D42" s="10">
        <f t="shared" si="0"/>
        <v>-40.519397319360664</v>
      </c>
      <c r="E42" s="10">
        <f t="shared" si="1"/>
        <v>2.7378630046244319</v>
      </c>
      <c r="F42" s="8">
        <f>F43</f>
        <v>1810751.5704999999</v>
      </c>
      <c r="G42" s="8">
        <f>G43</f>
        <v>1538133.42949</v>
      </c>
      <c r="H42" s="10">
        <f t="shared" si="2"/>
        <v>-15.055524206157243</v>
      </c>
      <c r="I42" s="10">
        <f t="shared" si="3"/>
        <v>2.4959163912237807</v>
      </c>
      <c r="J42" s="8">
        <f>J43</f>
        <v>4470027.1727999998</v>
      </c>
      <c r="K42" s="8">
        <f>K43</f>
        <v>4037630.1928699999</v>
      </c>
      <c r="L42" s="10">
        <f t="shared" si="4"/>
        <v>-9.6732517099923783</v>
      </c>
      <c r="M42" s="10">
        <f t="shared" si="5"/>
        <v>2.4362361679664888</v>
      </c>
    </row>
    <row r="43" spans="1:13" ht="13.8" x14ac:dyDescent="0.25">
      <c r="A43" s="11" t="s">
        <v>156</v>
      </c>
      <c r="B43" s="12">
        <v>458634.29810000001</v>
      </c>
      <c r="C43" s="12">
        <v>272798.44461000001</v>
      </c>
      <c r="D43" s="13">
        <f t="shared" si="0"/>
        <v>-40.519397319360664</v>
      </c>
      <c r="E43" s="13">
        <f t="shared" si="1"/>
        <v>2.7378630046244319</v>
      </c>
      <c r="F43" s="12">
        <v>1810751.5704999999</v>
      </c>
      <c r="G43" s="12">
        <v>1538133.42949</v>
      </c>
      <c r="H43" s="13">
        <f t="shared" si="2"/>
        <v>-15.055524206157243</v>
      </c>
      <c r="I43" s="13">
        <f t="shared" si="3"/>
        <v>2.4959163912237807</v>
      </c>
      <c r="J43" s="12">
        <v>4470027.1727999998</v>
      </c>
      <c r="K43" s="12">
        <v>4037630.1928699999</v>
      </c>
      <c r="L43" s="13">
        <f t="shared" si="4"/>
        <v>-9.6732517099923783</v>
      </c>
      <c r="M43" s="13">
        <f t="shared" si="5"/>
        <v>2.4362361679664888</v>
      </c>
    </row>
    <row r="44" spans="1:13" ht="15.6" x14ac:dyDescent="0.3">
      <c r="A44" s="9" t="s">
        <v>33</v>
      </c>
      <c r="B44" s="8">
        <f>B8+B22+B42</f>
        <v>15467789.528899999</v>
      </c>
      <c r="C44" s="8">
        <f>C8+C22+C42</f>
        <v>8974564.2928100005</v>
      </c>
      <c r="D44" s="10">
        <f t="shared" si="0"/>
        <v>-41.97901208804312</v>
      </c>
      <c r="E44" s="10">
        <f t="shared" si="1"/>
        <v>90.070629233372173</v>
      </c>
      <c r="F44" s="15">
        <f>F8+F22+F42</f>
        <v>70442897.451429993</v>
      </c>
      <c r="G44" s="15">
        <f>G8+G22+G42</f>
        <v>56592309.213540003</v>
      </c>
      <c r="H44" s="16">
        <f t="shared" si="2"/>
        <v>-19.662150108802521</v>
      </c>
      <c r="I44" s="16">
        <f t="shared" si="3"/>
        <v>91.831871978826513</v>
      </c>
      <c r="J44" s="15">
        <f>J8+J22+J42</f>
        <v>166304580.54435</v>
      </c>
      <c r="K44" s="15">
        <f>K8+K22+K42</f>
        <v>152035790.33531001</v>
      </c>
      <c r="L44" s="16">
        <f t="shared" si="4"/>
        <v>-8.5799141324521688</v>
      </c>
      <c r="M44" s="16">
        <f t="shared" si="5"/>
        <v>91.735764185221385</v>
      </c>
    </row>
    <row r="45" spans="1:13" ht="30" x14ac:dyDescent="0.25">
      <c r="A45" s="141" t="s">
        <v>220</v>
      </c>
      <c r="B45" s="142">
        <f>B46-B44</f>
        <v>1387322.2011000011</v>
      </c>
      <c r="C45" s="142">
        <f>C46-C44</f>
        <v>989354.43318999931</v>
      </c>
      <c r="D45" s="143">
        <f t="shared" si="0"/>
        <v>-28.686037576163276</v>
      </c>
      <c r="E45" s="143">
        <f t="shared" ref="E45" si="6">C45/C$46*100</f>
        <v>9.929370766627823</v>
      </c>
      <c r="F45" s="142">
        <f>F46-F44</f>
        <v>6286713.6045700014</v>
      </c>
      <c r="G45" s="142">
        <f>G46-G44</f>
        <v>5033690.5554599911</v>
      </c>
      <c r="H45" s="144">
        <f t="shared" si="2"/>
        <v>-19.931288872442831</v>
      </c>
      <c r="I45" s="143">
        <f t="shared" si="3"/>
        <v>8.1681280211734784</v>
      </c>
      <c r="J45" s="142">
        <f>J46-J44</f>
        <v>14650832.54764998</v>
      </c>
      <c r="K45" s="142">
        <f>K46-K44</f>
        <v>13696507.951689988</v>
      </c>
      <c r="L45" s="144">
        <f t="shared" si="4"/>
        <v>-6.5137908911058213</v>
      </c>
      <c r="M45" s="143">
        <f t="shared" si="5"/>
        <v>8.2642358147786208</v>
      </c>
    </row>
    <row r="46" spans="1:13" ht="21" x14ac:dyDescent="0.25">
      <c r="A46" s="145" t="s">
        <v>221</v>
      </c>
      <c r="B46" s="146">
        <v>16855111.73</v>
      </c>
      <c r="C46" s="146">
        <v>9963918.7259999998</v>
      </c>
      <c r="D46" s="147">
        <f t="shared" si="0"/>
        <v>-40.884884742321439</v>
      </c>
      <c r="E46" s="148">
        <f t="shared" si="1"/>
        <v>100</v>
      </c>
      <c r="F46" s="146">
        <v>76729611.055999994</v>
      </c>
      <c r="G46" s="146">
        <v>61625999.768999994</v>
      </c>
      <c r="H46" s="147">
        <f t="shared" si="2"/>
        <v>-19.684201547661761</v>
      </c>
      <c r="I46" s="148">
        <f t="shared" si="3"/>
        <v>100</v>
      </c>
      <c r="J46" s="149">
        <v>180955413.09199998</v>
      </c>
      <c r="K46" s="149">
        <v>165732298.287</v>
      </c>
      <c r="L46" s="147">
        <f t="shared" si="4"/>
        <v>-8.412633004385647</v>
      </c>
      <c r="M46" s="148">
        <f t="shared" si="5"/>
        <v>100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>
      <selection activeCell="I55" sqref="I55"/>
    </sheetView>
  </sheetViews>
  <sheetFormatPr defaultColWidth="9.218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>
      <selection activeCell="I6" sqref="I6"/>
    </sheetView>
  </sheetViews>
  <sheetFormatPr defaultColWidth="9.218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topLeftCell="A16" workbookViewId="0">
      <selection activeCell="J14" sqref="J14"/>
    </sheetView>
  </sheetViews>
  <sheetFormatPr defaultColWidth="9.218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>
      <selection activeCell="H94" sqref="H94"/>
    </sheetView>
  </sheetViews>
  <sheetFormatPr defaultColWidth="9.21875" defaultRowHeight="13.2" x14ac:dyDescent="0.25"/>
  <cols>
    <col min="4" max="4" width="22.21875" customWidth="1"/>
    <col min="9" max="9" width="17.777343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3"/>
  <sheetViews>
    <sheetView showGridLines="0" zoomScale="90" zoomScaleNormal="90" workbookViewId="0">
      <selection activeCell="P8" sqref="P8"/>
    </sheetView>
  </sheetViews>
  <sheetFormatPr defaultColWidth="9.21875" defaultRowHeight="13.2" x14ac:dyDescent="0.25"/>
  <cols>
    <col min="1" max="1" width="7" customWidth="1"/>
    <col min="2" max="2" width="40.21875" customWidth="1"/>
    <col min="3" max="4" width="11" style="33" bestFit="1" customWidth="1"/>
    <col min="5" max="5" width="12.21875" style="34" bestFit="1" customWidth="1"/>
    <col min="6" max="6" width="11" style="34" bestFit="1" customWidth="1"/>
    <col min="7" max="7" width="12.21875" style="34" bestFit="1" customWidth="1"/>
    <col min="8" max="8" width="11.44140625" style="34" bestFit="1" customWidth="1"/>
    <col min="9" max="9" width="12.21875" style="34" bestFit="1" customWidth="1"/>
    <col min="10" max="10" width="12.77734375" style="34" bestFit="1" customWidth="1"/>
    <col min="11" max="11" width="12.21875" style="34" bestFit="1" customWidth="1"/>
    <col min="12" max="12" width="11" style="34" customWidth="1"/>
    <col min="13" max="13" width="12.2187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">
      <c r="A2" s="87">
        <v>2020</v>
      </c>
      <c r="B2" s="113" t="s">
        <v>2</v>
      </c>
      <c r="C2" s="114">
        <f>C4+C6+C8+C10+C12+C14+C16+C18+C20+C22</f>
        <v>2044337.8402100001</v>
      </c>
      <c r="D2" s="114">
        <f t="shared" ref="D2:O2" si="0">D4+D6+D8+D10+D12+D14+D16+D18+D20+D22</f>
        <v>1940356.7982800002</v>
      </c>
      <c r="E2" s="114">
        <f t="shared" si="0"/>
        <v>2035604.08176</v>
      </c>
      <c r="F2" s="114">
        <f t="shared" si="0"/>
        <v>1766239.2973</v>
      </c>
      <c r="G2" s="114">
        <f t="shared" si="0"/>
        <v>1581056.84204</v>
      </c>
      <c r="H2" s="114"/>
      <c r="I2" s="114"/>
      <c r="J2" s="114"/>
      <c r="K2" s="114"/>
      <c r="L2" s="114"/>
      <c r="M2" s="114"/>
      <c r="N2" s="114"/>
      <c r="O2" s="114">
        <f t="shared" si="0"/>
        <v>9367594.8595899995</v>
      </c>
    </row>
    <row r="3" spans="1:15" ht="14.4" thickTop="1" x14ac:dyDescent="0.25">
      <c r="A3" s="86">
        <v>2019</v>
      </c>
      <c r="B3" s="113" t="s">
        <v>2</v>
      </c>
      <c r="C3" s="114">
        <f>C5+C7+C9+C11+C13+C15+C17+C19+C21+C23</f>
        <v>1881412.1558499997</v>
      </c>
      <c r="D3" s="114">
        <f t="shared" ref="D3:O3" si="1">D5+D7+D9+D11+D13+D15+D17+D19+D21+D23</f>
        <v>1857123.2648299998</v>
      </c>
      <c r="E3" s="114">
        <f t="shared" si="1"/>
        <v>1950395.2976600002</v>
      </c>
      <c r="F3" s="114">
        <f t="shared" si="1"/>
        <v>1878341.6274400002</v>
      </c>
      <c r="G3" s="114">
        <f t="shared" si="1"/>
        <v>2011074.4947600001</v>
      </c>
      <c r="H3" s="114">
        <f t="shared" si="1"/>
        <v>1363340.96667</v>
      </c>
      <c r="I3" s="114">
        <f t="shared" si="1"/>
        <v>1797410.4365500002</v>
      </c>
      <c r="J3" s="114">
        <f t="shared" si="1"/>
        <v>1528070.2663799999</v>
      </c>
      <c r="K3" s="114">
        <f t="shared" si="1"/>
        <v>2074504.05935</v>
      </c>
      <c r="L3" s="114">
        <f t="shared" si="1"/>
        <v>2421874.7538099997</v>
      </c>
      <c r="M3" s="114">
        <f t="shared" si="1"/>
        <v>2354489.8284999998</v>
      </c>
      <c r="N3" s="114">
        <f t="shared" si="1"/>
        <v>2259814.81213</v>
      </c>
      <c r="O3" s="114">
        <f t="shared" si="1"/>
        <v>23377851.963930003</v>
      </c>
    </row>
    <row r="4" spans="1:15" s="37" customFormat="1" ht="13.8" x14ac:dyDescent="0.25">
      <c r="A4" s="87">
        <v>2020</v>
      </c>
      <c r="B4" s="115" t="s">
        <v>130</v>
      </c>
      <c r="C4" s="116">
        <v>583614.15916000004</v>
      </c>
      <c r="D4" s="116">
        <v>593207.74820000003</v>
      </c>
      <c r="E4" s="116">
        <v>632831.81873000006</v>
      </c>
      <c r="F4" s="116">
        <v>594607.48312999995</v>
      </c>
      <c r="G4" s="116">
        <v>500274.09769000002</v>
      </c>
      <c r="H4" s="116"/>
      <c r="I4" s="116"/>
      <c r="J4" s="116"/>
      <c r="K4" s="116"/>
      <c r="L4" s="116"/>
      <c r="M4" s="116"/>
      <c r="N4" s="116"/>
      <c r="O4" s="117">
        <v>2904535.3069099998</v>
      </c>
    </row>
    <row r="5" spans="1:15" ht="13.8" x14ac:dyDescent="0.25">
      <c r="A5" s="86">
        <v>2019</v>
      </c>
      <c r="B5" s="115" t="s">
        <v>130</v>
      </c>
      <c r="C5" s="116">
        <v>560029.44457000005</v>
      </c>
      <c r="D5" s="116">
        <v>565224.35730999999</v>
      </c>
      <c r="E5" s="116">
        <v>586783.55532000004</v>
      </c>
      <c r="F5" s="116">
        <v>597721.19305999996</v>
      </c>
      <c r="G5" s="116">
        <v>590708.79246000003</v>
      </c>
      <c r="H5" s="116">
        <v>344697.70916000003</v>
      </c>
      <c r="I5" s="116">
        <v>546263.07331999997</v>
      </c>
      <c r="J5" s="116">
        <v>480725.58049999998</v>
      </c>
      <c r="K5" s="116">
        <v>568571.12798999995</v>
      </c>
      <c r="L5" s="116">
        <v>697965.95276000001</v>
      </c>
      <c r="M5" s="116">
        <v>620448.58837999997</v>
      </c>
      <c r="N5" s="116">
        <v>629542.35412000003</v>
      </c>
      <c r="O5" s="117">
        <v>6788681.7289500004</v>
      </c>
    </row>
    <row r="6" spans="1:15" s="37" customFormat="1" ht="13.8" x14ac:dyDescent="0.25">
      <c r="A6" s="87">
        <v>2020</v>
      </c>
      <c r="B6" s="115" t="s">
        <v>131</v>
      </c>
      <c r="C6" s="116">
        <v>255345.00414</v>
      </c>
      <c r="D6" s="116">
        <v>203542.92172000001</v>
      </c>
      <c r="E6" s="116">
        <v>178374.00274</v>
      </c>
      <c r="F6" s="116">
        <v>118546.05948</v>
      </c>
      <c r="G6" s="116">
        <v>159559.83780000001</v>
      </c>
      <c r="H6" s="116"/>
      <c r="I6" s="116"/>
      <c r="J6" s="116"/>
      <c r="K6" s="116"/>
      <c r="L6" s="116"/>
      <c r="M6" s="116"/>
      <c r="N6" s="116"/>
      <c r="O6" s="117">
        <v>915367.82588000002</v>
      </c>
    </row>
    <row r="7" spans="1:15" ht="13.8" x14ac:dyDescent="0.25">
      <c r="A7" s="86">
        <v>2019</v>
      </c>
      <c r="B7" s="115" t="s">
        <v>131</v>
      </c>
      <c r="C7" s="116">
        <v>199171.65065</v>
      </c>
      <c r="D7" s="116">
        <v>165878.04962999999</v>
      </c>
      <c r="E7" s="116">
        <v>143609.00703000001</v>
      </c>
      <c r="F7" s="116">
        <v>113212.84436</v>
      </c>
      <c r="G7" s="116">
        <v>140744.81335000001</v>
      </c>
      <c r="H7" s="116">
        <v>202409.44592999999</v>
      </c>
      <c r="I7" s="116">
        <v>131731.65242</v>
      </c>
      <c r="J7" s="116">
        <v>109801.97443</v>
      </c>
      <c r="K7" s="116">
        <v>148472.87774</v>
      </c>
      <c r="L7" s="116">
        <v>223950.60245999999</v>
      </c>
      <c r="M7" s="116">
        <v>331633.21133999998</v>
      </c>
      <c r="N7" s="116">
        <v>349940.11181999999</v>
      </c>
      <c r="O7" s="117">
        <v>2260556.2411600002</v>
      </c>
    </row>
    <row r="8" spans="1:15" s="37" customFormat="1" ht="13.8" x14ac:dyDescent="0.25">
      <c r="A8" s="87">
        <v>2020</v>
      </c>
      <c r="B8" s="115" t="s">
        <v>132</v>
      </c>
      <c r="C8" s="116">
        <v>131954.97579</v>
      </c>
      <c r="D8" s="116">
        <v>126890.59276</v>
      </c>
      <c r="E8" s="116">
        <v>162241.7525</v>
      </c>
      <c r="F8" s="116">
        <v>143891.0624</v>
      </c>
      <c r="G8" s="116">
        <v>100360.73106999999</v>
      </c>
      <c r="H8" s="116"/>
      <c r="I8" s="116"/>
      <c r="J8" s="116"/>
      <c r="K8" s="116"/>
      <c r="L8" s="116"/>
      <c r="M8" s="116"/>
      <c r="N8" s="116"/>
      <c r="O8" s="117">
        <v>665339.11451999994</v>
      </c>
    </row>
    <row r="9" spans="1:15" ht="13.8" x14ac:dyDescent="0.25">
      <c r="A9" s="86">
        <v>2019</v>
      </c>
      <c r="B9" s="115" t="s">
        <v>132</v>
      </c>
      <c r="C9" s="116">
        <v>125430.57365000001</v>
      </c>
      <c r="D9" s="116">
        <v>122129.45422</v>
      </c>
      <c r="E9" s="116">
        <v>128029.56342000001</v>
      </c>
      <c r="F9" s="116">
        <v>125216.48028</v>
      </c>
      <c r="G9" s="116">
        <v>138481.47127000001</v>
      </c>
      <c r="H9" s="116">
        <v>83532.261320000005</v>
      </c>
      <c r="I9" s="116">
        <v>130147.26106999999</v>
      </c>
      <c r="J9" s="116">
        <v>127806.56526</v>
      </c>
      <c r="K9" s="116">
        <v>152554.26199999999</v>
      </c>
      <c r="L9" s="116">
        <v>148357.28698999999</v>
      </c>
      <c r="M9" s="116">
        <v>139286.90658000001</v>
      </c>
      <c r="N9" s="116">
        <v>127820.77383000001</v>
      </c>
      <c r="O9" s="117">
        <v>1548792.85989</v>
      </c>
    </row>
    <row r="10" spans="1:15" s="37" customFormat="1" ht="13.8" x14ac:dyDescent="0.25">
      <c r="A10" s="87">
        <v>2020</v>
      </c>
      <c r="B10" s="115" t="s">
        <v>133</v>
      </c>
      <c r="C10" s="116">
        <v>113224.91911</v>
      </c>
      <c r="D10" s="116">
        <v>100345.03466999999</v>
      </c>
      <c r="E10" s="116">
        <v>123334.51818</v>
      </c>
      <c r="F10" s="116">
        <v>103959.88888</v>
      </c>
      <c r="G10" s="116">
        <v>74366.105230000001</v>
      </c>
      <c r="H10" s="116"/>
      <c r="I10" s="116"/>
      <c r="J10" s="116"/>
      <c r="K10" s="116"/>
      <c r="L10" s="116"/>
      <c r="M10" s="116"/>
      <c r="N10" s="116"/>
      <c r="O10" s="117">
        <v>515230.46607000002</v>
      </c>
    </row>
    <row r="11" spans="1:15" ht="13.8" x14ac:dyDescent="0.25">
      <c r="A11" s="86">
        <v>2019</v>
      </c>
      <c r="B11" s="115" t="s">
        <v>133</v>
      </c>
      <c r="C11" s="116">
        <v>112116.28042</v>
      </c>
      <c r="D11" s="116">
        <v>114842.19143000001</v>
      </c>
      <c r="E11" s="116">
        <v>118196.58269</v>
      </c>
      <c r="F11" s="116">
        <v>117650.87019</v>
      </c>
      <c r="G11" s="116">
        <v>117731.30992</v>
      </c>
      <c r="H11" s="116">
        <v>63501.196909999999</v>
      </c>
      <c r="I11" s="116">
        <v>83065.267340000006</v>
      </c>
      <c r="J11" s="116">
        <v>71929.894650000002</v>
      </c>
      <c r="K11" s="116">
        <v>154487.89773999999</v>
      </c>
      <c r="L11" s="116">
        <v>189264.08181999999</v>
      </c>
      <c r="M11" s="116">
        <v>151444.11695</v>
      </c>
      <c r="N11" s="116">
        <v>122574.06164</v>
      </c>
      <c r="O11" s="117">
        <v>1416803.7516999999</v>
      </c>
    </row>
    <row r="12" spans="1:15" s="37" customFormat="1" ht="13.8" x14ac:dyDescent="0.25">
      <c r="A12" s="87">
        <v>2020</v>
      </c>
      <c r="B12" s="115" t="s">
        <v>134</v>
      </c>
      <c r="C12" s="116">
        <v>184033.70782000001</v>
      </c>
      <c r="D12" s="116">
        <v>163362.37992000001</v>
      </c>
      <c r="E12" s="116">
        <v>208759.63657999999</v>
      </c>
      <c r="F12" s="116">
        <v>197949.33674999999</v>
      </c>
      <c r="G12" s="116">
        <v>120816.04184999999</v>
      </c>
      <c r="H12" s="116"/>
      <c r="I12" s="116"/>
      <c r="J12" s="116"/>
      <c r="K12" s="116"/>
      <c r="L12" s="116"/>
      <c r="M12" s="116"/>
      <c r="N12" s="116"/>
      <c r="O12" s="117">
        <v>874921.10291999998</v>
      </c>
    </row>
    <row r="13" spans="1:15" ht="13.8" x14ac:dyDescent="0.25">
      <c r="A13" s="86">
        <v>2019</v>
      </c>
      <c r="B13" s="115" t="s">
        <v>134</v>
      </c>
      <c r="C13" s="116">
        <v>152194.74354</v>
      </c>
      <c r="D13" s="116">
        <v>144402.65093</v>
      </c>
      <c r="E13" s="116">
        <v>136203.45361999999</v>
      </c>
      <c r="F13" s="116">
        <v>135925.36207999999</v>
      </c>
      <c r="G13" s="116">
        <v>132553.25017000001</v>
      </c>
      <c r="H13" s="116">
        <v>75849.333199999994</v>
      </c>
      <c r="I13" s="116">
        <v>112537.08837</v>
      </c>
      <c r="J13" s="116">
        <v>66620.390939999997</v>
      </c>
      <c r="K13" s="116">
        <v>275025.8651</v>
      </c>
      <c r="L13" s="116">
        <v>346486.25650999998</v>
      </c>
      <c r="M13" s="116">
        <v>264963.73751000001</v>
      </c>
      <c r="N13" s="116">
        <v>187505.73014</v>
      </c>
      <c r="O13" s="117">
        <v>2030267.8621100001</v>
      </c>
    </row>
    <row r="14" spans="1:15" s="37" customFormat="1" ht="13.8" x14ac:dyDescent="0.25">
      <c r="A14" s="87">
        <v>2020</v>
      </c>
      <c r="B14" s="115" t="s">
        <v>135</v>
      </c>
      <c r="C14" s="116">
        <v>24451.569380000001</v>
      </c>
      <c r="D14" s="116">
        <v>24744.453669999999</v>
      </c>
      <c r="E14" s="116">
        <v>29417.449779999999</v>
      </c>
      <c r="F14" s="116">
        <v>23301.29163</v>
      </c>
      <c r="G14" s="116">
        <v>19921.929349999999</v>
      </c>
      <c r="H14" s="116"/>
      <c r="I14" s="116"/>
      <c r="J14" s="116"/>
      <c r="K14" s="116"/>
      <c r="L14" s="116"/>
      <c r="M14" s="116"/>
      <c r="N14" s="116"/>
      <c r="O14" s="117">
        <v>121836.69381</v>
      </c>
    </row>
    <row r="15" spans="1:15" ht="13.8" x14ac:dyDescent="0.25">
      <c r="A15" s="86">
        <v>2019</v>
      </c>
      <c r="B15" s="115" t="s">
        <v>135</v>
      </c>
      <c r="C15" s="116">
        <v>27998.944500000001</v>
      </c>
      <c r="D15" s="116">
        <v>26744.397369999999</v>
      </c>
      <c r="E15" s="116">
        <v>34862.710709999999</v>
      </c>
      <c r="F15" s="116">
        <v>24122.202799999999</v>
      </c>
      <c r="G15" s="116">
        <v>27919.586240000001</v>
      </c>
      <c r="H15" s="116">
        <v>15775.459930000001</v>
      </c>
      <c r="I15" s="116">
        <v>17132.11995</v>
      </c>
      <c r="J15" s="116">
        <v>16541.390520000001</v>
      </c>
      <c r="K15" s="116">
        <v>17947.373670000001</v>
      </c>
      <c r="L15" s="116">
        <v>21619.279920000001</v>
      </c>
      <c r="M15" s="116">
        <v>25258.217929999999</v>
      </c>
      <c r="N15" s="116">
        <v>26743.228330000002</v>
      </c>
      <c r="O15" s="117">
        <v>282664.91187000001</v>
      </c>
    </row>
    <row r="16" spans="1:15" ht="13.8" x14ac:dyDescent="0.25">
      <c r="A16" s="87">
        <v>2020</v>
      </c>
      <c r="B16" s="115" t="s">
        <v>136</v>
      </c>
      <c r="C16" s="116">
        <v>79131.446320000003</v>
      </c>
      <c r="D16" s="116">
        <v>60671.367539999999</v>
      </c>
      <c r="E16" s="116">
        <v>78806.017680000004</v>
      </c>
      <c r="F16" s="116">
        <v>53409.438990000002</v>
      </c>
      <c r="G16" s="116">
        <v>69793.718049999996</v>
      </c>
      <c r="H16" s="116"/>
      <c r="I16" s="116"/>
      <c r="J16" s="116"/>
      <c r="K16" s="116"/>
      <c r="L16" s="116"/>
      <c r="M16" s="116"/>
      <c r="N16" s="116"/>
      <c r="O16" s="117">
        <v>341811.98858</v>
      </c>
    </row>
    <row r="17" spans="1:15" ht="13.8" x14ac:dyDescent="0.25">
      <c r="A17" s="86">
        <v>2019</v>
      </c>
      <c r="B17" s="115" t="s">
        <v>136</v>
      </c>
      <c r="C17" s="116">
        <v>82543.428780000002</v>
      </c>
      <c r="D17" s="116">
        <v>82148.817379999993</v>
      </c>
      <c r="E17" s="116">
        <v>73557.318710000007</v>
      </c>
      <c r="F17" s="116">
        <v>60277.450449999997</v>
      </c>
      <c r="G17" s="116">
        <v>96526.272779999999</v>
      </c>
      <c r="H17" s="116">
        <v>57984.925450000002</v>
      </c>
      <c r="I17" s="116">
        <v>63096.187539999999</v>
      </c>
      <c r="J17" s="116">
        <v>52338.667009999997</v>
      </c>
      <c r="K17" s="116">
        <v>93408.117929999993</v>
      </c>
      <c r="L17" s="116">
        <v>89707.536540000001</v>
      </c>
      <c r="M17" s="116">
        <v>75957.00864</v>
      </c>
      <c r="N17" s="116">
        <v>80871.440100000007</v>
      </c>
      <c r="O17" s="117">
        <v>908417.17131000001</v>
      </c>
    </row>
    <row r="18" spans="1:15" ht="13.8" x14ac:dyDescent="0.25">
      <c r="A18" s="87">
        <v>2020</v>
      </c>
      <c r="B18" s="115" t="s">
        <v>137</v>
      </c>
      <c r="C18" s="116">
        <v>11024.010979999999</v>
      </c>
      <c r="D18" s="116">
        <v>13047.69363</v>
      </c>
      <c r="E18" s="116">
        <v>12149.519120000001</v>
      </c>
      <c r="F18" s="116">
        <v>6813.2945600000003</v>
      </c>
      <c r="G18" s="116">
        <v>6914.3307999999997</v>
      </c>
      <c r="H18" s="116"/>
      <c r="I18" s="116"/>
      <c r="J18" s="116"/>
      <c r="K18" s="116"/>
      <c r="L18" s="116"/>
      <c r="M18" s="116"/>
      <c r="N18" s="116"/>
      <c r="O18" s="117">
        <v>49948.849090000003</v>
      </c>
    </row>
    <row r="19" spans="1:15" ht="13.8" x14ac:dyDescent="0.25">
      <c r="A19" s="86">
        <v>2019</v>
      </c>
      <c r="B19" s="115" t="s">
        <v>137</v>
      </c>
      <c r="C19" s="116">
        <v>8448.1456600000001</v>
      </c>
      <c r="D19" s="116">
        <v>13159.61594</v>
      </c>
      <c r="E19" s="116">
        <v>19671.060799999999</v>
      </c>
      <c r="F19" s="116">
        <v>9745.6436599999997</v>
      </c>
      <c r="G19" s="116">
        <v>8965.0073200000006</v>
      </c>
      <c r="H19" s="116">
        <v>3904.7493800000002</v>
      </c>
      <c r="I19" s="116">
        <v>4960.3642099999997</v>
      </c>
      <c r="J19" s="116">
        <v>5881.6617999999999</v>
      </c>
      <c r="K19" s="116">
        <v>6573.87219</v>
      </c>
      <c r="L19" s="116">
        <v>5953.31459</v>
      </c>
      <c r="M19" s="116">
        <v>9107.0426000000007</v>
      </c>
      <c r="N19" s="116">
        <v>10109.132600000001</v>
      </c>
      <c r="O19" s="117">
        <v>106479.61075000001</v>
      </c>
    </row>
    <row r="20" spans="1:15" ht="13.8" x14ac:dyDescent="0.25">
      <c r="A20" s="87">
        <v>2020</v>
      </c>
      <c r="B20" s="115" t="s">
        <v>138</v>
      </c>
      <c r="C20" s="118">
        <v>208704.15538000001</v>
      </c>
      <c r="D20" s="118">
        <v>209655.63495000001</v>
      </c>
      <c r="E20" s="118">
        <v>182364.24126000001</v>
      </c>
      <c r="F20" s="118">
        <v>183424.95444999999</v>
      </c>
      <c r="G20" s="118">
        <v>161707.57571</v>
      </c>
      <c r="H20" s="116"/>
      <c r="I20" s="116"/>
      <c r="J20" s="116"/>
      <c r="K20" s="116"/>
      <c r="L20" s="116"/>
      <c r="M20" s="116"/>
      <c r="N20" s="116"/>
      <c r="O20" s="117">
        <v>945856.56174999999</v>
      </c>
    </row>
    <row r="21" spans="1:15" ht="13.8" x14ac:dyDescent="0.25">
      <c r="A21" s="86">
        <v>2019</v>
      </c>
      <c r="B21" s="115" t="s">
        <v>138</v>
      </c>
      <c r="C21" s="116">
        <v>220592.68002999999</v>
      </c>
      <c r="D21" s="116">
        <v>211036.86183000001</v>
      </c>
      <c r="E21" s="116">
        <v>237540.30244999999</v>
      </c>
      <c r="F21" s="116">
        <v>217806.06377000001</v>
      </c>
      <c r="G21" s="116">
        <v>230803.27812</v>
      </c>
      <c r="H21" s="116">
        <v>168264.72089</v>
      </c>
      <c r="I21" s="116">
        <v>212233.38709</v>
      </c>
      <c r="J21" s="116">
        <v>183383.61413999999</v>
      </c>
      <c r="K21" s="116">
        <v>199909.51123999999</v>
      </c>
      <c r="L21" s="116">
        <v>207439.25111000001</v>
      </c>
      <c r="M21" s="116">
        <v>215143.55801000001</v>
      </c>
      <c r="N21" s="116">
        <v>200861.66878000001</v>
      </c>
      <c r="O21" s="117">
        <v>2505014.8974600001</v>
      </c>
    </row>
    <row r="22" spans="1:15" ht="13.8" x14ac:dyDescent="0.25">
      <c r="A22" s="87">
        <v>2020</v>
      </c>
      <c r="B22" s="115" t="s">
        <v>139</v>
      </c>
      <c r="C22" s="118">
        <v>452853.89212999999</v>
      </c>
      <c r="D22" s="118">
        <v>444888.97122000001</v>
      </c>
      <c r="E22" s="118">
        <v>427325.12518999999</v>
      </c>
      <c r="F22" s="118">
        <v>340336.48703000002</v>
      </c>
      <c r="G22" s="118">
        <v>367342.47448999999</v>
      </c>
      <c r="H22" s="116"/>
      <c r="I22" s="116"/>
      <c r="J22" s="116"/>
      <c r="K22" s="116"/>
      <c r="L22" s="116"/>
      <c r="M22" s="116"/>
      <c r="N22" s="116"/>
      <c r="O22" s="117">
        <v>2032746.9500599999</v>
      </c>
    </row>
    <row r="23" spans="1:15" ht="13.8" x14ac:dyDescent="0.25">
      <c r="A23" s="86">
        <v>2019</v>
      </c>
      <c r="B23" s="115" t="s">
        <v>139</v>
      </c>
      <c r="C23" s="116">
        <v>392886.26405</v>
      </c>
      <c r="D23" s="118">
        <v>411556.86878999998</v>
      </c>
      <c r="E23" s="116">
        <v>471941.74290999997</v>
      </c>
      <c r="F23" s="116">
        <v>476663.51679000002</v>
      </c>
      <c r="G23" s="116">
        <v>526640.71313000005</v>
      </c>
      <c r="H23" s="116">
        <v>347421.16450000001</v>
      </c>
      <c r="I23" s="116">
        <v>496244.03524</v>
      </c>
      <c r="J23" s="116">
        <v>413040.52713</v>
      </c>
      <c r="K23" s="116">
        <v>457553.15375</v>
      </c>
      <c r="L23" s="116">
        <v>491131.19111000001</v>
      </c>
      <c r="M23" s="116">
        <v>521247.44056000002</v>
      </c>
      <c r="N23" s="116">
        <v>523846.31076999998</v>
      </c>
      <c r="O23" s="117">
        <v>5530172.9287299998</v>
      </c>
    </row>
    <row r="24" spans="1:15" ht="13.8" x14ac:dyDescent="0.25">
      <c r="A24" s="87">
        <v>2020</v>
      </c>
      <c r="B24" s="113" t="s">
        <v>14</v>
      </c>
      <c r="C24" s="119">
        <f>C26+C28+C30+C32+C34+C36+C38+C40+C42+C44+C46+C48+C50+C52+C54+C56</f>
        <v>11126795.473490002</v>
      </c>
      <c r="D24" s="119">
        <f t="shared" ref="D24:O24" si="2">D26+D28+D30+D32+D34+D36+D38+D40+D42+D44+D46+D48+D50+D52+D54+D56</f>
        <v>11155801.3654</v>
      </c>
      <c r="E24" s="119">
        <f t="shared" si="2"/>
        <v>10036621.403649997</v>
      </c>
      <c r="F24" s="119">
        <f t="shared" si="2"/>
        <v>6246653.67576</v>
      </c>
      <c r="G24" s="119">
        <f t="shared" si="2"/>
        <v>7120709.0061600022</v>
      </c>
      <c r="H24" s="119"/>
      <c r="I24" s="119"/>
      <c r="J24" s="119"/>
      <c r="K24" s="119"/>
      <c r="L24" s="119"/>
      <c r="M24" s="119"/>
      <c r="N24" s="119"/>
      <c r="O24" s="119">
        <f t="shared" si="2"/>
        <v>45686580.924460001</v>
      </c>
    </row>
    <row r="25" spans="1:15" ht="13.8" x14ac:dyDescent="0.25">
      <c r="A25" s="86">
        <v>2019</v>
      </c>
      <c r="B25" s="113" t="s">
        <v>14</v>
      </c>
      <c r="C25" s="119">
        <f>C27+C29+C31+C33+C35+C37+C39+C41+C43+C45+C47+C49+C51+C53+C55+C57</f>
        <v>10611938.256180001</v>
      </c>
      <c r="D25" s="119">
        <f t="shared" ref="D25:O25" si="3">D27+D29+D31+D33+D35+D37+D39+D41+D43+D45+D47+D49+D51+D53+D55+D57</f>
        <v>11031059.74051</v>
      </c>
      <c r="E25" s="119">
        <f t="shared" si="3"/>
        <v>12641421.781500001</v>
      </c>
      <c r="F25" s="119">
        <f t="shared" si="3"/>
        <v>11771298.526160002</v>
      </c>
      <c r="G25" s="119">
        <f t="shared" si="3"/>
        <v>12998080.736039998</v>
      </c>
      <c r="H25" s="119">
        <f t="shared" si="3"/>
        <v>8888023.5784300007</v>
      </c>
      <c r="I25" s="119">
        <f t="shared" si="3"/>
        <v>12515507.314520001</v>
      </c>
      <c r="J25" s="119">
        <f t="shared" si="3"/>
        <v>10182304.864820002</v>
      </c>
      <c r="K25" s="119">
        <f t="shared" si="3"/>
        <v>11582366.825300002</v>
      </c>
      <c r="L25" s="119">
        <f t="shared" si="3"/>
        <v>12381750.75983</v>
      </c>
      <c r="M25" s="119">
        <f t="shared" si="3"/>
        <v>12093912.683639998</v>
      </c>
      <c r="N25" s="119">
        <f t="shared" si="3"/>
        <v>11500613.208460001</v>
      </c>
      <c r="O25" s="119">
        <f t="shared" si="3"/>
        <v>138198278.27539003</v>
      </c>
    </row>
    <row r="26" spans="1:15" ht="13.8" x14ac:dyDescent="0.25">
      <c r="A26" s="87">
        <v>2020</v>
      </c>
      <c r="B26" s="115" t="s">
        <v>140</v>
      </c>
      <c r="C26" s="116">
        <v>673141.24505999999</v>
      </c>
      <c r="D26" s="116">
        <v>646364.04345</v>
      </c>
      <c r="E26" s="116">
        <v>585434.31421999994</v>
      </c>
      <c r="F26" s="116">
        <v>306695.02658000001</v>
      </c>
      <c r="G26" s="116">
        <v>369133.88806999999</v>
      </c>
      <c r="H26" s="116"/>
      <c r="I26" s="116"/>
      <c r="J26" s="116"/>
      <c r="K26" s="116"/>
      <c r="L26" s="116"/>
      <c r="M26" s="116"/>
      <c r="N26" s="116"/>
      <c r="O26" s="117">
        <v>2580768.5173800001</v>
      </c>
    </row>
    <row r="27" spans="1:15" ht="13.8" x14ac:dyDescent="0.25">
      <c r="A27" s="86">
        <v>2019</v>
      </c>
      <c r="B27" s="115" t="s">
        <v>140</v>
      </c>
      <c r="C27" s="116">
        <v>675583.07246000005</v>
      </c>
      <c r="D27" s="116">
        <v>639685.01005000004</v>
      </c>
      <c r="E27" s="116">
        <v>727594.04637999996</v>
      </c>
      <c r="F27" s="116">
        <v>690699.95064000005</v>
      </c>
      <c r="G27" s="116">
        <v>786343.84577999997</v>
      </c>
      <c r="H27" s="116">
        <v>509835.15564999997</v>
      </c>
      <c r="I27" s="116">
        <v>662313.91680000001</v>
      </c>
      <c r="J27" s="116">
        <v>572534.13653000002</v>
      </c>
      <c r="K27" s="116">
        <v>676747.19472999999</v>
      </c>
      <c r="L27" s="116">
        <v>704323.74413000001</v>
      </c>
      <c r="M27" s="116">
        <v>673533.40515000001</v>
      </c>
      <c r="N27" s="116">
        <v>597582.10097000003</v>
      </c>
      <c r="O27" s="117">
        <v>7916775.5792699996</v>
      </c>
    </row>
    <row r="28" spans="1:15" ht="13.8" x14ac:dyDescent="0.25">
      <c r="A28" s="87">
        <v>2020</v>
      </c>
      <c r="B28" s="115" t="s">
        <v>141</v>
      </c>
      <c r="C28" s="116">
        <v>133198.82055</v>
      </c>
      <c r="D28" s="116">
        <v>151716.88391999999</v>
      </c>
      <c r="E28" s="116">
        <v>129935.96421999999</v>
      </c>
      <c r="F28" s="116">
        <v>54071.273249999998</v>
      </c>
      <c r="G28" s="116">
        <v>61365.22537</v>
      </c>
      <c r="H28" s="116"/>
      <c r="I28" s="116"/>
      <c r="J28" s="116"/>
      <c r="K28" s="116"/>
      <c r="L28" s="116"/>
      <c r="M28" s="116"/>
      <c r="N28" s="116"/>
      <c r="O28" s="117">
        <v>530288.16731000005</v>
      </c>
    </row>
    <row r="29" spans="1:15" ht="13.8" x14ac:dyDescent="0.25">
      <c r="A29" s="86">
        <v>2019</v>
      </c>
      <c r="B29" s="115" t="s">
        <v>141</v>
      </c>
      <c r="C29" s="116">
        <v>116808.14478</v>
      </c>
      <c r="D29" s="116">
        <v>146289.1874</v>
      </c>
      <c r="E29" s="116">
        <v>176063.56305999999</v>
      </c>
      <c r="F29" s="116">
        <v>141711.73423999999</v>
      </c>
      <c r="G29" s="116">
        <v>162500.78925</v>
      </c>
      <c r="H29" s="116">
        <v>87701.870479999998</v>
      </c>
      <c r="I29" s="116">
        <v>165873.37218000001</v>
      </c>
      <c r="J29" s="116">
        <v>134376.58905000001</v>
      </c>
      <c r="K29" s="116">
        <v>147706.09935999999</v>
      </c>
      <c r="L29" s="116">
        <v>147771.45318000001</v>
      </c>
      <c r="M29" s="116">
        <v>124197.99232999999</v>
      </c>
      <c r="N29" s="116">
        <v>114300.71321</v>
      </c>
      <c r="O29" s="117">
        <v>1665301.5085199999</v>
      </c>
    </row>
    <row r="30" spans="1:15" s="37" customFormat="1" ht="13.8" x14ac:dyDescent="0.25">
      <c r="A30" s="87">
        <v>2020</v>
      </c>
      <c r="B30" s="115" t="s">
        <v>142</v>
      </c>
      <c r="C30" s="116">
        <v>221439.27226999999</v>
      </c>
      <c r="D30" s="116">
        <v>216929.80136000001</v>
      </c>
      <c r="E30" s="116">
        <v>220300.00836000001</v>
      </c>
      <c r="F30" s="116">
        <v>75542.051560000007</v>
      </c>
      <c r="G30" s="116">
        <v>117391.02201</v>
      </c>
      <c r="H30" s="116"/>
      <c r="I30" s="116"/>
      <c r="J30" s="116"/>
      <c r="K30" s="116"/>
      <c r="L30" s="116"/>
      <c r="M30" s="116"/>
      <c r="N30" s="116"/>
      <c r="O30" s="117">
        <v>851602.15555999998</v>
      </c>
    </row>
    <row r="31" spans="1:15" ht="13.8" x14ac:dyDescent="0.25">
      <c r="A31" s="86">
        <v>2019</v>
      </c>
      <c r="B31" s="115" t="s">
        <v>142</v>
      </c>
      <c r="C31" s="116">
        <v>182714.08072</v>
      </c>
      <c r="D31" s="116">
        <v>185831.68093999999</v>
      </c>
      <c r="E31" s="116">
        <v>208839.27116</v>
      </c>
      <c r="F31" s="116">
        <v>229623.95965999999</v>
      </c>
      <c r="G31" s="116">
        <v>235716.12834</v>
      </c>
      <c r="H31" s="116">
        <v>132471.62478000001</v>
      </c>
      <c r="I31" s="116">
        <v>222317.11264000001</v>
      </c>
      <c r="J31" s="116">
        <v>174667.00541000001</v>
      </c>
      <c r="K31" s="116">
        <v>229949.32177000001</v>
      </c>
      <c r="L31" s="116">
        <v>254425.6079</v>
      </c>
      <c r="M31" s="116">
        <v>251663.90036999999</v>
      </c>
      <c r="N31" s="116">
        <v>226178.15582000001</v>
      </c>
      <c r="O31" s="117">
        <v>2534397.8495100001</v>
      </c>
    </row>
    <row r="32" spans="1:15" ht="13.8" x14ac:dyDescent="0.25">
      <c r="A32" s="87">
        <v>2020</v>
      </c>
      <c r="B32" s="115" t="s">
        <v>143</v>
      </c>
      <c r="C32" s="118">
        <v>1696199.74985</v>
      </c>
      <c r="D32" s="118">
        <v>1509085.22028</v>
      </c>
      <c r="E32" s="118">
        <v>1552852.23896</v>
      </c>
      <c r="F32" s="118">
        <v>1281270.5195899999</v>
      </c>
      <c r="G32" s="118">
        <v>1177318.0072600001</v>
      </c>
      <c r="H32" s="118"/>
      <c r="I32" s="118"/>
      <c r="J32" s="118"/>
      <c r="K32" s="118"/>
      <c r="L32" s="118"/>
      <c r="M32" s="118"/>
      <c r="N32" s="118"/>
      <c r="O32" s="117">
        <v>7216725.73594</v>
      </c>
    </row>
    <row r="33" spans="1:15" ht="13.8" x14ac:dyDescent="0.25">
      <c r="A33" s="86">
        <v>2019</v>
      </c>
      <c r="B33" s="115" t="s">
        <v>143</v>
      </c>
      <c r="C33" s="116">
        <v>1536612.5535200001</v>
      </c>
      <c r="D33" s="116">
        <v>1641553.79064</v>
      </c>
      <c r="E33" s="116">
        <v>1838113.09589</v>
      </c>
      <c r="F33" s="118">
        <v>1768194.9893700001</v>
      </c>
      <c r="G33" s="118">
        <v>1933605.8830800001</v>
      </c>
      <c r="H33" s="118">
        <v>1294021.26364</v>
      </c>
      <c r="I33" s="118">
        <v>1730136.8764599999</v>
      </c>
      <c r="J33" s="118">
        <v>1628381.38583</v>
      </c>
      <c r="K33" s="118">
        <v>1653667.86026</v>
      </c>
      <c r="L33" s="118">
        <v>1937335.66649</v>
      </c>
      <c r="M33" s="118">
        <v>1813468.6847999999</v>
      </c>
      <c r="N33" s="118">
        <v>1812476.4029099999</v>
      </c>
      <c r="O33" s="117">
        <v>20587568.452890001</v>
      </c>
    </row>
    <row r="34" spans="1:15" ht="13.8" x14ac:dyDescent="0.25">
      <c r="A34" s="87">
        <v>2020</v>
      </c>
      <c r="B34" s="115" t="s">
        <v>144</v>
      </c>
      <c r="C34" s="116">
        <v>1490110.8097600001</v>
      </c>
      <c r="D34" s="116">
        <v>1518081.0471900001</v>
      </c>
      <c r="E34" s="116">
        <v>1211830.8007799999</v>
      </c>
      <c r="F34" s="116">
        <v>574637.60247000004</v>
      </c>
      <c r="G34" s="116">
        <v>840203.27283999999</v>
      </c>
      <c r="H34" s="116"/>
      <c r="I34" s="116"/>
      <c r="J34" s="116"/>
      <c r="K34" s="116"/>
      <c r="L34" s="116"/>
      <c r="M34" s="116"/>
      <c r="N34" s="116"/>
      <c r="O34" s="117">
        <v>5634863.5330400001</v>
      </c>
    </row>
    <row r="35" spans="1:15" ht="13.8" x14ac:dyDescent="0.25">
      <c r="A35" s="86">
        <v>2019</v>
      </c>
      <c r="B35" s="115" t="s">
        <v>144</v>
      </c>
      <c r="C35" s="116">
        <v>1413936.7182</v>
      </c>
      <c r="D35" s="116">
        <v>1413315.8923899999</v>
      </c>
      <c r="E35" s="116">
        <v>1674072.70248</v>
      </c>
      <c r="F35" s="116">
        <v>1502300.85769</v>
      </c>
      <c r="G35" s="116">
        <v>1621098.1600899999</v>
      </c>
      <c r="H35" s="116">
        <v>1085764.99092</v>
      </c>
      <c r="I35" s="116">
        <v>1671649.61411</v>
      </c>
      <c r="J35" s="116">
        <v>1394087.3346800001</v>
      </c>
      <c r="K35" s="116">
        <v>1497872.67604</v>
      </c>
      <c r="L35" s="116">
        <v>1549052.3753500001</v>
      </c>
      <c r="M35" s="116">
        <v>1536523.6175200001</v>
      </c>
      <c r="N35" s="116">
        <v>1326935.43135</v>
      </c>
      <c r="O35" s="117">
        <v>17686610.370820001</v>
      </c>
    </row>
    <row r="36" spans="1:15" ht="13.8" x14ac:dyDescent="0.25">
      <c r="A36" s="87">
        <v>2020</v>
      </c>
      <c r="B36" s="115" t="s">
        <v>145</v>
      </c>
      <c r="C36" s="116">
        <v>2398295.97138</v>
      </c>
      <c r="D36" s="116">
        <v>2519540.4676799998</v>
      </c>
      <c r="E36" s="116">
        <v>2061409.3195</v>
      </c>
      <c r="F36" s="116">
        <v>596496.86464000004</v>
      </c>
      <c r="G36" s="116">
        <v>1202941.7229299999</v>
      </c>
      <c r="H36" s="116"/>
      <c r="I36" s="116"/>
      <c r="J36" s="116"/>
      <c r="K36" s="116"/>
      <c r="L36" s="116"/>
      <c r="M36" s="116"/>
      <c r="N36" s="116"/>
      <c r="O36" s="117">
        <v>8778684.3461300004</v>
      </c>
    </row>
    <row r="37" spans="1:15" ht="13.8" x14ac:dyDescent="0.25">
      <c r="A37" s="86">
        <v>2019</v>
      </c>
      <c r="B37" s="115" t="s">
        <v>145</v>
      </c>
      <c r="C37" s="116">
        <v>2327526.9566299999</v>
      </c>
      <c r="D37" s="116">
        <v>2544663.3743400001</v>
      </c>
      <c r="E37" s="116">
        <v>2883070.9618500001</v>
      </c>
      <c r="F37" s="116">
        <v>2616414.3615299999</v>
      </c>
      <c r="G37" s="116">
        <v>2753077.8689700002</v>
      </c>
      <c r="H37" s="116">
        <v>2189208.3269500001</v>
      </c>
      <c r="I37" s="116">
        <v>2900138.1997500001</v>
      </c>
      <c r="J37" s="116">
        <v>1740662.0665</v>
      </c>
      <c r="K37" s="116">
        <v>2591985.9376400001</v>
      </c>
      <c r="L37" s="116">
        <v>2812500.0443000002</v>
      </c>
      <c r="M37" s="116">
        <v>2690087.6874600002</v>
      </c>
      <c r="N37" s="116">
        <v>2538028.8750700001</v>
      </c>
      <c r="O37" s="117">
        <v>30587364.66099</v>
      </c>
    </row>
    <row r="38" spans="1:15" ht="13.8" x14ac:dyDescent="0.25">
      <c r="A38" s="87">
        <v>2020</v>
      </c>
      <c r="B38" s="115" t="s">
        <v>146</v>
      </c>
      <c r="C38" s="116">
        <v>108751.99489</v>
      </c>
      <c r="D38" s="116">
        <v>147559.76540999999</v>
      </c>
      <c r="E38" s="116">
        <v>68797.787249999994</v>
      </c>
      <c r="F38" s="116">
        <v>28953.63925</v>
      </c>
      <c r="G38" s="116">
        <v>58172.74121</v>
      </c>
      <c r="H38" s="116"/>
      <c r="I38" s="116"/>
      <c r="J38" s="116"/>
      <c r="K38" s="116"/>
      <c r="L38" s="116"/>
      <c r="M38" s="116"/>
      <c r="N38" s="116"/>
      <c r="O38" s="117">
        <v>412235.92800999997</v>
      </c>
    </row>
    <row r="39" spans="1:15" ht="13.8" x14ac:dyDescent="0.25">
      <c r="A39" s="86">
        <v>2019</v>
      </c>
      <c r="B39" s="115" t="s">
        <v>146</v>
      </c>
      <c r="C39" s="116">
        <v>91906.762210000001</v>
      </c>
      <c r="D39" s="116">
        <v>75710.983500000002</v>
      </c>
      <c r="E39" s="116">
        <v>99641.453349999996</v>
      </c>
      <c r="F39" s="116">
        <v>114410.34540999999</v>
      </c>
      <c r="G39" s="116">
        <v>53978.7428</v>
      </c>
      <c r="H39" s="116">
        <v>55620.228669999997</v>
      </c>
      <c r="I39" s="116">
        <v>88616.060450000004</v>
      </c>
      <c r="J39" s="116">
        <v>109692.7362</v>
      </c>
      <c r="K39" s="116">
        <v>37060.896339999999</v>
      </c>
      <c r="L39" s="116">
        <v>42330.465889999999</v>
      </c>
      <c r="M39" s="116">
        <v>162195.85331000001</v>
      </c>
      <c r="N39" s="116">
        <v>111149.64512</v>
      </c>
      <c r="O39" s="117">
        <v>1042314.17325</v>
      </c>
    </row>
    <row r="40" spans="1:15" ht="13.8" x14ac:dyDescent="0.25">
      <c r="A40" s="87">
        <v>2020</v>
      </c>
      <c r="B40" s="115" t="s">
        <v>147</v>
      </c>
      <c r="C40" s="116">
        <v>823535.63589000003</v>
      </c>
      <c r="D40" s="116">
        <v>863769.26931999996</v>
      </c>
      <c r="E40" s="116">
        <v>831843.61664999998</v>
      </c>
      <c r="F40" s="116">
        <v>620481.23806999996</v>
      </c>
      <c r="G40" s="116">
        <v>671842.27396999998</v>
      </c>
      <c r="H40" s="116"/>
      <c r="I40" s="116"/>
      <c r="J40" s="116"/>
      <c r="K40" s="116"/>
      <c r="L40" s="116"/>
      <c r="M40" s="116"/>
      <c r="N40" s="116"/>
      <c r="O40" s="117">
        <v>3811472.0339000002</v>
      </c>
    </row>
    <row r="41" spans="1:15" ht="13.8" x14ac:dyDescent="0.25">
      <c r="A41" s="86">
        <v>2019</v>
      </c>
      <c r="B41" s="115" t="s">
        <v>147</v>
      </c>
      <c r="C41" s="116">
        <v>797011.88977000001</v>
      </c>
      <c r="D41" s="116">
        <v>888924.51682999998</v>
      </c>
      <c r="E41" s="116">
        <v>992598.78544000001</v>
      </c>
      <c r="F41" s="116">
        <v>936995.60230000003</v>
      </c>
      <c r="G41" s="116">
        <v>1041385.02835</v>
      </c>
      <c r="H41" s="116">
        <v>715477.71967000002</v>
      </c>
      <c r="I41" s="116">
        <v>947242.32441999996</v>
      </c>
      <c r="J41" s="116">
        <v>847900.78101000004</v>
      </c>
      <c r="K41" s="116">
        <v>1011416.03579</v>
      </c>
      <c r="L41" s="116">
        <v>1070641.9899899999</v>
      </c>
      <c r="M41" s="116">
        <v>1013034.65244</v>
      </c>
      <c r="N41" s="116">
        <v>974108.07689000003</v>
      </c>
      <c r="O41" s="117">
        <v>11236737.402899999</v>
      </c>
    </row>
    <row r="42" spans="1:15" ht="13.8" x14ac:dyDescent="0.25">
      <c r="A42" s="87">
        <v>2020</v>
      </c>
      <c r="B42" s="115" t="s">
        <v>148</v>
      </c>
      <c r="C42" s="116">
        <v>624699.87477999995</v>
      </c>
      <c r="D42" s="116">
        <v>634033.49286999996</v>
      </c>
      <c r="E42" s="116">
        <v>625724.73121</v>
      </c>
      <c r="F42" s="116">
        <v>456177.03055999998</v>
      </c>
      <c r="G42" s="116">
        <v>432330.44020000001</v>
      </c>
      <c r="H42" s="116"/>
      <c r="I42" s="116"/>
      <c r="J42" s="116"/>
      <c r="K42" s="116"/>
      <c r="L42" s="116"/>
      <c r="M42" s="116"/>
      <c r="N42" s="116"/>
      <c r="O42" s="117">
        <v>2772965.5696200002</v>
      </c>
    </row>
    <row r="43" spans="1:15" ht="13.8" x14ac:dyDescent="0.25">
      <c r="A43" s="86">
        <v>2019</v>
      </c>
      <c r="B43" s="115" t="s">
        <v>148</v>
      </c>
      <c r="C43" s="116">
        <v>585564.36653999996</v>
      </c>
      <c r="D43" s="116">
        <v>600962.05715000001</v>
      </c>
      <c r="E43" s="116">
        <v>699021.96392999997</v>
      </c>
      <c r="F43" s="116">
        <v>659047.78532999998</v>
      </c>
      <c r="G43" s="116">
        <v>780364.62788000004</v>
      </c>
      <c r="H43" s="116">
        <v>472096.62263</v>
      </c>
      <c r="I43" s="116">
        <v>682396.45131000003</v>
      </c>
      <c r="J43" s="116">
        <v>574330.75529999996</v>
      </c>
      <c r="K43" s="116">
        <v>647207.37317000004</v>
      </c>
      <c r="L43" s="116">
        <v>709247.59033000004</v>
      </c>
      <c r="M43" s="116">
        <v>683084.52821000002</v>
      </c>
      <c r="N43" s="116">
        <v>740785.13347999996</v>
      </c>
      <c r="O43" s="117">
        <v>7834109.25526</v>
      </c>
    </row>
    <row r="44" spans="1:15" ht="13.8" x14ac:dyDescent="0.25">
      <c r="A44" s="87">
        <v>2020</v>
      </c>
      <c r="B44" s="115" t="s">
        <v>149</v>
      </c>
      <c r="C44" s="116">
        <v>702172.47285000002</v>
      </c>
      <c r="D44" s="116">
        <v>689710.13696000003</v>
      </c>
      <c r="E44" s="116">
        <v>672043.79691999999</v>
      </c>
      <c r="F44" s="116">
        <v>518605.65839</v>
      </c>
      <c r="G44" s="116">
        <v>499213.52334999997</v>
      </c>
      <c r="H44" s="116"/>
      <c r="I44" s="116"/>
      <c r="J44" s="116"/>
      <c r="K44" s="116"/>
      <c r="L44" s="116"/>
      <c r="M44" s="116"/>
      <c r="N44" s="116"/>
      <c r="O44" s="117">
        <v>3081745.5884699998</v>
      </c>
    </row>
    <row r="45" spans="1:15" ht="13.8" x14ac:dyDescent="0.25">
      <c r="A45" s="86">
        <v>2019</v>
      </c>
      <c r="B45" s="115" t="s">
        <v>149</v>
      </c>
      <c r="C45" s="116">
        <v>650702.72843999998</v>
      </c>
      <c r="D45" s="116">
        <v>655051.56045999995</v>
      </c>
      <c r="E45" s="116">
        <v>712311.38410999998</v>
      </c>
      <c r="F45" s="116">
        <v>706603.43500000006</v>
      </c>
      <c r="G45" s="116">
        <v>827433.87713000004</v>
      </c>
      <c r="H45" s="116">
        <v>516675.81784999999</v>
      </c>
      <c r="I45" s="116">
        <v>709241.86719000002</v>
      </c>
      <c r="J45" s="116">
        <v>611252.86473999999</v>
      </c>
      <c r="K45" s="116">
        <v>651306.33703000005</v>
      </c>
      <c r="L45" s="116">
        <v>719122.57038000005</v>
      </c>
      <c r="M45" s="116">
        <v>689694.86520999996</v>
      </c>
      <c r="N45" s="116">
        <v>671834.33788000001</v>
      </c>
      <c r="O45" s="117">
        <v>8121231.64542</v>
      </c>
    </row>
    <row r="46" spans="1:15" ht="13.8" x14ac:dyDescent="0.25">
      <c r="A46" s="87">
        <v>2020</v>
      </c>
      <c r="B46" s="115" t="s">
        <v>150</v>
      </c>
      <c r="C46" s="116">
        <v>1140204.14442</v>
      </c>
      <c r="D46" s="116">
        <v>1007634.0649</v>
      </c>
      <c r="E46" s="116">
        <v>983913.19103999995</v>
      </c>
      <c r="F46" s="116">
        <v>902477.75693000003</v>
      </c>
      <c r="G46" s="116">
        <v>817768.85230000003</v>
      </c>
      <c r="H46" s="116"/>
      <c r="I46" s="116"/>
      <c r="J46" s="116"/>
      <c r="K46" s="116"/>
      <c r="L46" s="116"/>
      <c r="M46" s="116"/>
      <c r="N46" s="116"/>
      <c r="O46" s="117">
        <v>4851998.0095899999</v>
      </c>
    </row>
    <row r="47" spans="1:15" ht="13.8" x14ac:dyDescent="0.25">
      <c r="A47" s="86">
        <v>2019</v>
      </c>
      <c r="B47" s="115" t="s">
        <v>150</v>
      </c>
      <c r="C47" s="116">
        <v>1195660.6079299999</v>
      </c>
      <c r="D47" s="116">
        <v>1194986.25828</v>
      </c>
      <c r="E47" s="116">
        <v>1307481.74336</v>
      </c>
      <c r="F47" s="116">
        <v>1235495.1953</v>
      </c>
      <c r="G47" s="116">
        <v>1355662.68478</v>
      </c>
      <c r="H47" s="116">
        <v>877983.65347999998</v>
      </c>
      <c r="I47" s="116">
        <v>1239217.8874900001</v>
      </c>
      <c r="J47" s="116">
        <v>1015982.50257</v>
      </c>
      <c r="K47" s="116">
        <v>1134397.87922</v>
      </c>
      <c r="L47" s="116">
        <v>1172206.4348500001</v>
      </c>
      <c r="M47" s="116">
        <v>990021.63783999998</v>
      </c>
      <c r="N47" s="116">
        <v>1111302.6508299999</v>
      </c>
      <c r="O47" s="117">
        <v>13830399.13593</v>
      </c>
    </row>
    <row r="48" spans="1:15" ht="13.8" x14ac:dyDescent="0.25">
      <c r="A48" s="87">
        <v>2020</v>
      </c>
      <c r="B48" s="115" t="s">
        <v>151</v>
      </c>
      <c r="C48" s="116">
        <v>287956.47141</v>
      </c>
      <c r="D48" s="116">
        <v>309173.11213999998</v>
      </c>
      <c r="E48" s="116">
        <v>316995.70095999999</v>
      </c>
      <c r="F48" s="116">
        <v>231732.40158000001</v>
      </c>
      <c r="G48" s="116">
        <v>250369.40237</v>
      </c>
      <c r="H48" s="116"/>
      <c r="I48" s="116"/>
      <c r="J48" s="116"/>
      <c r="K48" s="116"/>
      <c r="L48" s="116"/>
      <c r="M48" s="116"/>
      <c r="N48" s="116"/>
      <c r="O48" s="117">
        <v>1396227.08846</v>
      </c>
    </row>
    <row r="49" spans="1:15" ht="13.8" x14ac:dyDescent="0.25">
      <c r="A49" s="86">
        <v>2019</v>
      </c>
      <c r="B49" s="115" t="s">
        <v>151</v>
      </c>
      <c r="C49" s="116">
        <v>251902.82900999999</v>
      </c>
      <c r="D49" s="116">
        <v>266377.32659999997</v>
      </c>
      <c r="E49" s="116">
        <v>316697.19016</v>
      </c>
      <c r="F49" s="116">
        <v>311274.89951999998</v>
      </c>
      <c r="G49" s="116">
        <v>353998.87205000001</v>
      </c>
      <c r="H49" s="116">
        <v>235214.55937999999</v>
      </c>
      <c r="I49" s="116">
        <v>315532.05929</v>
      </c>
      <c r="J49" s="116">
        <v>284201.04644000001</v>
      </c>
      <c r="K49" s="116">
        <v>303975.39377999998</v>
      </c>
      <c r="L49" s="116">
        <v>294719.53552999999</v>
      </c>
      <c r="M49" s="116">
        <v>301625.95848999999</v>
      </c>
      <c r="N49" s="116">
        <v>279730.28434000001</v>
      </c>
      <c r="O49" s="117">
        <v>3515249.9545900002</v>
      </c>
    </row>
    <row r="50" spans="1:15" ht="13.8" x14ac:dyDescent="0.25">
      <c r="A50" s="87">
        <v>2020</v>
      </c>
      <c r="B50" s="115" t="s">
        <v>152</v>
      </c>
      <c r="C50" s="116">
        <v>291942.08681000001</v>
      </c>
      <c r="D50" s="116">
        <v>372076.98051000002</v>
      </c>
      <c r="E50" s="116">
        <v>230489.32986</v>
      </c>
      <c r="F50" s="116">
        <v>145571.75638000001</v>
      </c>
      <c r="G50" s="116">
        <v>225456.31750999999</v>
      </c>
      <c r="H50" s="116"/>
      <c r="I50" s="116"/>
      <c r="J50" s="116"/>
      <c r="K50" s="116"/>
      <c r="L50" s="116"/>
      <c r="M50" s="116"/>
      <c r="N50" s="116"/>
      <c r="O50" s="117">
        <v>1265536.47107</v>
      </c>
    </row>
    <row r="51" spans="1:15" ht="13.8" x14ac:dyDescent="0.25">
      <c r="A51" s="86">
        <v>2019</v>
      </c>
      <c r="B51" s="115" t="s">
        <v>152</v>
      </c>
      <c r="C51" s="116">
        <v>270232.32582999999</v>
      </c>
      <c r="D51" s="116">
        <v>248780.49184999999</v>
      </c>
      <c r="E51" s="116">
        <v>297349.99144000001</v>
      </c>
      <c r="F51" s="116">
        <v>257747.11799999999</v>
      </c>
      <c r="G51" s="116">
        <v>360377.45559000003</v>
      </c>
      <c r="H51" s="116">
        <v>215409.86180000001</v>
      </c>
      <c r="I51" s="116">
        <v>507955.38105999999</v>
      </c>
      <c r="J51" s="116">
        <v>566131.63852000004</v>
      </c>
      <c r="K51" s="116">
        <v>439163.53537</v>
      </c>
      <c r="L51" s="116">
        <v>265691.31634000002</v>
      </c>
      <c r="M51" s="116">
        <v>376887.34068000002</v>
      </c>
      <c r="N51" s="116">
        <v>297824.46542000002</v>
      </c>
      <c r="O51" s="117">
        <v>4103550.9219</v>
      </c>
    </row>
    <row r="52" spans="1:15" ht="13.8" x14ac:dyDescent="0.25">
      <c r="A52" s="87">
        <v>2020</v>
      </c>
      <c r="B52" s="115" t="s">
        <v>153</v>
      </c>
      <c r="C52" s="116">
        <v>166936.43234999999</v>
      </c>
      <c r="D52" s="116">
        <v>173911.99969</v>
      </c>
      <c r="E52" s="116">
        <v>141719.96971</v>
      </c>
      <c r="F52" s="116">
        <v>160675.06228000001</v>
      </c>
      <c r="G52" s="116">
        <v>112427.72912</v>
      </c>
      <c r="H52" s="116"/>
      <c r="I52" s="116"/>
      <c r="J52" s="116"/>
      <c r="K52" s="116"/>
      <c r="L52" s="116"/>
      <c r="M52" s="116"/>
      <c r="N52" s="116"/>
      <c r="O52" s="117">
        <v>755671.19314999995</v>
      </c>
    </row>
    <row r="53" spans="1:15" ht="13.8" x14ac:dyDescent="0.25">
      <c r="A53" s="86">
        <v>2019</v>
      </c>
      <c r="B53" s="115" t="s">
        <v>153</v>
      </c>
      <c r="C53" s="116">
        <v>174498.06437000001</v>
      </c>
      <c r="D53" s="116">
        <v>157657.03713000001</v>
      </c>
      <c r="E53" s="116">
        <v>282563.32374999998</v>
      </c>
      <c r="F53" s="116">
        <v>197031.90615</v>
      </c>
      <c r="G53" s="116">
        <v>248697.31630000001</v>
      </c>
      <c r="H53" s="116">
        <v>207582.27974</v>
      </c>
      <c r="I53" s="116">
        <v>233957.42892000001</v>
      </c>
      <c r="J53" s="116">
        <v>175314.58811000001</v>
      </c>
      <c r="K53" s="116">
        <v>156438.21489999999</v>
      </c>
      <c r="L53" s="116">
        <v>258091.33392999999</v>
      </c>
      <c r="M53" s="116">
        <v>360284.37060999998</v>
      </c>
      <c r="N53" s="116">
        <v>288655.78340999997</v>
      </c>
      <c r="O53" s="117">
        <v>2740771.64732</v>
      </c>
    </row>
    <row r="54" spans="1:15" ht="13.8" x14ac:dyDescent="0.25">
      <c r="A54" s="87">
        <v>2020</v>
      </c>
      <c r="B54" s="115" t="s">
        <v>154</v>
      </c>
      <c r="C54" s="116">
        <v>361082.01024999999</v>
      </c>
      <c r="D54" s="116">
        <v>387641.95916000003</v>
      </c>
      <c r="E54" s="116">
        <v>396288.63578000001</v>
      </c>
      <c r="F54" s="116">
        <v>287340.54304999998</v>
      </c>
      <c r="G54" s="116">
        <v>278650.24247</v>
      </c>
      <c r="H54" s="116"/>
      <c r="I54" s="116"/>
      <c r="J54" s="116"/>
      <c r="K54" s="116"/>
      <c r="L54" s="116"/>
      <c r="M54" s="116"/>
      <c r="N54" s="116"/>
      <c r="O54" s="117">
        <v>1711003.3907099999</v>
      </c>
    </row>
    <row r="55" spans="1:15" ht="13.8" x14ac:dyDescent="0.25">
      <c r="A55" s="86">
        <v>2019</v>
      </c>
      <c r="B55" s="115" t="s">
        <v>154</v>
      </c>
      <c r="C55" s="116">
        <v>333958.52682000003</v>
      </c>
      <c r="D55" s="116">
        <v>362265.61009999999</v>
      </c>
      <c r="E55" s="116">
        <v>414615.02019000001</v>
      </c>
      <c r="F55" s="116">
        <v>392857.37504000001</v>
      </c>
      <c r="G55" s="116">
        <v>473294.50085000001</v>
      </c>
      <c r="H55" s="116">
        <v>285958.15311999997</v>
      </c>
      <c r="I55" s="116">
        <v>426254.35249000002</v>
      </c>
      <c r="J55" s="116">
        <v>345201.08974000002</v>
      </c>
      <c r="K55" s="116">
        <v>395738.12034000002</v>
      </c>
      <c r="L55" s="116">
        <v>436859.90636000002</v>
      </c>
      <c r="M55" s="116">
        <v>419096.45064</v>
      </c>
      <c r="N55" s="116">
        <v>390629.97086</v>
      </c>
      <c r="O55" s="117">
        <v>4676729.0765500003</v>
      </c>
    </row>
    <row r="56" spans="1:15" ht="13.8" x14ac:dyDescent="0.25">
      <c r="A56" s="87">
        <v>2020</v>
      </c>
      <c r="B56" s="115" t="s">
        <v>155</v>
      </c>
      <c r="C56" s="116">
        <v>7128.4809699999996</v>
      </c>
      <c r="D56" s="116">
        <v>8573.1205599999994</v>
      </c>
      <c r="E56" s="116">
        <v>7041.9982300000001</v>
      </c>
      <c r="F56" s="116">
        <v>5925.2511800000002</v>
      </c>
      <c r="G56" s="116">
        <v>6124.3451800000003</v>
      </c>
      <c r="H56" s="116"/>
      <c r="I56" s="116"/>
      <c r="J56" s="116"/>
      <c r="K56" s="116"/>
      <c r="L56" s="116"/>
      <c r="M56" s="116"/>
      <c r="N56" s="116"/>
      <c r="O56" s="117">
        <v>34793.196120000001</v>
      </c>
    </row>
    <row r="57" spans="1:15" ht="13.8" x14ac:dyDescent="0.25">
      <c r="A57" s="86">
        <v>2019</v>
      </c>
      <c r="B57" s="115" t="s">
        <v>155</v>
      </c>
      <c r="C57" s="116">
        <v>7318.6289500000003</v>
      </c>
      <c r="D57" s="116">
        <v>9004.9628499999999</v>
      </c>
      <c r="E57" s="116">
        <v>11387.284949999999</v>
      </c>
      <c r="F57" s="116">
        <v>10889.010979999999</v>
      </c>
      <c r="G57" s="116">
        <v>10544.9548</v>
      </c>
      <c r="H57" s="116">
        <v>7001.44967</v>
      </c>
      <c r="I57" s="116">
        <v>12664.409960000001</v>
      </c>
      <c r="J57" s="116">
        <v>7588.3441899999998</v>
      </c>
      <c r="K57" s="116">
        <v>7733.94956</v>
      </c>
      <c r="L57" s="116">
        <v>7430.7248799999998</v>
      </c>
      <c r="M57" s="116">
        <v>8511.7385799999993</v>
      </c>
      <c r="N57" s="116">
        <v>19091.180899999999</v>
      </c>
      <c r="O57" s="117">
        <v>119166.64027</v>
      </c>
    </row>
    <row r="58" spans="1:15" ht="13.8" x14ac:dyDescent="0.25">
      <c r="A58" s="87">
        <v>2020</v>
      </c>
      <c r="B58" s="113" t="s">
        <v>31</v>
      </c>
      <c r="C58" s="119">
        <f>C60</f>
        <v>329258.94550999999</v>
      </c>
      <c r="D58" s="119">
        <f t="shared" ref="D58:O58" si="4">D60</f>
        <v>282649.0048</v>
      </c>
      <c r="E58" s="119">
        <f t="shared" si="4"/>
        <v>324622.62903000001</v>
      </c>
      <c r="F58" s="119">
        <f t="shared" si="4"/>
        <v>328804.40554000001</v>
      </c>
      <c r="G58" s="119">
        <f t="shared" si="4"/>
        <v>272798.44461000001</v>
      </c>
      <c r="H58" s="119"/>
      <c r="I58" s="119"/>
      <c r="J58" s="119"/>
      <c r="K58" s="119"/>
      <c r="L58" s="119"/>
      <c r="M58" s="119"/>
      <c r="N58" s="119"/>
      <c r="O58" s="119">
        <f t="shared" si="4"/>
        <v>1538133.42949</v>
      </c>
    </row>
    <row r="59" spans="1:15" ht="13.8" x14ac:dyDescent="0.25">
      <c r="A59" s="86">
        <v>2019</v>
      </c>
      <c r="B59" s="113" t="s">
        <v>31</v>
      </c>
      <c r="C59" s="119">
        <f>C61</f>
        <v>304008.42843999999</v>
      </c>
      <c r="D59" s="119">
        <f t="shared" ref="D59:O59" si="5">D61</f>
        <v>294499.67238</v>
      </c>
      <c r="E59" s="119">
        <f t="shared" si="5"/>
        <v>368202.37163000001</v>
      </c>
      <c r="F59" s="119">
        <f t="shared" si="5"/>
        <v>385406.79995000002</v>
      </c>
      <c r="G59" s="119">
        <f t="shared" si="5"/>
        <v>458634.29810000001</v>
      </c>
      <c r="H59" s="119">
        <f t="shared" si="5"/>
        <v>317511.66485</v>
      </c>
      <c r="I59" s="119">
        <f t="shared" si="5"/>
        <v>379058.61536</v>
      </c>
      <c r="J59" s="119">
        <f t="shared" si="5"/>
        <v>340264.70227000001</v>
      </c>
      <c r="K59" s="119">
        <f t="shared" si="5"/>
        <v>353396.99436000001</v>
      </c>
      <c r="L59" s="119">
        <f t="shared" si="5"/>
        <v>370443.10284000001</v>
      </c>
      <c r="M59" s="119">
        <f t="shared" si="5"/>
        <v>370704.99212000001</v>
      </c>
      <c r="N59" s="119">
        <f t="shared" si="5"/>
        <v>368116.69157999998</v>
      </c>
      <c r="O59" s="119">
        <f t="shared" si="5"/>
        <v>4310248.3338799998</v>
      </c>
    </row>
    <row r="60" spans="1:15" ht="13.8" x14ac:dyDescent="0.25">
      <c r="A60" s="87">
        <v>2020</v>
      </c>
      <c r="B60" s="115" t="s">
        <v>156</v>
      </c>
      <c r="C60" s="116">
        <v>329258.94550999999</v>
      </c>
      <c r="D60" s="116">
        <v>282649.0048</v>
      </c>
      <c r="E60" s="116">
        <v>324622.62903000001</v>
      </c>
      <c r="F60" s="116">
        <v>328804.40554000001</v>
      </c>
      <c r="G60" s="116">
        <v>272798.44461000001</v>
      </c>
      <c r="H60" s="116"/>
      <c r="I60" s="116"/>
      <c r="J60" s="116"/>
      <c r="K60" s="116"/>
      <c r="L60" s="116"/>
      <c r="M60" s="116"/>
      <c r="N60" s="116"/>
      <c r="O60" s="117">
        <v>1538133.42949</v>
      </c>
    </row>
    <row r="61" spans="1:15" ht="14.4" thickBot="1" x14ac:dyDescent="0.3">
      <c r="A61" s="86">
        <v>2019</v>
      </c>
      <c r="B61" s="115" t="s">
        <v>156</v>
      </c>
      <c r="C61" s="116">
        <v>304008.42843999999</v>
      </c>
      <c r="D61" s="116">
        <v>294499.67238</v>
      </c>
      <c r="E61" s="116">
        <v>368202.37163000001</v>
      </c>
      <c r="F61" s="116">
        <v>385406.79995000002</v>
      </c>
      <c r="G61" s="116">
        <v>458634.29810000001</v>
      </c>
      <c r="H61" s="116">
        <v>317511.66485</v>
      </c>
      <c r="I61" s="116">
        <v>379058.61536</v>
      </c>
      <c r="J61" s="116">
        <v>340264.70227000001</v>
      </c>
      <c r="K61" s="116">
        <v>353396.99436000001</v>
      </c>
      <c r="L61" s="116">
        <v>370443.10284000001</v>
      </c>
      <c r="M61" s="116">
        <v>370704.99212000001</v>
      </c>
      <c r="N61" s="116">
        <v>368116.69157999998</v>
      </c>
      <c r="O61" s="117">
        <v>4310248.3338799998</v>
      </c>
    </row>
    <row r="62" spans="1:15" s="32" customFormat="1" ht="15" customHeight="1" thickBot="1" x14ac:dyDescent="0.25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0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16335877.283</v>
      </c>
      <c r="F79" s="122">
        <v>15340752.989</v>
      </c>
      <c r="G79" s="122">
        <v>16855111.73</v>
      </c>
      <c r="H79" s="122">
        <v>11634684.630000001</v>
      </c>
      <c r="I79" s="122">
        <v>15931951.791999999</v>
      </c>
      <c r="J79" s="122">
        <v>13223089.796</v>
      </c>
      <c r="K79" s="122">
        <v>15273876.174000001</v>
      </c>
      <c r="L79" s="122">
        <v>16411175.767999999</v>
      </c>
      <c r="M79" s="122">
        <v>16243208.413000001</v>
      </c>
      <c r="N79" s="122">
        <v>15388311.945</v>
      </c>
      <c r="O79" s="122">
        <f t="shared" si="6"/>
        <v>180835909.57399997</v>
      </c>
    </row>
    <row r="80" spans="1:15" ht="13.8" thickBot="1" x14ac:dyDescent="0.3">
      <c r="A80" s="120">
        <v>2020</v>
      </c>
      <c r="B80" s="121" t="s">
        <v>40</v>
      </c>
      <c r="C80" s="122">
        <v>14694070.409</v>
      </c>
      <c r="D80" s="122">
        <v>14605211.653000001</v>
      </c>
      <c r="E80" s="122">
        <v>13373263.686000001</v>
      </c>
      <c r="F80" s="122">
        <v>8989535.2949999999</v>
      </c>
      <c r="G80" s="140">
        <v>8974564.2928100005</v>
      </c>
      <c r="H80" s="122"/>
      <c r="I80" s="122"/>
      <c r="J80" s="122"/>
      <c r="K80" s="122"/>
      <c r="L80" s="122"/>
      <c r="M80" s="122"/>
      <c r="N80" s="122"/>
      <c r="O80" s="122">
        <f t="shared" si="6"/>
        <v>60636645.335809998</v>
      </c>
    </row>
    <row r="81" spans="1:15" x14ac:dyDescent="0.25">
      <c r="A81" s="86"/>
      <c r="B81" s="124" t="s">
        <v>62</v>
      </c>
      <c r="C81" s="125"/>
      <c r="D81" s="125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5"/>
    </row>
    <row r="83" spans="1:15" x14ac:dyDescent="0.25">
      <c r="C83" s="35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>
      <selection activeCell="A93" sqref="A93"/>
    </sheetView>
  </sheetViews>
  <sheetFormatPr defaultColWidth="9.21875" defaultRowHeight="13.2" x14ac:dyDescent="0.25"/>
  <cols>
    <col min="1" max="1" width="29.21875" customWidth="1"/>
    <col min="2" max="2" width="20" style="36" customWidth="1"/>
    <col min="3" max="3" width="17.5546875" style="36" customWidth="1"/>
    <col min="4" max="4" width="9.21875" bestFit="1" customWidth="1"/>
  </cols>
  <sheetData>
    <row r="2" spans="1:4" ht="24.6" customHeight="1" x14ac:dyDescent="0.35">
      <c r="A2" s="156" t="s">
        <v>63</v>
      </c>
      <c r="B2" s="156"/>
      <c r="C2" s="156"/>
      <c r="D2" s="156"/>
    </row>
    <row r="3" spans="1:4" ht="15.6" x14ac:dyDescent="0.3">
      <c r="A3" s="155" t="s">
        <v>64</v>
      </c>
      <c r="B3" s="155"/>
      <c r="C3" s="155"/>
      <c r="D3" s="155"/>
    </row>
    <row r="4" spans="1:4" x14ac:dyDescent="0.25">
      <c r="A4" s="127"/>
      <c r="B4" s="128"/>
      <c r="C4" s="128"/>
      <c r="D4" s="127"/>
    </row>
    <row r="5" spans="1:4" x14ac:dyDescent="0.25">
      <c r="A5" s="129" t="s">
        <v>65</v>
      </c>
      <c r="B5" s="130" t="s">
        <v>228</v>
      </c>
      <c r="C5" s="130" t="s">
        <v>229</v>
      </c>
      <c r="D5" s="131" t="s">
        <v>66</v>
      </c>
    </row>
    <row r="6" spans="1:4" x14ac:dyDescent="0.25">
      <c r="A6" s="132" t="s">
        <v>157</v>
      </c>
      <c r="B6" s="133">
        <v>3.7571599999999998</v>
      </c>
      <c r="C6" s="133">
        <v>288.30709999999999</v>
      </c>
      <c r="D6" s="139">
        <f t="shared" ref="D6:D15" si="0">(C6-B6)/B6</f>
        <v>75.73537991461636</v>
      </c>
    </row>
    <row r="7" spans="1:4" x14ac:dyDescent="0.25">
      <c r="A7" s="132" t="s">
        <v>158</v>
      </c>
      <c r="B7" s="133">
        <v>12.94073</v>
      </c>
      <c r="C7" s="133">
        <v>253.33327</v>
      </c>
      <c r="D7" s="139">
        <f t="shared" si="0"/>
        <v>18.576428068586548</v>
      </c>
    </row>
    <row r="8" spans="1:4" x14ac:dyDescent="0.25">
      <c r="A8" s="132" t="s">
        <v>159</v>
      </c>
      <c r="B8" s="133">
        <v>0.70840000000000003</v>
      </c>
      <c r="C8" s="133">
        <v>10.142110000000001</v>
      </c>
      <c r="D8" s="139">
        <f t="shared" si="0"/>
        <v>13.31692546583851</v>
      </c>
    </row>
    <row r="9" spans="1:4" x14ac:dyDescent="0.25">
      <c r="A9" s="132" t="s">
        <v>160</v>
      </c>
      <c r="B9" s="133">
        <v>435.88184999999999</v>
      </c>
      <c r="C9" s="133">
        <v>3011.1900999999998</v>
      </c>
      <c r="D9" s="139">
        <f t="shared" si="0"/>
        <v>5.9082713583967772</v>
      </c>
    </row>
    <row r="10" spans="1:4" x14ac:dyDescent="0.25">
      <c r="A10" s="132" t="s">
        <v>161</v>
      </c>
      <c r="B10" s="133">
        <v>118.93675</v>
      </c>
      <c r="C10" s="133">
        <v>740.78435000000002</v>
      </c>
      <c r="D10" s="139">
        <f t="shared" si="0"/>
        <v>5.2283890387117529</v>
      </c>
    </row>
    <row r="11" spans="1:4" x14ac:dyDescent="0.25">
      <c r="A11" s="132" t="s">
        <v>162</v>
      </c>
      <c r="B11" s="133">
        <v>14.482379999999999</v>
      </c>
      <c r="C11" s="133">
        <v>76.618430000000004</v>
      </c>
      <c r="D11" s="139">
        <f t="shared" si="0"/>
        <v>4.2904584743667824</v>
      </c>
    </row>
    <row r="12" spans="1:4" x14ac:dyDescent="0.25">
      <c r="A12" s="132" t="s">
        <v>163</v>
      </c>
      <c r="B12" s="133">
        <v>1.65116</v>
      </c>
      <c r="C12" s="133">
        <v>6.0645699999999998</v>
      </c>
      <c r="D12" s="139">
        <f t="shared" si="0"/>
        <v>2.6729147992926183</v>
      </c>
    </row>
    <row r="13" spans="1:4" x14ac:dyDescent="0.25">
      <c r="A13" s="132" t="s">
        <v>164</v>
      </c>
      <c r="B13" s="133">
        <v>30.657800000000002</v>
      </c>
      <c r="C13" s="133">
        <v>110.81838</v>
      </c>
      <c r="D13" s="139">
        <f t="shared" si="0"/>
        <v>2.6146879423833416</v>
      </c>
    </row>
    <row r="14" spans="1:4" x14ac:dyDescent="0.25">
      <c r="A14" s="132" t="s">
        <v>165</v>
      </c>
      <c r="B14" s="133">
        <v>41.276699999999998</v>
      </c>
      <c r="C14" s="133">
        <v>149.1276</v>
      </c>
      <c r="D14" s="139">
        <f t="shared" si="0"/>
        <v>2.6128760293337403</v>
      </c>
    </row>
    <row r="15" spans="1:4" x14ac:dyDescent="0.25">
      <c r="A15" s="132" t="s">
        <v>166</v>
      </c>
      <c r="B15" s="133">
        <v>67.589789999999994</v>
      </c>
      <c r="C15" s="133">
        <v>207.80420000000001</v>
      </c>
      <c r="D15" s="139">
        <f t="shared" si="0"/>
        <v>2.0744909845111228</v>
      </c>
    </row>
    <row r="16" spans="1:4" x14ac:dyDescent="0.25">
      <c r="A16" s="134"/>
      <c r="B16" s="128"/>
      <c r="C16" s="128"/>
      <c r="D16" s="135"/>
    </row>
    <row r="17" spans="1:4" x14ac:dyDescent="0.25">
      <c r="A17" s="136"/>
      <c r="B17" s="128"/>
      <c r="C17" s="128"/>
      <c r="D17" s="127"/>
    </row>
    <row r="18" spans="1:4" ht="19.2" x14ac:dyDescent="0.35">
      <c r="A18" s="156" t="s">
        <v>67</v>
      </c>
      <c r="B18" s="156"/>
      <c r="C18" s="156"/>
      <c r="D18" s="156"/>
    </row>
    <row r="19" spans="1:4" ht="15.6" x14ac:dyDescent="0.3">
      <c r="A19" s="155" t="s">
        <v>68</v>
      </c>
      <c r="B19" s="155"/>
      <c r="C19" s="155"/>
      <c r="D19" s="155"/>
    </row>
    <row r="20" spans="1:4" x14ac:dyDescent="0.25">
      <c r="A20" s="137"/>
      <c r="B20" s="128"/>
      <c r="C20" s="128"/>
      <c r="D20" s="127"/>
    </row>
    <row r="21" spans="1:4" x14ac:dyDescent="0.25">
      <c r="A21" s="129" t="s">
        <v>65</v>
      </c>
      <c r="B21" s="130" t="s">
        <v>228</v>
      </c>
      <c r="C21" s="130" t="s">
        <v>229</v>
      </c>
      <c r="D21" s="131" t="s">
        <v>66</v>
      </c>
    </row>
    <row r="22" spans="1:4" x14ac:dyDescent="0.25">
      <c r="A22" s="132" t="s">
        <v>167</v>
      </c>
      <c r="B22" s="133">
        <v>1425115.77238</v>
      </c>
      <c r="C22" s="133">
        <v>851723.87095999997</v>
      </c>
      <c r="D22" s="139">
        <f t="shared" ref="D22:D31" si="1">(C22-B22)/B22</f>
        <v>-0.40234759346071425</v>
      </c>
    </row>
    <row r="23" spans="1:4" x14ac:dyDescent="0.25">
      <c r="A23" s="132" t="s">
        <v>168</v>
      </c>
      <c r="B23" s="133">
        <v>843780.79527</v>
      </c>
      <c r="C23" s="133">
        <v>533920.95898</v>
      </c>
      <c r="D23" s="139">
        <f t="shared" si="1"/>
        <v>-0.36722788433558562</v>
      </c>
    </row>
    <row r="24" spans="1:4" x14ac:dyDescent="0.25">
      <c r="A24" s="132" t="s">
        <v>169</v>
      </c>
      <c r="B24" s="133">
        <v>659134.35517999995</v>
      </c>
      <c r="C24" s="133">
        <v>504555.34545999998</v>
      </c>
      <c r="D24" s="139">
        <f t="shared" si="1"/>
        <v>-0.23451821090069977</v>
      </c>
    </row>
    <row r="25" spans="1:4" x14ac:dyDescent="0.25">
      <c r="A25" s="132" t="s">
        <v>170</v>
      </c>
      <c r="B25" s="133">
        <v>756066.29390000005</v>
      </c>
      <c r="C25" s="133">
        <v>497269.27877999999</v>
      </c>
      <c r="D25" s="139">
        <f t="shared" si="1"/>
        <v>-0.34229407818863755</v>
      </c>
    </row>
    <row r="26" spans="1:4" x14ac:dyDescent="0.25">
      <c r="A26" s="132" t="s">
        <v>171</v>
      </c>
      <c r="B26" s="133">
        <v>733047.09201000002</v>
      </c>
      <c r="C26" s="133">
        <v>402483.74854</v>
      </c>
      <c r="D26" s="139">
        <f t="shared" si="1"/>
        <v>-0.45094421227918952</v>
      </c>
    </row>
    <row r="27" spans="1:4" x14ac:dyDescent="0.25">
      <c r="A27" s="132" t="s">
        <v>172</v>
      </c>
      <c r="B27" s="133">
        <v>854496.27249</v>
      </c>
      <c r="C27" s="133">
        <v>373588.16496000002</v>
      </c>
      <c r="D27" s="139">
        <f t="shared" si="1"/>
        <v>-0.56279719761519253</v>
      </c>
    </row>
    <row r="28" spans="1:4" x14ac:dyDescent="0.25">
      <c r="A28" s="132" t="s">
        <v>173</v>
      </c>
      <c r="B28" s="133">
        <v>507072.96510999999</v>
      </c>
      <c r="C28" s="133">
        <v>308257.83928000001</v>
      </c>
      <c r="D28" s="139">
        <f t="shared" si="1"/>
        <v>-0.39208386072578483</v>
      </c>
    </row>
    <row r="29" spans="1:4" x14ac:dyDescent="0.25">
      <c r="A29" s="132" t="s">
        <v>174</v>
      </c>
      <c r="B29" s="133">
        <v>404459.33726</v>
      </c>
      <c r="C29" s="133">
        <v>259745.34398999999</v>
      </c>
      <c r="D29" s="139">
        <f t="shared" si="1"/>
        <v>-0.35779614892899114</v>
      </c>
    </row>
    <row r="30" spans="1:4" x14ac:dyDescent="0.25">
      <c r="A30" s="132" t="s">
        <v>175</v>
      </c>
      <c r="B30" s="133">
        <v>732870.16353000002</v>
      </c>
      <c r="C30" s="133">
        <v>254842.08973000001</v>
      </c>
      <c r="D30" s="139">
        <f t="shared" si="1"/>
        <v>-0.65226843387578015</v>
      </c>
    </row>
    <row r="31" spans="1:4" x14ac:dyDescent="0.25">
      <c r="A31" s="132" t="s">
        <v>176</v>
      </c>
      <c r="B31" s="133">
        <v>300867.69001000002</v>
      </c>
      <c r="C31" s="133">
        <v>253674.70217999999</v>
      </c>
      <c r="D31" s="139">
        <f t="shared" si="1"/>
        <v>-0.15685628399789775</v>
      </c>
    </row>
    <row r="32" spans="1:4" x14ac:dyDescent="0.25">
      <c r="A32" s="127"/>
      <c r="B32" s="128"/>
      <c r="C32" s="128"/>
      <c r="D32" s="127"/>
    </row>
    <row r="33" spans="1:4" ht="19.2" x14ac:dyDescent="0.35">
      <c r="A33" s="156" t="s">
        <v>69</v>
      </c>
      <c r="B33" s="156"/>
      <c r="C33" s="156"/>
      <c r="D33" s="156"/>
    </row>
    <row r="34" spans="1:4" ht="15.6" x14ac:dyDescent="0.3">
      <c r="A34" s="155" t="s">
        <v>73</v>
      </c>
      <c r="B34" s="155"/>
      <c r="C34" s="155"/>
      <c r="D34" s="155"/>
    </row>
    <row r="35" spans="1:4" x14ac:dyDescent="0.25">
      <c r="A35" s="127"/>
      <c r="B35" s="128"/>
      <c r="C35" s="128"/>
      <c r="D35" s="127"/>
    </row>
    <row r="36" spans="1:4" x14ac:dyDescent="0.25">
      <c r="A36" s="129" t="s">
        <v>71</v>
      </c>
      <c r="B36" s="130" t="s">
        <v>228</v>
      </c>
      <c r="C36" s="130" t="s">
        <v>229</v>
      </c>
      <c r="D36" s="131" t="s">
        <v>66</v>
      </c>
    </row>
    <row r="37" spans="1:4" x14ac:dyDescent="0.25">
      <c r="A37" s="132" t="s">
        <v>131</v>
      </c>
      <c r="B37" s="133">
        <v>140744.81335000001</v>
      </c>
      <c r="C37" s="133">
        <v>159559.83780000001</v>
      </c>
      <c r="D37" s="139">
        <f t="shared" ref="D37:D46" si="2">(C37-B37)/B37</f>
        <v>0.13368183169358686</v>
      </c>
    </row>
    <row r="38" spans="1:4" x14ac:dyDescent="0.25">
      <c r="A38" s="132" t="s">
        <v>146</v>
      </c>
      <c r="B38" s="133">
        <v>53978.7428</v>
      </c>
      <c r="C38" s="133">
        <v>58172.74121</v>
      </c>
      <c r="D38" s="139">
        <f t="shared" si="2"/>
        <v>7.7697222877891853E-2</v>
      </c>
    </row>
    <row r="39" spans="1:4" x14ac:dyDescent="0.25">
      <c r="A39" s="132" t="s">
        <v>134</v>
      </c>
      <c r="B39" s="133">
        <v>132553.25017000001</v>
      </c>
      <c r="C39" s="133">
        <v>120816.04184999999</v>
      </c>
      <c r="D39" s="139">
        <f t="shared" si="2"/>
        <v>-8.8547118270936462E-2</v>
      </c>
    </row>
    <row r="40" spans="1:4" x14ac:dyDescent="0.25">
      <c r="A40" s="132" t="s">
        <v>130</v>
      </c>
      <c r="B40" s="133">
        <v>590708.79246000003</v>
      </c>
      <c r="C40" s="133">
        <v>500274.09769000002</v>
      </c>
      <c r="D40" s="139">
        <f t="shared" si="2"/>
        <v>-0.15309522377919202</v>
      </c>
    </row>
    <row r="41" spans="1:4" x14ac:dyDescent="0.25">
      <c r="A41" s="132" t="s">
        <v>137</v>
      </c>
      <c r="B41" s="133">
        <v>8965.0073200000006</v>
      </c>
      <c r="C41" s="133">
        <v>6914.3307999999997</v>
      </c>
      <c r="D41" s="139">
        <f t="shared" si="2"/>
        <v>-0.22874231406650997</v>
      </c>
    </row>
    <row r="42" spans="1:4" x14ac:dyDescent="0.25">
      <c r="A42" s="132" t="s">
        <v>132</v>
      </c>
      <c r="B42" s="133">
        <v>138481.47127000001</v>
      </c>
      <c r="C42" s="133">
        <v>100360.73106999999</v>
      </c>
      <c r="D42" s="139">
        <f t="shared" si="2"/>
        <v>-0.27527682837565515</v>
      </c>
    </row>
    <row r="43" spans="1:4" x14ac:dyDescent="0.25">
      <c r="A43" s="134" t="s">
        <v>136</v>
      </c>
      <c r="B43" s="133">
        <v>96526.272779999999</v>
      </c>
      <c r="C43" s="133">
        <v>69793.718049999996</v>
      </c>
      <c r="D43" s="139">
        <f t="shared" si="2"/>
        <v>-0.27694589213993687</v>
      </c>
    </row>
    <row r="44" spans="1:4" x14ac:dyDescent="0.25">
      <c r="A44" s="132" t="s">
        <v>135</v>
      </c>
      <c r="B44" s="133">
        <v>27919.586240000001</v>
      </c>
      <c r="C44" s="133">
        <v>19921.929349999999</v>
      </c>
      <c r="D44" s="139">
        <f t="shared" si="2"/>
        <v>-0.28645327410124261</v>
      </c>
    </row>
    <row r="45" spans="1:4" x14ac:dyDescent="0.25">
      <c r="A45" s="132" t="s">
        <v>151</v>
      </c>
      <c r="B45" s="133">
        <v>353998.87205000001</v>
      </c>
      <c r="C45" s="133">
        <v>250369.40237</v>
      </c>
      <c r="D45" s="139">
        <f t="shared" si="2"/>
        <v>-0.2927395476711096</v>
      </c>
    </row>
    <row r="46" spans="1:4" x14ac:dyDescent="0.25">
      <c r="A46" s="132" t="s">
        <v>138</v>
      </c>
      <c r="B46" s="133">
        <v>230803.27812</v>
      </c>
      <c r="C46" s="133">
        <v>161707.57571</v>
      </c>
      <c r="D46" s="139">
        <f t="shared" si="2"/>
        <v>-0.29937054175667094</v>
      </c>
    </row>
    <row r="47" spans="1:4" x14ac:dyDescent="0.25">
      <c r="A47" s="127"/>
      <c r="B47" s="128"/>
      <c r="C47" s="128"/>
      <c r="D47" s="127"/>
    </row>
    <row r="48" spans="1:4" ht="19.2" x14ac:dyDescent="0.35">
      <c r="A48" s="156" t="s">
        <v>72</v>
      </c>
      <c r="B48" s="156"/>
      <c r="C48" s="156"/>
      <c r="D48" s="156"/>
    </row>
    <row r="49" spans="1:4" ht="15.6" x14ac:dyDescent="0.3">
      <c r="A49" s="155" t="s">
        <v>70</v>
      </c>
      <c r="B49" s="155"/>
      <c r="C49" s="155"/>
      <c r="D49" s="155"/>
    </row>
    <row r="50" spans="1:4" x14ac:dyDescent="0.25">
      <c r="A50" s="127"/>
      <c r="B50" s="128"/>
      <c r="C50" s="128"/>
      <c r="D50" s="127"/>
    </row>
    <row r="51" spans="1:4" x14ac:dyDescent="0.25">
      <c r="A51" s="129" t="s">
        <v>71</v>
      </c>
      <c r="B51" s="130" t="s">
        <v>228</v>
      </c>
      <c r="C51" s="130" t="s">
        <v>229</v>
      </c>
      <c r="D51" s="131" t="s">
        <v>66</v>
      </c>
    </row>
    <row r="52" spans="1:4" x14ac:dyDescent="0.25">
      <c r="A52" s="132" t="s">
        <v>145</v>
      </c>
      <c r="B52" s="133">
        <v>2753077.8689700002</v>
      </c>
      <c r="C52" s="133">
        <v>1202941.7229299999</v>
      </c>
      <c r="D52" s="139">
        <f t="shared" ref="D52:D61" si="3">(C52-B52)/B52</f>
        <v>-0.56305568524291227</v>
      </c>
    </row>
    <row r="53" spans="1:4" x14ac:dyDescent="0.25">
      <c r="A53" s="132" t="s">
        <v>143</v>
      </c>
      <c r="B53" s="133">
        <v>1933605.8830800001</v>
      </c>
      <c r="C53" s="133">
        <v>1177318.0072600001</v>
      </c>
      <c r="D53" s="139">
        <f t="shared" si="3"/>
        <v>-0.39112824512890132</v>
      </c>
    </row>
    <row r="54" spans="1:4" x14ac:dyDescent="0.25">
      <c r="A54" s="132" t="s">
        <v>144</v>
      </c>
      <c r="B54" s="133">
        <v>1621098.1600899999</v>
      </c>
      <c r="C54" s="133">
        <v>840203.27283999999</v>
      </c>
      <c r="D54" s="139">
        <f t="shared" si="3"/>
        <v>-0.4817073428833244</v>
      </c>
    </row>
    <row r="55" spans="1:4" x14ac:dyDescent="0.25">
      <c r="A55" s="132" t="s">
        <v>150</v>
      </c>
      <c r="B55" s="133">
        <v>1355662.68478</v>
      </c>
      <c r="C55" s="133">
        <v>817768.85230000003</v>
      </c>
      <c r="D55" s="139">
        <f t="shared" si="3"/>
        <v>-0.39677556852373685</v>
      </c>
    </row>
    <row r="56" spans="1:4" x14ac:dyDescent="0.25">
      <c r="A56" s="132" t="s">
        <v>147</v>
      </c>
      <c r="B56" s="133">
        <v>1041385.02835</v>
      </c>
      <c r="C56" s="133">
        <v>671842.27396999998</v>
      </c>
      <c r="D56" s="139">
        <f t="shared" si="3"/>
        <v>-0.35485698787653408</v>
      </c>
    </row>
    <row r="57" spans="1:4" x14ac:dyDescent="0.25">
      <c r="A57" s="132" t="s">
        <v>130</v>
      </c>
      <c r="B57" s="133">
        <v>590708.79246000003</v>
      </c>
      <c r="C57" s="133">
        <v>500274.09769000002</v>
      </c>
      <c r="D57" s="139">
        <f t="shared" si="3"/>
        <v>-0.15309522377919202</v>
      </c>
    </row>
    <row r="58" spans="1:4" x14ac:dyDescent="0.25">
      <c r="A58" s="132" t="s">
        <v>149</v>
      </c>
      <c r="B58" s="133">
        <v>827433.87713000004</v>
      </c>
      <c r="C58" s="133">
        <v>499213.52334999997</v>
      </c>
      <c r="D58" s="139">
        <f t="shared" si="3"/>
        <v>-0.39667260774776403</v>
      </c>
    </row>
    <row r="59" spans="1:4" x14ac:dyDescent="0.25">
      <c r="A59" s="132" t="s">
        <v>148</v>
      </c>
      <c r="B59" s="133">
        <v>780364.62788000004</v>
      </c>
      <c r="C59" s="133">
        <v>432330.44020000001</v>
      </c>
      <c r="D59" s="139">
        <f t="shared" si="3"/>
        <v>-0.44598918921465863</v>
      </c>
    </row>
    <row r="60" spans="1:4" x14ac:dyDescent="0.25">
      <c r="A60" s="132" t="s">
        <v>140</v>
      </c>
      <c r="B60" s="133">
        <v>786343.84577999997</v>
      </c>
      <c r="C60" s="133">
        <v>369133.88806999999</v>
      </c>
      <c r="D60" s="139">
        <f t="shared" si="3"/>
        <v>-0.5305693685389703</v>
      </c>
    </row>
    <row r="61" spans="1:4" x14ac:dyDescent="0.25">
      <c r="A61" s="132" t="s">
        <v>139</v>
      </c>
      <c r="B61" s="133">
        <v>526640.71313000005</v>
      </c>
      <c r="C61" s="133">
        <v>367342.47448999999</v>
      </c>
      <c r="D61" s="139">
        <f t="shared" si="3"/>
        <v>-0.30247991594352419</v>
      </c>
    </row>
    <row r="62" spans="1:4" x14ac:dyDescent="0.25">
      <c r="A62" s="127"/>
      <c r="B62" s="128"/>
      <c r="C62" s="128"/>
      <c r="D62" s="127"/>
    </row>
    <row r="63" spans="1:4" ht="19.2" x14ac:dyDescent="0.35">
      <c r="A63" s="156" t="s">
        <v>74</v>
      </c>
      <c r="B63" s="156"/>
      <c r="C63" s="156"/>
      <c r="D63" s="156"/>
    </row>
    <row r="64" spans="1:4" ht="15.6" x14ac:dyDescent="0.3">
      <c r="A64" s="155" t="s">
        <v>75</v>
      </c>
      <c r="B64" s="155"/>
      <c r="C64" s="155"/>
      <c r="D64" s="155"/>
    </row>
    <row r="65" spans="1:4" x14ac:dyDescent="0.25">
      <c r="A65" s="127"/>
      <c r="B65" s="128"/>
      <c r="C65" s="128"/>
      <c r="D65" s="127"/>
    </row>
    <row r="66" spans="1:4" x14ac:dyDescent="0.25">
      <c r="A66" s="129" t="s">
        <v>76</v>
      </c>
      <c r="B66" s="130" t="s">
        <v>228</v>
      </c>
      <c r="C66" s="130" t="s">
        <v>229</v>
      </c>
      <c r="D66" s="131" t="s">
        <v>66</v>
      </c>
    </row>
    <row r="67" spans="1:4" x14ac:dyDescent="0.25">
      <c r="A67" s="132" t="s">
        <v>177</v>
      </c>
      <c r="B67" s="138">
        <v>6779072.0491899997</v>
      </c>
      <c r="C67" s="138">
        <v>3821568.75135</v>
      </c>
      <c r="D67" s="139">
        <f t="shared" ref="D67:D76" si="4">(C67-B67)/B67</f>
        <v>-0.43626963637204275</v>
      </c>
    </row>
    <row r="68" spans="1:4" x14ac:dyDescent="0.25">
      <c r="A68" s="132" t="s">
        <v>178</v>
      </c>
      <c r="B68" s="138">
        <v>1230402.5060699999</v>
      </c>
      <c r="C68" s="138">
        <v>626002.46913999994</v>
      </c>
      <c r="D68" s="139">
        <f t="shared" si="4"/>
        <v>-0.49122139620838395</v>
      </c>
    </row>
    <row r="69" spans="1:4" x14ac:dyDescent="0.25">
      <c r="A69" s="132" t="s">
        <v>179</v>
      </c>
      <c r="B69" s="138">
        <v>948394.45559000003</v>
      </c>
      <c r="C69" s="138">
        <v>588706.70395999996</v>
      </c>
      <c r="D69" s="139">
        <f t="shared" si="4"/>
        <v>-0.37925965246837812</v>
      </c>
    </row>
    <row r="70" spans="1:4" x14ac:dyDescent="0.25">
      <c r="A70" s="132" t="s">
        <v>180</v>
      </c>
      <c r="B70" s="138">
        <v>1447113.9726</v>
      </c>
      <c r="C70" s="138">
        <v>575290.36355000001</v>
      </c>
      <c r="D70" s="139">
        <f t="shared" si="4"/>
        <v>-0.60245676951319349</v>
      </c>
    </row>
    <row r="71" spans="1:4" x14ac:dyDescent="0.25">
      <c r="A71" s="132" t="s">
        <v>181</v>
      </c>
      <c r="B71" s="138">
        <v>774286.91407000006</v>
      </c>
      <c r="C71" s="138">
        <v>549882.33103999996</v>
      </c>
      <c r="D71" s="139">
        <f t="shared" si="4"/>
        <v>-0.28982096810913249</v>
      </c>
    </row>
    <row r="72" spans="1:4" x14ac:dyDescent="0.25">
      <c r="A72" s="132" t="s">
        <v>182</v>
      </c>
      <c r="B72" s="138">
        <v>683022.68373000005</v>
      </c>
      <c r="C72" s="138">
        <v>484095.33827000001</v>
      </c>
      <c r="D72" s="139">
        <f t="shared" si="4"/>
        <v>-0.29124559139625344</v>
      </c>
    </row>
    <row r="73" spans="1:4" x14ac:dyDescent="0.25">
      <c r="A73" s="132" t="s">
        <v>183</v>
      </c>
      <c r="B73" s="138">
        <v>412866.23891000001</v>
      </c>
      <c r="C73" s="138">
        <v>254433.72508</v>
      </c>
      <c r="D73" s="139">
        <f t="shared" si="4"/>
        <v>-0.38373811878703029</v>
      </c>
    </row>
    <row r="74" spans="1:4" x14ac:dyDescent="0.25">
      <c r="A74" s="132" t="s">
        <v>184</v>
      </c>
      <c r="B74" s="138">
        <v>485468.98810000002</v>
      </c>
      <c r="C74" s="138">
        <v>171703.73144</v>
      </c>
      <c r="D74" s="139">
        <f t="shared" si="4"/>
        <v>-0.64631369737538957</v>
      </c>
    </row>
    <row r="75" spans="1:4" x14ac:dyDescent="0.25">
      <c r="A75" s="132" t="s">
        <v>185</v>
      </c>
      <c r="B75" s="138">
        <v>226216.13810000001</v>
      </c>
      <c r="C75" s="138">
        <v>167774.88803</v>
      </c>
      <c r="D75" s="139">
        <f t="shared" si="4"/>
        <v>-0.25834253276910668</v>
      </c>
    </row>
    <row r="76" spans="1:4" x14ac:dyDescent="0.25">
      <c r="A76" s="132" t="s">
        <v>186</v>
      </c>
      <c r="B76" s="138">
        <v>321743.0221</v>
      </c>
      <c r="C76" s="138">
        <v>163962.68074000001</v>
      </c>
      <c r="D76" s="139">
        <f t="shared" si="4"/>
        <v>-0.49039242663345389</v>
      </c>
    </row>
    <row r="77" spans="1:4" x14ac:dyDescent="0.25">
      <c r="A77" s="127"/>
      <c r="B77" s="128"/>
      <c r="C77" s="128"/>
      <c r="D77" s="127"/>
    </row>
    <row r="78" spans="1:4" ht="19.2" x14ac:dyDescent="0.35">
      <c r="A78" s="156" t="s">
        <v>77</v>
      </c>
      <c r="B78" s="156"/>
      <c r="C78" s="156"/>
      <c r="D78" s="156"/>
    </row>
    <row r="79" spans="1:4" ht="15.6" x14ac:dyDescent="0.3">
      <c r="A79" s="155" t="s">
        <v>78</v>
      </c>
      <c r="B79" s="155"/>
      <c r="C79" s="155"/>
      <c r="D79" s="155"/>
    </row>
    <row r="80" spans="1:4" x14ac:dyDescent="0.25">
      <c r="A80" s="127"/>
      <c r="B80" s="128"/>
      <c r="C80" s="128"/>
      <c r="D80" s="127"/>
    </row>
    <row r="81" spans="1:4" x14ac:dyDescent="0.25">
      <c r="A81" s="129" t="s">
        <v>76</v>
      </c>
      <c r="B81" s="130" t="s">
        <v>228</v>
      </c>
      <c r="C81" s="130" t="s">
        <v>229</v>
      </c>
      <c r="D81" s="131" t="s">
        <v>66</v>
      </c>
    </row>
    <row r="82" spans="1:4" x14ac:dyDescent="0.25">
      <c r="A82" s="132" t="s">
        <v>187</v>
      </c>
      <c r="B82" s="138">
        <v>3862.2923799999999</v>
      </c>
      <c r="C82" s="138">
        <v>41745.746890000002</v>
      </c>
      <c r="D82" s="139">
        <f t="shared" ref="D82:D91" si="5">(C82-B82)/B82</f>
        <v>9.8085413487002775</v>
      </c>
    </row>
    <row r="83" spans="1:4" x14ac:dyDescent="0.25">
      <c r="A83" s="132" t="s">
        <v>188</v>
      </c>
      <c r="B83" s="138">
        <v>6746.5720099999999</v>
      </c>
      <c r="C83" s="138">
        <v>37793.614300000001</v>
      </c>
      <c r="D83" s="139">
        <f t="shared" si="5"/>
        <v>4.601898896799888</v>
      </c>
    </row>
    <row r="84" spans="1:4" x14ac:dyDescent="0.25">
      <c r="A84" s="132" t="s">
        <v>189</v>
      </c>
      <c r="B84" s="138">
        <v>29.071999999999999</v>
      </c>
      <c r="C84" s="138">
        <v>137.33099999999999</v>
      </c>
      <c r="D84" s="139">
        <f t="shared" si="5"/>
        <v>3.723823610346725</v>
      </c>
    </row>
    <row r="85" spans="1:4" x14ac:dyDescent="0.25">
      <c r="A85" s="132" t="s">
        <v>190</v>
      </c>
      <c r="B85" s="138">
        <v>1726.96354</v>
      </c>
      <c r="C85" s="138">
        <v>7321.7727100000002</v>
      </c>
      <c r="D85" s="139">
        <f t="shared" si="5"/>
        <v>3.2396799587326552</v>
      </c>
    </row>
    <row r="86" spans="1:4" x14ac:dyDescent="0.25">
      <c r="A86" s="132" t="s">
        <v>191</v>
      </c>
      <c r="B86" s="138">
        <v>17137.102040000002</v>
      </c>
      <c r="C86" s="138">
        <v>48744.484770000003</v>
      </c>
      <c r="D86" s="139">
        <f t="shared" si="5"/>
        <v>1.8443831784524987</v>
      </c>
    </row>
    <row r="87" spans="1:4" x14ac:dyDescent="0.25">
      <c r="A87" s="132" t="s">
        <v>192</v>
      </c>
      <c r="B87" s="138">
        <v>58.252070000000003</v>
      </c>
      <c r="C87" s="138">
        <v>146.56474</v>
      </c>
      <c r="D87" s="139">
        <f t="shared" si="5"/>
        <v>1.5160434642065079</v>
      </c>
    </row>
    <row r="88" spans="1:4" x14ac:dyDescent="0.25">
      <c r="A88" s="132" t="s">
        <v>193</v>
      </c>
      <c r="B88" s="138">
        <v>3258.3375000000001</v>
      </c>
      <c r="C88" s="138">
        <v>6622.5375599999998</v>
      </c>
      <c r="D88" s="139">
        <f t="shared" si="5"/>
        <v>1.0324897466883034</v>
      </c>
    </row>
    <row r="89" spans="1:4" x14ac:dyDescent="0.25">
      <c r="A89" s="132" t="s">
        <v>194</v>
      </c>
      <c r="B89" s="138">
        <v>205.506</v>
      </c>
      <c r="C89" s="138">
        <v>372.53100000000001</v>
      </c>
      <c r="D89" s="139">
        <f t="shared" si="5"/>
        <v>0.81274999270094306</v>
      </c>
    </row>
    <row r="90" spans="1:4" x14ac:dyDescent="0.25">
      <c r="A90" s="132" t="s">
        <v>195</v>
      </c>
      <c r="B90" s="138">
        <v>6398.4693200000002</v>
      </c>
      <c r="C90" s="138">
        <v>7962.5627000000004</v>
      </c>
      <c r="D90" s="139">
        <f t="shared" si="5"/>
        <v>0.24444805496074493</v>
      </c>
    </row>
    <row r="91" spans="1:4" x14ac:dyDescent="0.25">
      <c r="A91" s="132" t="s">
        <v>196</v>
      </c>
      <c r="B91" s="138">
        <v>2026.16076</v>
      </c>
      <c r="C91" s="138">
        <v>2498.89698</v>
      </c>
      <c r="D91" s="139">
        <f t="shared" si="5"/>
        <v>0.23331624485709615</v>
      </c>
    </row>
    <row r="92" spans="1:4" x14ac:dyDescent="0.25">
      <c r="A92" s="127" t="s">
        <v>122</v>
      </c>
      <c r="B92" s="128"/>
      <c r="C92" s="128"/>
      <c r="D92" s="12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B1" sqref="B1:J1"/>
    </sheetView>
  </sheetViews>
  <sheetFormatPr defaultColWidth="9.21875" defaultRowHeight="13.2" x14ac:dyDescent="0.25"/>
  <cols>
    <col min="1" max="1" width="44.77734375" style="17" customWidth="1"/>
    <col min="2" max="2" width="16" style="19" customWidth="1"/>
    <col min="3" max="3" width="16" style="17" customWidth="1"/>
    <col min="4" max="4" width="10.2187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4.21875" style="17" bestFit="1" customWidth="1"/>
    <col min="12" max="12" width="10.5546875" style="17" bestFit="1" customWidth="1"/>
    <col min="13" max="13" width="10.77734375" style="17" bestFit="1" customWidth="1"/>
    <col min="14" max="16384" width="9.21875" style="17"/>
  </cols>
  <sheetData>
    <row r="1" spans="1:13" ht="24.6" x14ac:dyDescent="0.4">
      <c r="B1" s="154" t="s">
        <v>121</v>
      </c>
      <c r="C1" s="154"/>
      <c r="D1" s="154"/>
      <c r="E1" s="154"/>
      <c r="F1" s="154"/>
      <c r="G1" s="154"/>
      <c r="H1" s="154"/>
      <c r="I1" s="154"/>
      <c r="J1" s="154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8" t="s">
        <v>113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60"/>
    </row>
    <row r="6" spans="1:13" ht="17.399999999999999" x14ac:dyDescent="0.25">
      <c r="A6" s="88"/>
      <c r="B6" s="157" t="str">
        <f>SEKTOR_USD!B6</f>
        <v>1 - 31 MAYIS</v>
      </c>
      <c r="C6" s="157"/>
      <c r="D6" s="157"/>
      <c r="E6" s="157"/>
      <c r="F6" s="157" t="str">
        <f>SEKTOR_USD!F6</f>
        <v>1 OCAK  -  31 MAYIS</v>
      </c>
      <c r="G6" s="157"/>
      <c r="H6" s="157"/>
      <c r="I6" s="157"/>
      <c r="J6" s="157" t="s">
        <v>105</v>
      </c>
      <c r="K6" s="157"/>
      <c r="L6" s="157"/>
      <c r="M6" s="157"/>
    </row>
    <row r="7" spans="1:13" ht="28.2" x14ac:dyDescent="0.3">
      <c r="A7" s="89" t="s">
        <v>1</v>
      </c>
      <c r="B7" s="90">
        <f>SEKTOR_USD!B7</f>
        <v>2019</v>
      </c>
      <c r="C7" s="91">
        <f>SEKTOR_USD!C7</f>
        <v>2020</v>
      </c>
      <c r="D7" s="7" t="s">
        <v>117</v>
      </c>
      <c r="E7" s="7" t="s">
        <v>118</v>
      </c>
      <c r="F7" s="5"/>
      <c r="G7" s="6"/>
      <c r="H7" s="7" t="s">
        <v>117</v>
      </c>
      <c r="I7" s="7" t="s">
        <v>118</v>
      </c>
      <c r="J7" s="5"/>
      <c r="K7" s="5"/>
      <c r="L7" s="7" t="s">
        <v>117</v>
      </c>
      <c r="M7" s="7" t="s">
        <v>118</v>
      </c>
    </row>
    <row r="8" spans="1:13" ht="16.8" x14ac:dyDescent="0.3">
      <c r="A8" s="92" t="s">
        <v>2</v>
      </c>
      <c r="B8" s="93">
        <f>SEKTOR_USD!B8*$B$53</f>
        <v>12155790.964064209</v>
      </c>
      <c r="C8" s="93">
        <f>SEKTOR_USD!C8*$C$53</f>
        <v>10959342.145467618</v>
      </c>
      <c r="D8" s="94">
        <f t="shared" ref="D8:D43" si="0">(C8-B8)/B8*100</f>
        <v>-9.842624162702494</v>
      </c>
      <c r="E8" s="94">
        <f>C8/C$44*100</f>
        <v>17.617087475841792</v>
      </c>
      <c r="F8" s="93">
        <f>SEKTOR_USD!F8*$B$54</f>
        <v>53482940.917315781</v>
      </c>
      <c r="G8" s="93">
        <f>SEKTOR_USD!G8*$C$54</f>
        <v>60118599.008768961</v>
      </c>
      <c r="H8" s="94">
        <f t="shared" ref="H8:H43" si="1">(G8-F8)/F8*100</f>
        <v>12.407055366891392</v>
      </c>
      <c r="I8" s="94">
        <f>G8/G$44*100</f>
        <v>16.552770137446085</v>
      </c>
      <c r="J8" s="93">
        <f>SEKTOR_USD!J8*$B$55</f>
        <v>125477548.052985</v>
      </c>
      <c r="K8" s="93">
        <f>SEKTOR_USD!K8*$C$55</f>
        <v>139646297.77090713</v>
      </c>
      <c r="L8" s="94">
        <f t="shared" ref="L8:L43" si="2">(K8-J8)/J8*100</f>
        <v>11.291860526266536</v>
      </c>
      <c r="M8" s="94">
        <f>K8/K$44*100</f>
        <v>15.237925183199112</v>
      </c>
    </row>
    <row r="9" spans="1:13" s="21" customFormat="1" ht="15.6" x14ac:dyDescent="0.3">
      <c r="A9" s="95" t="s">
        <v>3</v>
      </c>
      <c r="B9" s="93">
        <f>SEKTOR_USD!B9*$B$53</f>
        <v>7577476.809808936</v>
      </c>
      <c r="C9" s="93">
        <f>SEKTOR_USD!C9*$C$53</f>
        <v>7292149.1906984877</v>
      </c>
      <c r="D9" s="96">
        <f t="shared" si="0"/>
        <v>-3.7654700406485673</v>
      </c>
      <c r="E9" s="96">
        <f t="shared" ref="E9:E44" si="3">C9/C$44*100</f>
        <v>11.722093212734778</v>
      </c>
      <c r="F9" s="93">
        <f>SEKTOR_USD!F9*$B$54</f>
        <v>34512381.702079333</v>
      </c>
      <c r="G9" s="93">
        <f>SEKTOR_USD!G9*$C$54</f>
        <v>41002756.274676383</v>
      </c>
      <c r="H9" s="96">
        <f t="shared" si="1"/>
        <v>18.805930661708032</v>
      </c>
      <c r="I9" s="96">
        <f t="shared" ref="I9:I44" si="4">G9/G$44*100</f>
        <v>11.289504592704267</v>
      </c>
      <c r="J9" s="93">
        <f>SEKTOR_USD!J9*$B$55</f>
        <v>82468899.076254159</v>
      </c>
      <c r="K9" s="93">
        <f>SEKTOR_USD!K9*$C$55</f>
        <v>93736739.958290398</v>
      </c>
      <c r="L9" s="96">
        <f t="shared" si="2"/>
        <v>13.663139690536582</v>
      </c>
      <c r="M9" s="96">
        <f t="shared" ref="M9:M44" si="5">K9/K$44*100</f>
        <v>10.228365901577034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3570495.583573828</v>
      </c>
      <c r="C10" s="98">
        <f>SEKTOR_USD!C10*$C$53</f>
        <v>3467727.9508974748</v>
      </c>
      <c r="D10" s="99">
        <f t="shared" si="0"/>
        <v>-2.8782456180351765</v>
      </c>
      <c r="E10" s="99">
        <f t="shared" si="3"/>
        <v>5.5743552708268647</v>
      </c>
      <c r="F10" s="98">
        <f>SEKTOR_USD!F10*$B$54</f>
        <v>16195438.117435316</v>
      </c>
      <c r="G10" s="98">
        <f>SEKTOR_USD!G10*$C$54</f>
        <v>18640493.748955384</v>
      </c>
      <c r="H10" s="99">
        <f t="shared" si="1"/>
        <v>15.097187330102704</v>
      </c>
      <c r="I10" s="99">
        <f t="shared" si="4"/>
        <v>5.1323852079446075</v>
      </c>
      <c r="J10" s="98">
        <f>SEKTOR_USD!J10*$B$55</f>
        <v>37446147.332248293</v>
      </c>
      <c r="K10" s="98">
        <f>SEKTOR_USD!K10*$C$55</f>
        <v>40945234.709063902</v>
      </c>
      <c r="L10" s="99">
        <f t="shared" si="2"/>
        <v>9.3443187780288053</v>
      </c>
      <c r="M10" s="99">
        <f t="shared" si="5"/>
        <v>4.4678622567481066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850721.60917788709</v>
      </c>
      <c r="C11" s="98">
        <f>SEKTOR_USD!C11*$C$53</f>
        <v>1106013.907045397</v>
      </c>
      <c r="D11" s="99">
        <f t="shared" si="0"/>
        <v>30.008911859452709</v>
      </c>
      <c r="E11" s="99">
        <f t="shared" si="3"/>
        <v>1.7779118026691489</v>
      </c>
      <c r="F11" s="98">
        <f>SEKTOR_USD!F11*$B$54</f>
        <v>4258246.9263185849</v>
      </c>
      <c r="G11" s="98">
        <f>SEKTOR_USD!G11*$C$54</f>
        <v>5874574.2204330293</v>
      </c>
      <c r="H11" s="99">
        <f t="shared" si="1"/>
        <v>37.957575548861378</v>
      </c>
      <c r="I11" s="99">
        <f t="shared" si="4"/>
        <v>1.6174774251144954</v>
      </c>
      <c r="J11" s="98">
        <f>SEKTOR_USD!J11*$B$55</f>
        <v>11456743.584907727</v>
      </c>
      <c r="K11" s="98">
        <f>SEKTOR_USD!K11*$C$55</f>
        <v>14546899.966620628</v>
      </c>
      <c r="L11" s="99">
        <f t="shared" si="2"/>
        <v>26.97237970642588</v>
      </c>
      <c r="M11" s="99">
        <f t="shared" si="5"/>
        <v>1.5873286787917031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837041.00546264101</v>
      </c>
      <c r="C12" s="98">
        <f>SEKTOR_USD!C12*$C$53</f>
        <v>695666.06368575187</v>
      </c>
      <c r="D12" s="99">
        <f t="shared" si="0"/>
        <v>-16.889846597031383</v>
      </c>
      <c r="E12" s="99">
        <f t="shared" si="3"/>
        <v>1.1182797046805302</v>
      </c>
      <c r="F12" s="98">
        <f>SEKTOR_USD!F12*$B$54</f>
        <v>3569611.5887321644</v>
      </c>
      <c r="G12" s="98">
        <f>SEKTOR_USD!G12*$C$54</f>
        <v>4269960.0089694718</v>
      </c>
      <c r="H12" s="99">
        <f t="shared" si="1"/>
        <v>19.619737409191163</v>
      </c>
      <c r="I12" s="99">
        <f t="shared" si="4"/>
        <v>1.1756705527061515</v>
      </c>
      <c r="J12" s="98">
        <f>SEKTOR_USD!J12*$B$55</f>
        <v>8580926.701144848</v>
      </c>
      <c r="K12" s="98">
        <f>SEKTOR_USD!K12*$C$55</f>
        <v>9492823.6419511735</v>
      </c>
      <c r="L12" s="99">
        <f t="shared" si="2"/>
        <v>10.627021679193021</v>
      </c>
      <c r="M12" s="99">
        <f t="shared" si="5"/>
        <v>1.0358379616383298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711618.19069450593</v>
      </c>
      <c r="C13" s="98">
        <f>SEKTOR_USD!C13*$C$53</f>
        <v>515480.25951416092</v>
      </c>
      <c r="D13" s="99">
        <f t="shared" si="0"/>
        <v>-27.562242470070025</v>
      </c>
      <c r="E13" s="99">
        <f t="shared" si="3"/>
        <v>0.82863192912416528</v>
      </c>
      <c r="F13" s="98">
        <f>SEKTOR_USD!F13*$B$54</f>
        <v>3241565.495381183</v>
      </c>
      <c r="G13" s="98">
        <f>SEKTOR_USD!G13*$C$54</f>
        <v>3306604.7636606675</v>
      </c>
      <c r="H13" s="99">
        <f t="shared" si="1"/>
        <v>2.0064153685050363</v>
      </c>
      <c r="I13" s="99">
        <f t="shared" si="4"/>
        <v>0.91042488498901619</v>
      </c>
      <c r="J13" s="98">
        <f>SEKTOR_USD!J13*$B$55</f>
        <v>7898098.7427291768</v>
      </c>
      <c r="K13" s="98">
        <f>SEKTOR_USD!K13*$C$55</f>
        <v>8146533.2423959896</v>
      </c>
      <c r="L13" s="99">
        <f t="shared" si="2"/>
        <v>3.1454975147723543</v>
      </c>
      <c r="M13" s="99">
        <f t="shared" si="5"/>
        <v>0.88893344135569463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801208.31171205244</v>
      </c>
      <c r="C14" s="98">
        <f>SEKTOR_USD!C14*$C$53</f>
        <v>837455.24138580356</v>
      </c>
      <c r="D14" s="99">
        <f t="shared" si="0"/>
        <v>4.5240331564081382</v>
      </c>
      <c r="E14" s="99">
        <f t="shared" si="3"/>
        <v>1.3462050959598353</v>
      </c>
      <c r="F14" s="98">
        <f>SEKTOR_USD!F14*$B$54</f>
        <v>3915757.9662021091</v>
      </c>
      <c r="G14" s="98">
        <f>SEKTOR_USD!G14*$C$54</f>
        <v>5614998.4856475219</v>
      </c>
      <c r="H14" s="99">
        <f t="shared" si="1"/>
        <v>43.394932325030936</v>
      </c>
      <c r="I14" s="99">
        <f t="shared" si="4"/>
        <v>1.5460070724780932</v>
      </c>
      <c r="J14" s="98">
        <f>SEKTOR_USD!J14*$B$55</f>
        <v>9001273.1711706202</v>
      </c>
      <c r="K14" s="98">
        <f>SEKTOR_USD!K14*$C$55</f>
        <v>13284692.653727813</v>
      </c>
      <c r="L14" s="99">
        <f t="shared" si="2"/>
        <v>47.58681801010303</v>
      </c>
      <c r="M14" s="99">
        <f t="shared" si="5"/>
        <v>1.4495991370382912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168757.87297829823</v>
      </c>
      <c r="C15" s="98">
        <f>SEKTOR_USD!C15*$C$53</f>
        <v>138091.96111050359</v>
      </c>
      <c r="D15" s="99">
        <f t="shared" si="0"/>
        <v>-18.171544430249003</v>
      </c>
      <c r="E15" s="99">
        <f t="shared" si="3"/>
        <v>0.22198213417402909</v>
      </c>
      <c r="F15" s="98">
        <f>SEKTOR_USD!F15*$B$54</f>
        <v>790923.86928020895</v>
      </c>
      <c r="G15" s="98">
        <f>SEKTOR_USD!G15*$C$54</f>
        <v>781913.76223097451</v>
      </c>
      <c r="H15" s="99">
        <f t="shared" si="1"/>
        <v>-1.1391876512001358</v>
      </c>
      <c r="I15" s="99">
        <f t="shared" si="4"/>
        <v>0.21528842965264608</v>
      </c>
      <c r="J15" s="98">
        <f>SEKTOR_USD!J15*$B$55</f>
        <v>1739523.1914027138</v>
      </c>
      <c r="K15" s="98">
        <f>SEKTOR_USD!K15*$C$55</f>
        <v>1584425.9761944073</v>
      </c>
      <c r="L15" s="99">
        <f t="shared" si="2"/>
        <v>-8.9160763118794293</v>
      </c>
      <c r="M15" s="99">
        <f t="shared" si="5"/>
        <v>0.17288939892395372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583445.91287452425</v>
      </c>
      <c r="C16" s="98">
        <f>SEKTOR_USD!C16*$C$53</f>
        <v>483786.04448359081</v>
      </c>
      <c r="D16" s="99">
        <f t="shared" si="0"/>
        <v>-17.081252296366035</v>
      </c>
      <c r="E16" s="99">
        <f t="shared" si="3"/>
        <v>0.77768363758801584</v>
      </c>
      <c r="F16" s="98">
        <f>SEKTOR_USD!F16*$B$54</f>
        <v>2205872.4765757653</v>
      </c>
      <c r="G16" s="98">
        <f>SEKTOR_USD!G16*$C$54</f>
        <v>2193653.5669872402</v>
      </c>
      <c r="H16" s="99">
        <f t="shared" si="1"/>
        <v>-0.55392638143311035</v>
      </c>
      <c r="I16" s="99">
        <f t="shared" si="4"/>
        <v>0.60399017698719348</v>
      </c>
      <c r="J16" s="98">
        <f>SEKTOR_USD!J16*$B$55</f>
        <v>5801425.1400092551</v>
      </c>
      <c r="K16" s="98">
        <f>SEKTOR_USD!K16*$C$55</f>
        <v>5154816.2923376858</v>
      </c>
      <c r="L16" s="99">
        <f t="shared" si="2"/>
        <v>-11.145689758405428</v>
      </c>
      <c r="M16" s="99">
        <f t="shared" si="5"/>
        <v>0.56248326127942461</v>
      </c>
    </row>
    <row r="17" spans="1:13" ht="13.8" x14ac:dyDescent="0.25">
      <c r="A17" s="97" t="str">
        <f>SEKTOR_USD!A17</f>
        <v xml:space="preserve"> Süs Bitkileri ve Mam.</v>
      </c>
      <c r="B17" s="98">
        <f>SEKTOR_USD!B17*$B$53</f>
        <v>54188.323335198322</v>
      </c>
      <c r="C17" s="98">
        <f>SEKTOR_USD!C17*$C$53</f>
        <v>47927.762575804802</v>
      </c>
      <c r="D17" s="99">
        <f t="shared" si="0"/>
        <v>-11.553339121911783</v>
      </c>
      <c r="E17" s="99">
        <f t="shared" si="3"/>
        <v>7.7043637712188848E-2</v>
      </c>
      <c r="F17" s="98">
        <f>SEKTOR_USD!F17*$B$54</f>
        <v>334965.26215400093</v>
      </c>
      <c r="G17" s="98">
        <f>SEKTOR_USD!G17*$C$54</f>
        <v>320557.71779210505</v>
      </c>
      <c r="H17" s="99">
        <f t="shared" si="1"/>
        <v>-4.3012055247902055</v>
      </c>
      <c r="I17" s="99">
        <f t="shared" si="4"/>
        <v>8.8260842832067171E-2</v>
      </c>
      <c r="J17" s="98">
        <f>SEKTOR_USD!J17*$B$55</f>
        <v>544761.21264151984</v>
      </c>
      <c r="K17" s="98">
        <f>SEKTOR_USD!K17*$C$55</f>
        <v>581313.47599879117</v>
      </c>
      <c r="L17" s="99">
        <f t="shared" si="2"/>
        <v>6.7097771480519377</v>
      </c>
      <c r="M17" s="99">
        <f t="shared" si="5"/>
        <v>6.3431765801530648E-2</v>
      </c>
    </row>
    <row r="18" spans="1:13" s="21" customFormat="1" ht="15.6" x14ac:dyDescent="0.3">
      <c r="A18" s="95" t="s">
        <v>12</v>
      </c>
      <c r="B18" s="93">
        <f>SEKTOR_USD!B18*$B$53</f>
        <v>1395073.335153759</v>
      </c>
      <c r="C18" s="93">
        <f>SEKTOR_USD!C18*$C$53</f>
        <v>1120901.2874156758</v>
      </c>
      <c r="D18" s="96">
        <f t="shared" si="0"/>
        <v>-19.652877080319588</v>
      </c>
      <c r="E18" s="96">
        <f t="shared" si="3"/>
        <v>1.8018431918700779</v>
      </c>
      <c r="F18" s="93">
        <f>SEKTOR_USD!F18*$B$54</f>
        <v>6241381.6464772709</v>
      </c>
      <c r="G18" s="93">
        <f>SEKTOR_USD!G18*$C$54</f>
        <v>6070242.3843028983</v>
      </c>
      <c r="H18" s="96">
        <f t="shared" si="1"/>
        <v>-2.7420092516048289</v>
      </c>
      <c r="I18" s="96">
        <f t="shared" si="4"/>
        <v>1.6713517700452822</v>
      </c>
      <c r="J18" s="93">
        <f>SEKTOR_USD!J18*$B$55</f>
        <v>14241338.020304343</v>
      </c>
      <c r="K18" s="93">
        <f>SEKTOR_USD!K18*$C$55</f>
        <v>14063378.606865585</v>
      </c>
      <c r="L18" s="96">
        <f t="shared" si="2"/>
        <v>-1.2495975672021498</v>
      </c>
      <c r="M18" s="96">
        <f t="shared" si="5"/>
        <v>1.5345677934547128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1395073.335153759</v>
      </c>
      <c r="C19" s="98">
        <f>SEKTOR_USD!C19*$C$53</f>
        <v>1120901.2874156758</v>
      </c>
      <c r="D19" s="99">
        <f t="shared" si="0"/>
        <v>-19.652877080319588</v>
      </c>
      <c r="E19" s="99">
        <f t="shared" si="3"/>
        <v>1.8018431918700779</v>
      </c>
      <c r="F19" s="98">
        <f>SEKTOR_USD!F19*$B$54</f>
        <v>6241381.6464772709</v>
      </c>
      <c r="G19" s="98">
        <f>SEKTOR_USD!G19*$C$54</f>
        <v>6070242.3843028983</v>
      </c>
      <c r="H19" s="99">
        <f t="shared" si="1"/>
        <v>-2.7420092516048289</v>
      </c>
      <c r="I19" s="99">
        <f t="shared" si="4"/>
        <v>1.6713517700452822</v>
      </c>
      <c r="J19" s="98">
        <f>SEKTOR_USD!J19*$B$55</f>
        <v>14241338.020304343</v>
      </c>
      <c r="K19" s="98">
        <f>SEKTOR_USD!K19*$C$55</f>
        <v>14063378.606865585</v>
      </c>
      <c r="L19" s="99">
        <f t="shared" si="2"/>
        <v>-1.2495975672021498</v>
      </c>
      <c r="M19" s="99">
        <f t="shared" si="5"/>
        <v>1.5345677934547128</v>
      </c>
    </row>
    <row r="20" spans="1:13" s="21" customFormat="1" ht="15.6" x14ac:dyDescent="0.3">
      <c r="A20" s="95" t="s">
        <v>111</v>
      </c>
      <c r="B20" s="93">
        <f>SEKTOR_USD!B20*$B$53</f>
        <v>3183240.8191015134</v>
      </c>
      <c r="C20" s="93">
        <f>SEKTOR_USD!C20*$C$53</f>
        <v>2546291.6673534554</v>
      </c>
      <c r="D20" s="96">
        <f t="shared" si="0"/>
        <v>-20.009455392942598</v>
      </c>
      <c r="E20" s="96">
        <f t="shared" si="3"/>
        <v>4.0931510712369352</v>
      </c>
      <c r="F20" s="93">
        <f>SEKTOR_USD!F20*$B$54</f>
        <v>12729177.568759171</v>
      </c>
      <c r="G20" s="93">
        <f>SEKTOR_USD!G20*$C$54</f>
        <v>13045600.349789673</v>
      </c>
      <c r="H20" s="96">
        <f t="shared" si="1"/>
        <v>2.4858069527373776</v>
      </c>
      <c r="I20" s="96">
        <f t="shared" si="4"/>
        <v>3.5919137746965353</v>
      </c>
      <c r="J20" s="93">
        <f>SEKTOR_USD!J20*$B$55</f>
        <v>28767310.956426486</v>
      </c>
      <c r="K20" s="93">
        <f>SEKTOR_USD!K20*$C$55</f>
        <v>31846179.205751143</v>
      </c>
      <c r="L20" s="96">
        <f t="shared" si="2"/>
        <v>10.702662664536783</v>
      </c>
      <c r="M20" s="96">
        <f t="shared" si="5"/>
        <v>3.4749914881673623</v>
      </c>
    </row>
    <row r="21" spans="1:13" ht="13.8" x14ac:dyDescent="0.25">
      <c r="A21" s="97" t="str">
        <f>SEKTOR_USD!A21</f>
        <v xml:space="preserve"> Mobilya,Kağıt ve Orman Ürünleri</v>
      </c>
      <c r="B21" s="98">
        <f>SEKTOR_USD!B21*$B$53</f>
        <v>3183240.8191015134</v>
      </c>
      <c r="C21" s="98">
        <f>SEKTOR_USD!C21*$C$53</f>
        <v>2546291.6673534554</v>
      </c>
      <c r="D21" s="99">
        <f t="shared" si="0"/>
        <v>-20.009455392942598</v>
      </c>
      <c r="E21" s="99">
        <f t="shared" si="3"/>
        <v>4.0931510712369352</v>
      </c>
      <c r="F21" s="98">
        <f>SEKTOR_USD!F21*$B$54</f>
        <v>12729177.568759171</v>
      </c>
      <c r="G21" s="98">
        <f>SEKTOR_USD!G21*$C$54</f>
        <v>13045600.349789673</v>
      </c>
      <c r="H21" s="99">
        <f t="shared" si="1"/>
        <v>2.4858069527373776</v>
      </c>
      <c r="I21" s="99">
        <f t="shared" si="4"/>
        <v>3.5919137746965353</v>
      </c>
      <c r="J21" s="98">
        <f>SEKTOR_USD!J21*$B$55</f>
        <v>28767310.956426486</v>
      </c>
      <c r="K21" s="98">
        <f>SEKTOR_USD!K21*$C$55</f>
        <v>31846179.205751143</v>
      </c>
      <c r="L21" s="99">
        <f t="shared" si="2"/>
        <v>10.702662664536783</v>
      </c>
      <c r="M21" s="99">
        <f t="shared" si="5"/>
        <v>3.4749914881673623</v>
      </c>
    </row>
    <row r="22" spans="1:13" ht="16.8" x14ac:dyDescent="0.3">
      <c r="A22" s="92" t="s">
        <v>14</v>
      </c>
      <c r="B22" s="93">
        <f>SEKTOR_USD!B22*$B$53</f>
        <v>78565937.151019305</v>
      </c>
      <c r="C22" s="93">
        <f>SEKTOR_USD!C22*$C$53</f>
        <v>49358305.30680301</v>
      </c>
      <c r="D22" s="96">
        <f t="shared" si="0"/>
        <v>-37.175947876843161</v>
      </c>
      <c r="E22" s="96">
        <f t="shared" si="3"/>
        <v>79.34322797001721</v>
      </c>
      <c r="F22" s="93">
        <f>SEKTOR_USD!F22*$B$54</f>
        <v>329740705.53099298</v>
      </c>
      <c r="G22" s="93">
        <f>SEKTOR_USD!G22*$C$54</f>
        <v>293203674.9932093</v>
      </c>
      <c r="H22" s="96">
        <f t="shared" si="1"/>
        <v>-11.080533863402405</v>
      </c>
      <c r="I22" s="96">
        <f t="shared" si="4"/>
        <v>80.729310323900435</v>
      </c>
      <c r="J22" s="93">
        <f>SEKTOR_USD!J22*$B$55</f>
        <v>765245875.47379792</v>
      </c>
      <c r="K22" s="93">
        <f>SEKTOR_USD!K22*$C$55</f>
        <v>752454791.96329069</v>
      </c>
      <c r="L22" s="96">
        <f t="shared" si="2"/>
        <v>-1.6714998303764388</v>
      </c>
      <c r="M22" s="96">
        <f t="shared" si="5"/>
        <v>82.106364484408019</v>
      </c>
    </row>
    <row r="23" spans="1:13" s="21" customFormat="1" ht="15.6" x14ac:dyDescent="0.3">
      <c r="A23" s="95" t="s">
        <v>15</v>
      </c>
      <c r="B23" s="93">
        <f>SEKTOR_USD!B23*$B$53</f>
        <v>7159989.876693476</v>
      </c>
      <c r="C23" s="93">
        <f>SEKTOR_USD!C23*$C$53</f>
        <v>3797785.9447328048</v>
      </c>
      <c r="D23" s="96">
        <f t="shared" si="0"/>
        <v>-46.958221867114652</v>
      </c>
      <c r="E23" s="96">
        <f t="shared" si="3"/>
        <v>6.1049218388122055</v>
      </c>
      <c r="F23" s="93">
        <f>SEKTOR_USD!F23*$B$54</f>
        <v>29627317.534590583</v>
      </c>
      <c r="G23" s="93">
        <f>SEKTOR_USD!G23*$C$54</f>
        <v>25431234.099717464</v>
      </c>
      <c r="H23" s="96">
        <f t="shared" si="1"/>
        <v>-14.162886768179717</v>
      </c>
      <c r="I23" s="96">
        <f t="shared" si="4"/>
        <v>7.0021154734960236</v>
      </c>
      <c r="J23" s="93">
        <f>SEKTOR_USD!J23*$B$55</f>
        <v>68220346.656469211</v>
      </c>
      <c r="K23" s="93">
        <f>SEKTOR_USD!K23*$C$55</f>
        <v>64938107.274093106</v>
      </c>
      <c r="L23" s="96">
        <f t="shared" si="2"/>
        <v>-4.8112323423159502</v>
      </c>
      <c r="M23" s="96">
        <f t="shared" si="5"/>
        <v>7.0859166048535105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4752997.1863726219</v>
      </c>
      <c r="C24" s="98">
        <f>SEKTOR_USD!C24*$C$53</f>
        <v>2558709.1300437441</v>
      </c>
      <c r="D24" s="99">
        <f t="shared" si="0"/>
        <v>-46.166407643163531</v>
      </c>
      <c r="E24" s="99">
        <f t="shared" si="3"/>
        <v>4.1131120801678671</v>
      </c>
      <c r="F24" s="98">
        <f>SEKTOR_USD!F24*$B$54</f>
        <v>19654218.391954906</v>
      </c>
      <c r="G24" s="98">
        <f>SEKTOR_USD!G24*$C$54</f>
        <v>16562649.213206273</v>
      </c>
      <c r="H24" s="99">
        <f t="shared" si="1"/>
        <v>-15.729799664860296</v>
      </c>
      <c r="I24" s="99">
        <f t="shared" si="4"/>
        <v>4.5602813407771992</v>
      </c>
      <c r="J24" s="98">
        <f>SEKTOR_USD!J24*$B$55</f>
        <v>45896970.714281499</v>
      </c>
      <c r="K24" s="98">
        <f>SEKTOR_USD!K24*$C$55</f>
        <v>42059702.704630688</v>
      </c>
      <c r="L24" s="99">
        <f t="shared" si="2"/>
        <v>-8.3606128028331739</v>
      </c>
      <c r="M24" s="99">
        <f t="shared" si="5"/>
        <v>4.5894707791836682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982223.99556322047</v>
      </c>
      <c r="C25" s="98">
        <f>SEKTOR_USD!C25*$C$53</f>
        <v>425362.63262731273</v>
      </c>
      <c r="D25" s="99">
        <f t="shared" si="0"/>
        <v>-56.693927805805224</v>
      </c>
      <c r="E25" s="99">
        <f t="shared" si="3"/>
        <v>0.68376829635242498</v>
      </c>
      <c r="F25" s="98">
        <f>SEKTOR_USD!F25*$B$54</f>
        <v>4150799.4328589379</v>
      </c>
      <c r="G25" s="98">
        <f>SEKTOR_USD!G25*$C$54</f>
        <v>3403240.8710511001</v>
      </c>
      <c r="H25" s="99">
        <f t="shared" si="1"/>
        <v>-18.009989976628273</v>
      </c>
      <c r="I25" s="99">
        <f t="shared" si="4"/>
        <v>0.93703221282075877</v>
      </c>
      <c r="J25" s="98">
        <f>SEKTOR_USD!J25*$B$55</f>
        <v>9316868.0567306355</v>
      </c>
      <c r="K25" s="98">
        <f>SEKTOR_USD!K25*$C$55</f>
        <v>8753647.3713035248</v>
      </c>
      <c r="L25" s="99">
        <f t="shared" si="2"/>
        <v>-6.0451718538638328</v>
      </c>
      <c r="M25" s="99">
        <f t="shared" si="5"/>
        <v>0.95518052288687039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1424768.6947576327</v>
      </c>
      <c r="C26" s="98">
        <f>SEKTOR_USD!C26*$C$53</f>
        <v>813714.18206174858</v>
      </c>
      <c r="D26" s="99">
        <f t="shared" si="0"/>
        <v>-42.887979988908342</v>
      </c>
      <c r="E26" s="99">
        <f t="shared" si="3"/>
        <v>1.308041462291915</v>
      </c>
      <c r="F26" s="98">
        <f>SEKTOR_USD!F26*$B$54</f>
        <v>5822299.7097767415</v>
      </c>
      <c r="G26" s="98">
        <f>SEKTOR_USD!G26*$C$54</f>
        <v>5465344.0154600926</v>
      </c>
      <c r="H26" s="99">
        <f t="shared" si="1"/>
        <v>-6.1308368189506428</v>
      </c>
      <c r="I26" s="99">
        <f t="shared" si="4"/>
        <v>1.5048019198980662</v>
      </c>
      <c r="J26" s="98">
        <f>SEKTOR_USD!J26*$B$55</f>
        <v>13006507.885457084</v>
      </c>
      <c r="K26" s="98">
        <f>SEKTOR_USD!K26*$C$55</f>
        <v>14124757.198158888</v>
      </c>
      <c r="L26" s="99">
        <f t="shared" si="2"/>
        <v>8.5976137680441358</v>
      </c>
      <c r="M26" s="99">
        <f t="shared" si="5"/>
        <v>1.5412653027829717</v>
      </c>
    </row>
    <row r="27" spans="1:13" s="21" customFormat="1" ht="15.6" x14ac:dyDescent="0.3">
      <c r="A27" s="95" t="s">
        <v>19</v>
      </c>
      <c r="B27" s="93">
        <f>SEKTOR_USD!B27*$B$53</f>
        <v>11687537.673441712</v>
      </c>
      <c r="C27" s="93">
        <f>SEKTOR_USD!C27*$C$53</f>
        <v>8160763.4289318239</v>
      </c>
      <c r="D27" s="96">
        <f t="shared" si="0"/>
        <v>-30.175511241550794</v>
      </c>
      <c r="E27" s="96">
        <f t="shared" si="3"/>
        <v>13.118386239688673</v>
      </c>
      <c r="F27" s="93">
        <f>SEKTOR_USD!F27*$B$54</f>
        <v>48679441.455636874</v>
      </c>
      <c r="G27" s="93">
        <f>SEKTOR_USD!G27*$C$54</f>
        <v>46314923.646711715</v>
      </c>
      <c r="H27" s="96">
        <f t="shared" si="1"/>
        <v>-4.8573232112369649</v>
      </c>
      <c r="I27" s="96">
        <f t="shared" si="4"/>
        <v>12.752131581535398</v>
      </c>
      <c r="J27" s="93">
        <f>SEKTOR_USD!J27*$B$55</f>
        <v>105056242.22631948</v>
      </c>
      <c r="K27" s="93">
        <f>SEKTOR_USD!K27*$C$55</f>
        <v>115047593.71053384</v>
      </c>
      <c r="L27" s="96">
        <f t="shared" si="2"/>
        <v>9.5104786469425591</v>
      </c>
      <c r="M27" s="96">
        <f t="shared" si="5"/>
        <v>12.553763711975959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11687537.673441712</v>
      </c>
      <c r="C28" s="98">
        <f>SEKTOR_USD!C28*$C$53</f>
        <v>8160763.4289318239</v>
      </c>
      <c r="D28" s="99">
        <f t="shared" si="0"/>
        <v>-30.175511241550794</v>
      </c>
      <c r="E28" s="99">
        <f t="shared" si="3"/>
        <v>13.118386239688673</v>
      </c>
      <c r="F28" s="98">
        <f>SEKTOR_USD!F28*$B$54</f>
        <v>48679441.455636874</v>
      </c>
      <c r="G28" s="98">
        <f>SEKTOR_USD!G28*$C$54</f>
        <v>46314923.646711715</v>
      </c>
      <c r="H28" s="99">
        <f t="shared" si="1"/>
        <v>-4.8573232112369649</v>
      </c>
      <c r="I28" s="99">
        <f t="shared" si="4"/>
        <v>12.752131581535398</v>
      </c>
      <c r="J28" s="98">
        <f>SEKTOR_USD!J28*$B$55</f>
        <v>105056242.22631948</v>
      </c>
      <c r="K28" s="98">
        <f>SEKTOR_USD!K28*$C$55</f>
        <v>115047593.71053384</v>
      </c>
      <c r="L28" s="99">
        <f t="shared" si="2"/>
        <v>9.5104786469425591</v>
      </c>
      <c r="M28" s="99">
        <f t="shared" si="5"/>
        <v>12.553763711975959</v>
      </c>
    </row>
    <row r="29" spans="1:13" s="21" customFormat="1" ht="15.6" x14ac:dyDescent="0.3">
      <c r="A29" s="95" t="s">
        <v>21</v>
      </c>
      <c r="B29" s="93">
        <f>SEKTOR_USD!B29*$B$53</f>
        <v>59718409.600884125</v>
      </c>
      <c r="C29" s="93">
        <f>SEKTOR_USD!C29*$C$53</f>
        <v>37399755.933138378</v>
      </c>
      <c r="D29" s="96">
        <f t="shared" si="0"/>
        <v>-37.373154805876347</v>
      </c>
      <c r="E29" s="96">
        <f t="shared" si="3"/>
        <v>60.119919891516325</v>
      </c>
      <c r="F29" s="93">
        <f>SEKTOR_USD!F29*$B$54</f>
        <v>251433946.54076549</v>
      </c>
      <c r="G29" s="93">
        <f>SEKTOR_USD!G29*$C$54</f>
        <v>221457517.2467801</v>
      </c>
      <c r="H29" s="96">
        <f t="shared" si="1"/>
        <v>-11.922188593227707</v>
      </c>
      <c r="I29" s="96">
        <f t="shared" si="4"/>
        <v>60.975063268869015</v>
      </c>
      <c r="J29" s="93">
        <f>SEKTOR_USD!J29*$B$55</f>
        <v>591969286.59100926</v>
      </c>
      <c r="K29" s="93">
        <f>SEKTOR_USD!K29*$C$55</f>
        <v>572469090.97866368</v>
      </c>
      <c r="L29" s="96">
        <f t="shared" si="2"/>
        <v>-3.2941228631373631</v>
      </c>
      <c r="M29" s="96">
        <f t="shared" si="5"/>
        <v>62.466684167578535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9798607.8674001563</v>
      </c>
      <c r="C30" s="98">
        <f>SEKTOR_USD!C30*$C$53</f>
        <v>5824000.0574010229</v>
      </c>
      <c r="D30" s="99">
        <f t="shared" si="0"/>
        <v>-40.562984699312267</v>
      </c>
      <c r="E30" s="99">
        <f t="shared" si="3"/>
        <v>9.3620508520188697</v>
      </c>
      <c r="F30" s="98">
        <f>SEKTOR_USD!F30*$B$54</f>
        <v>42574432.48679439</v>
      </c>
      <c r="G30" s="98">
        <f>SEKTOR_USD!G30*$C$54</f>
        <v>36162975.266288765</v>
      </c>
      <c r="H30" s="99">
        <f t="shared" si="1"/>
        <v>-15.059407362609733</v>
      </c>
      <c r="I30" s="99">
        <f t="shared" si="4"/>
        <v>9.9569422265098702</v>
      </c>
      <c r="J30" s="98">
        <f>SEKTOR_USD!J30*$B$55</f>
        <v>97946254.391147137</v>
      </c>
      <c r="K30" s="98">
        <f>SEKTOR_USD!K30*$C$55</f>
        <v>94616631.624946088</v>
      </c>
      <c r="L30" s="99">
        <f t="shared" si="2"/>
        <v>-3.3994385869052657</v>
      </c>
      <c r="M30" s="99">
        <f t="shared" si="5"/>
        <v>10.324377923376678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16640775.451226862</v>
      </c>
      <c r="C31" s="98">
        <f>SEKTOR_USD!C31*$C$53</f>
        <v>8338378.2113980716</v>
      </c>
      <c r="D31" s="99">
        <f t="shared" si="0"/>
        <v>-49.89188913799498</v>
      </c>
      <c r="E31" s="99">
        <f t="shared" si="3"/>
        <v>13.403901110761893</v>
      </c>
      <c r="F31" s="98">
        <f>SEKTOR_USD!F31*$B$54</f>
        <v>73285132.489781678</v>
      </c>
      <c r="G31" s="98">
        <f>SEKTOR_USD!G31*$C$54</f>
        <v>56339136.346108563</v>
      </c>
      <c r="H31" s="99">
        <f t="shared" si="1"/>
        <v>-23.1233751894164</v>
      </c>
      <c r="I31" s="99">
        <f t="shared" si="4"/>
        <v>15.512150799511209</v>
      </c>
      <c r="J31" s="98">
        <f>SEKTOR_USD!J31*$B$55</f>
        <v>169502344.26682994</v>
      </c>
      <c r="K31" s="98">
        <f>SEKTOR_USD!K31*$C$55</f>
        <v>158176887.29781741</v>
      </c>
      <c r="L31" s="99">
        <f t="shared" si="2"/>
        <v>-6.6815931177825112</v>
      </c>
      <c r="M31" s="99">
        <f t="shared" si="5"/>
        <v>17.259946112639447</v>
      </c>
    </row>
    <row r="32" spans="1:13" ht="13.8" x14ac:dyDescent="0.25">
      <c r="A32" s="97" t="str">
        <f>SEKTOR_USD!A32</f>
        <v xml:space="preserve"> Gemi ve Yat</v>
      </c>
      <c r="B32" s="98">
        <f>SEKTOR_USD!B32*$B$53</f>
        <v>326270.51642763277</v>
      </c>
      <c r="C32" s="98">
        <f>SEKTOR_USD!C32*$C$53</f>
        <v>403233.43064474378</v>
      </c>
      <c r="D32" s="99">
        <f t="shared" si="0"/>
        <v>23.58868188881587</v>
      </c>
      <c r="E32" s="99">
        <f t="shared" si="3"/>
        <v>0.64819571526837549</v>
      </c>
      <c r="F32" s="98">
        <f>SEKTOR_USD!F32*$B$54</f>
        <v>2432544.153671266</v>
      </c>
      <c r="G32" s="98">
        <f>SEKTOR_USD!G32*$C$54</f>
        <v>2645614.6774611515</v>
      </c>
      <c r="H32" s="99">
        <f t="shared" si="1"/>
        <v>8.7591636710196301</v>
      </c>
      <c r="I32" s="99">
        <f t="shared" si="4"/>
        <v>0.72843100721426368</v>
      </c>
      <c r="J32" s="98">
        <f>SEKTOR_USD!J32*$B$55</f>
        <v>5900192.6801664149</v>
      </c>
      <c r="K32" s="98">
        <f>SEKTOR_USD!K32*$C$55</f>
        <v>6141721.0708417129</v>
      </c>
      <c r="L32" s="99">
        <f t="shared" si="2"/>
        <v>4.0935678505415458</v>
      </c>
      <c r="M32" s="99">
        <f t="shared" si="5"/>
        <v>0.670172340172564</v>
      </c>
    </row>
    <row r="33" spans="1:13" ht="13.8" x14ac:dyDescent="0.25">
      <c r="A33" s="97" t="str">
        <f>SEKTOR_USD!A33</f>
        <v xml:space="preserve"> Elektrik Elektronik</v>
      </c>
      <c r="B33" s="98">
        <f>SEKTOR_USD!B33*$B$53</f>
        <v>6294574.7413694765</v>
      </c>
      <c r="C33" s="98">
        <f>SEKTOR_USD!C33*$C$53</f>
        <v>4656979.5294177942</v>
      </c>
      <c r="D33" s="99">
        <f t="shared" si="0"/>
        <v>-26.015978509064453</v>
      </c>
      <c r="E33" s="99">
        <f t="shared" si="3"/>
        <v>7.4860712124849167</v>
      </c>
      <c r="F33" s="98">
        <f>SEKTOR_USD!F33*$B$54</f>
        <v>26002979.214292124</v>
      </c>
      <c r="G33" s="98">
        <f>SEKTOR_USD!G33*$C$54</f>
        <v>24460959.539106302</v>
      </c>
      <c r="H33" s="99">
        <f t="shared" si="1"/>
        <v>-5.9301653955800395</v>
      </c>
      <c r="I33" s="99">
        <f t="shared" si="4"/>
        <v>6.7349646742955054</v>
      </c>
      <c r="J33" s="98">
        <f>SEKTOR_USD!J33*$B$55</f>
        <v>62473816.12157017</v>
      </c>
      <c r="K33" s="98">
        <f>SEKTOR_USD!K33*$C$55</f>
        <v>62636483.777728058</v>
      </c>
      <c r="L33" s="99">
        <f t="shared" si="2"/>
        <v>0.26037733286749654</v>
      </c>
      <c r="M33" s="99">
        <f t="shared" si="5"/>
        <v>6.8347680445455232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4716856.2462381972</v>
      </c>
      <c r="C34" s="98">
        <f>SEKTOR_USD!C34*$C$53</f>
        <v>2996765.8897949713</v>
      </c>
      <c r="D34" s="99">
        <f t="shared" si="0"/>
        <v>-36.466881046354509</v>
      </c>
      <c r="E34" s="99">
        <f t="shared" si="3"/>
        <v>4.8172861221392429</v>
      </c>
      <c r="F34" s="98">
        <f>SEKTOR_USD!F34*$B$54</f>
        <v>18565696.6722617</v>
      </c>
      <c r="G34" s="98">
        <f>SEKTOR_USD!G34*$C$54</f>
        <v>17796116.040868554</v>
      </c>
      <c r="H34" s="99">
        <f t="shared" si="1"/>
        <v>-4.1451750773400651</v>
      </c>
      <c r="I34" s="99">
        <f t="shared" si="4"/>
        <v>4.8998982514686888</v>
      </c>
      <c r="J34" s="98">
        <f>SEKTOR_USD!J34*$B$55</f>
        <v>42475243.795096561</v>
      </c>
      <c r="K34" s="98">
        <f>SEKTOR_USD!K34*$C$55</f>
        <v>43895017.682458237</v>
      </c>
      <c r="L34" s="99">
        <f t="shared" si="2"/>
        <v>3.3425914968511079</v>
      </c>
      <c r="M34" s="99">
        <f t="shared" si="5"/>
        <v>4.7897366850197143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5001362.840205377</v>
      </c>
      <c r="C35" s="98">
        <f>SEKTOR_USD!C35*$C$53</f>
        <v>3460376.4144101674</v>
      </c>
      <c r="D35" s="99">
        <f t="shared" si="0"/>
        <v>-30.811330331952686</v>
      </c>
      <c r="E35" s="99">
        <f t="shared" si="3"/>
        <v>5.5625377128329943</v>
      </c>
      <c r="F35" s="98">
        <f>SEKTOR_USD!F35*$B$54</f>
        <v>19833998.20962771</v>
      </c>
      <c r="G35" s="98">
        <f>SEKTOR_USD!G35*$C$54</f>
        <v>19777779.681686573</v>
      </c>
      <c r="H35" s="99">
        <f t="shared" si="1"/>
        <v>-0.28344526074348569</v>
      </c>
      <c r="I35" s="99">
        <f t="shared" si="4"/>
        <v>5.4455201268455689</v>
      </c>
      <c r="J35" s="98">
        <f>SEKTOR_USD!J35*$B$55</f>
        <v>45325776.111225009</v>
      </c>
      <c r="K35" s="98">
        <f>SEKTOR_USD!K35*$C$55</f>
        <v>46117825.033501528</v>
      </c>
      <c r="L35" s="99">
        <f t="shared" si="2"/>
        <v>1.7474580475641692</v>
      </c>
      <c r="M35" s="99">
        <f t="shared" si="5"/>
        <v>5.0322849849211462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8194202.7791140359</v>
      </c>
      <c r="C36" s="98">
        <f>SEKTOR_USD!C36*$C$53</f>
        <v>5668492.371658409</v>
      </c>
      <c r="D36" s="99">
        <f t="shared" si="0"/>
        <v>-30.823137717476754</v>
      </c>
      <c r="E36" s="99">
        <f t="shared" si="3"/>
        <v>9.112073027936944</v>
      </c>
      <c r="F36" s="98">
        <f>SEKTOR_USD!F36*$B$54</f>
        <v>35117702.80799935</v>
      </c>
      <c r="G36" s="98">
        <f>SEKTOR_USD!G36*$C$54</f>
        <v>31138763.695706334</v>
      </c>
      <c r="H36" s="99">
        <f t="shared" si="1"/>
        <v>-11.330294393250194</v>
      </c>
      <c r="I36" s="99">
        <f t="shared" si="4"/>
        <v>8.5735996233727363</v>
      </c>
      <c r="J36" s="98">
        <f>SEKTOR_USD!J36*$B$55</f>
        <v>87563593.760657743</v>
      </c>
      <c r="K36" s="98">
        <f>SEKTOR_USD!K36*$C$55</f>
        <v>74703006.514793351</v>
      </c>
      <c r="L36" s="99">
        <f t="shared" si="2"/>
        <v>-14.687139590246744</v>
      </c>
      <c r="M36" s="99">
        <f t="shared" si="5"/>
        <v>8.151442912578279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2139719.9861896932</v>
      </c>
      <c r="C37" s="98">
        <f>SEKTOR_USD!C37*$C$53</f>
        <v>1735474.5701544248</v>
      </c>
      <c r="D37" s="99">
        <f t="shared" si="0"/>
        <v>-18.892444742507106</v>
      </c>
      <c r="E37" s="99">
        <f t="shared" si="3"/>
        <v>2.7897666583165961</v>
      </c>
      <c r="F37" s="98">
        <f>SEKTOR_USD!F37*$B$54</f>
        <v>8377003.1724293474</v>
      </c>
      <c r="G37" s="98">
        <f>SEKTOR_USD!G37*$C$54</f>
        <v>8960594.2309060935</v>
      </c>
      <c r="H37" s="99">
        <f t="shared" si="1"/>
        <v>6.9665851434493788</v>
      </c>
      <c r="I37" s="99">
        <f t="shared" si="4"/>
        <v>2.4671675495544991</v>
      </c>
      <c r="J37" s="98">
        <f>SEKTOR_USD!J37*$B$55</f>
        <v>17833066.6609977</v>
      </c>
      <c r="K37" s="98">
        <f>SEKTOR_USD!K37*$C$55</f>
        <v>20562136.466605853</v>
      </c>
      <c r="L37" s="99">
        <f t="shared" si="2"/>
        <v>15.30342401274617</v>
      </c>
      <c r="M37" s="99">
        <f t="shared" si="5"/>
        <v>2.2436992751421565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2178274.8623820413</v>
      </c>
      <c r="C38" s="98">
        <f>SEKTOR_USD!C38*$C$53</f>
        <v>1562785.6360060966</v>
      </c>
      <c r="D38" s="99">
        <f t="shared" si="0"/>
        <v>-28.255810917400918</v>
      </c>
      <c r="E38" s="99">
        <f t="shared" si="3"/>
        <v>2.5121700636834818</v>
      </c>
      <c r="F38" s="98">
        <f>SEKTOR_USD!F38*$B$54</f>
        <v>8009795.9714088393</v>
      </c>
      <c r="G38" s="98">
        <f>SEKTOR_USD!G38*$C$54</f>
        <v>8121858.4680080665</v>
      </c>
      <c r="H38" s="99">
        <f t="shared" si="1"/>
        <v>1.3990680536587572</v>
      </c>
      <c r="I38" s="99">
        <f t="shared" si="4"/>
        <v>2.2362340195286006</v>
      </c>
      <c r="J38" s="98">
        <f>SEKTOR_USD!J38*$B$55</f>
        <v>24043236.954421576</v>
      </c>
      <c r="K38" s="98">
        <f>SEKTOR_USD!K38*$C$55</f>
        <v>23716922.922845077</v>
      </c>
      <c r="L38" s="99">
        <f t="shared" si="2"/>
        <v>-1.3571967543101133</v>
      </c>
      <c r="M38" s="99">
        <f t="shared" si="5"/>
        <v>2.5879432741345751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1503232.5247739437</v>
      </c>
      <c r="C39" s="98">
        <f>SEKTOR_USD!C39*$C$53</f>
        <v>779310.3431210228</v>
      </c>
      <c r="D39" s="99">
        <f t="shared" si="0"/>
        <v>-48.157698141994658</v>
      </c>
      <c r="E39" s="99">
        <f t="shared" si="3"/>
        <v>1.2527374639242579</v>
      </c>
      <c r="F39" s="98">
        <f>SEKTOR_USD!F39*$B$54</f>
        <v>5921257.5856825123</v>
      </c>
      <c r="G39" s="98">
        <f>SEKTOR_USD!G39*$C$54</f>
        <v>4849685.9785683798</v>
      </c>
      <c r="H39" s="99">
        <f t="shared" si="1"/>
        <v>-18.097027390012084</v>
      </c>
      <c r="I39" s="99">
        <f t="shared" si="4"/>
        <v>1.3352895537424045</v>
      </c>
      <c r="J39" s="98">
        <f>SEKTOR_USD!J39*$B$55</f>
        <v>12726913.498818513</v>
      </c>
      <c r="K39" s="98">
        <f>SEKTOR_USD!K39*$C$55</f>
        <v>14683655.283051116</v>
      </c>
      <c r="L39" s="99">
        <f t="shared" si="2"/>
        <v>15.374833689364314</v>
      </c>
      <c r="M39" s="99">
        <f t="shared" si="5"/>
        <v>1.6022511458634128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2860793.5865947618</v>
      </c>
      <c r="C40" s="98">
        <f>SEKTOR_USD!C40*$C$53</f>
        <v>1931507.6251186305</v>
      </c>
      <c r="D40" s="99">
        <f t="shared" si="0"/>
        <v>-32.483502683682673</v>
      </c>
      <c r="E40" s="99">
        <f t="shared" si="3"/>
        <v>3.104888809958624</v>
      </c>
      <c r="F40" s="98">
        <f>SEKTOR_USD!F40*$B$54</f>
        <v>11038992.048657222</v>
      </c>
      <c r="G40" s="98">
        <f>SEKTOR_USD!G40*$C$54</f>
        <v>10980740.338426704</v>
      </c>
      <c r="H40" s="99">
        <f t="shared" si="1"/>
        <v>-0.52769048092215853</v>
      </c>
      <c r="I40" s="99">
        <f t="shared" si="4"/>
        <v>3.023385004937444</v>
      </c>
      <c r="J40" s="98">
        <f>SEKTOR_USD!J40*$B$55</f>
        <v>25522872.918704424</v>
      </c>
      <c r="K40" s="98">
        <f>SEKTOR_USD!K40*$C$55</f>
        <v>26587001.056310914</v>
      </c>
      <c r="L40" s="99">
        <f t="shared" si="2"/>
        <v>4.1693117424357222</v>
      </c>
      <c r="M40" s="99">
        <f t="shared" si="5"/>
        <v>2.9011204694185841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63738.198961944792</v>
      </c>
      <c r="C41" s="98">
        <f>SEKTOR_USD!C41*$C$53</f>
        <v>42451.854013018085</v>
      </c>
      <c r="D41" s="99">
        <f t="shared" si="0"/>
        <v>-33.396527193427325</v>
      </c>
      <c r="E41" s="99">
        <f t="shared" si="3"/>
        <v>6.8241142190117676E-2</v>
      </c>
      <c r="F41" s="98">
        <f>SEKTOR_USD!F41*$B$54</f>
        <v>274411.72815940704</v>
      </c>
      <c r="G41" s="98">
        <f>SEKTOR_USD!G41*$C$54</f>
        <v>223292.98364460719</v>
      </c>
      <c r="H41" s="99">
        <f t="shared" si="1"/>
        <v>-18.628483868992923</v>
      </c>
      <c r="I41" s="99">
        <f t="shared" si="4"/>
        <v>6.1480431888217682E-2</v>
      </c>
      <c r="J41" s="98">
        <f>SEKTOR_USD!J41*$B$55</f>
        <v>655975.43137396383</v>
      </c>
      <c r="K41" s="98">
        <f>SEKTOR_USD!K41*$C$55</f>
        <v>631802.24776440021</v>
      </c>
      <c r="L41" s="99">
        <f t="shared" si="2"/>
        <v>-3.6850745399003793</v>
      </c>
      <c r="M41" s="99">
        <f t="shared" si="5"/>
        <v>6.8940999766458899E-2</v>
      </c>
    </row>
    <row r="42" spans="1:13" ht="16.8" x14ac:dyDescent="0.3">
      <c r="A42" s="92" t="s">
        <v>31</v>
      </c>
      <c r="B42" s="93">
        <f>SEKTOR_USD!B42*$B$53</f>
        <v>2772181.0759273907</v>
      </c>
      <c r="C42" s="93">
        <f>SEKTOR_USD!C42*$C$53</f>
        <v>1890944.9753715743</v>
      </c>
      <c r="D42" s="96">
        <f t="shared" si="0"/>
        <v>-31.78854758832853</v>
      </c>
      <c r="E42" s="96">
        <f t="shared" si="3"/>
        <v>3.0396845541410107</v>
      </c>
      <c r="F42" s="93">
        <f>SEKTOR_USD!F42*$B$54</f>
        <v>10110755.109754246</v>
      </c>
      <c r="G42" s="93">
        <f>SEKTOR_USD!G42*$C$54</f>
        <v>9871309.3654798772</v>
      </c>
      <c r="H42" s="96">
        <f t="shared" si="1"/>
        <v>-2.3682281063593926</v>
      </c>
      <c r="I42" s="96">
        <f t="shared" si="4"/>
        <v>2.7179195386534847</v>
      </c>
      <c r="J42" s="93">
        <f>SEKTOR_USD!J42*$B$55</f>
        <v>24602644.019247543</v>
      </c>
      <c r="K42" s="93">
        <f>SEKTOR_USD!K42*$C$55</f>
        <v>24337966.712128896</v>
      </c>
      <c r="L42" s="96">
        <f t="shared" si="2"/>
        <v>-1.0758083843004034</v>
      </c>
      <c r="M42" s="96">
        <f t="shared" si="5"/>
        <v>2.6557103323928777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2772181.0759273907</v>
      </c>
      <c r="C43" s="98">
        <f>SEKTOR_USD!C43*$C$53</f>
        <v>1890944.9753715743</v>
      </c>
      <c r="D43" s="99">
        <f t="shared" si="0"/>
        <v>-31.78854758832853</v>
      </c>
      <c r="E43" s="99">
        <f t="shared" si="3"/>
        <v>3.0396845541410107</v>
      </c>
      <c r="F43" s="98">
        <f>SEKTOR_USD!F43*$B$54</f>
        <v>10110755.109754246</v>
      </c>
      <c r="G43" s="98">
        <f>SEKTOR_USD!G43*$C$54</f>
        <v>9871309.3654798772</v>
      </c>
      <c r="H43" s="99">
        <f t="shared" si="1"/>
        <v>-2.3682281063593926</v>
      </c>
      <c r="I43" s="99">
        <f t="shared" si="4"/>
        <v>2.7179195386534847</v>
      </c>
      <c r="J43" s="98">
        <f>SEKTOR_USD!J43*$B$55</f>
        <v>24602644.019247543</v>
      </c>
      <c r="K43" s="98">
        <f>SEKTOR_USD!K43*$C$55</f>
        <v>24337966.712128896</v>
      </c>
      <c r="L43" s="99">
        <f t="shared" si="2"/>
        <v>-1.0758083843004034</v>
      </c>
      <c r="M43" s="99">
        <f t="shared" si="5"/>
        <v>2.6557103323928777</v>
      </c>
    </row>
    <row r="44" spans="1:13" ht="17.399999999999999" x14ac:dyDescent="0.3">
      <c r="A44" s="100" t="s">
        <v>33</v>
      </c>
      <c r="B44" s="101">
        <f>SEKTOR_USD!B44*$B$53</f>
        <v>93493909.191010907</v>
      </c>
      <c r="C44" s="101">
        <f>SEKTOR_USD!C44*$C$53</f>
        <v>62208592.427642196</v>
      </c>
      <c r="D44" s="102">
        <f>(C44-B44)/B44*100</f>
        <v>-33.462411652348237</v>
      </c>
      <c r="E44" s="103">
        <f t="shared" si="3"/>
        <v>100</v>
      </c>
      <c r="F44" s="101">
        <f>SEKTOR_USD!F44*$B$54</f>
        <v>393334401.55806297</v>
      </c>
      <c r="G44" s="101">
        <f>SEKTOR_USD!G44*$C$54</f>
        <v>363193583.36745811</v>
      </c>
      <c r="H44" s="102">
        <f>(G44-F44)/F44*100</f>
        <v>-7.6628990678700033</v>
      </c>
      <c r="I44" s="102">
        <f t="shared" si="4"/>
        <v>100</v>
      </c>
      <c r="J44" s="101">
        <f>SEKTOR_USD!J44*$B$55</f>
        <v>915326067.5460304</v>
      </c>
      <c r="K44" s="101">
        <f>SEKTOR_USD!K44*$C$55</f>
        <v>916439056.44632673</v>
      </c>
      <c r="L44" s="102">
        <f>(K44-J44)/J44*100</f>
        <v>0.12159479990340819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115</v>
      </c>
    </row>
    <row r="49" spans="1:3" hidden="1" x14ac:dyDescent="0.25">
      <c r="A49" s="1" t="s">
        <v>112</v>
      </c>
    </row>
    <row r="51" spans="1:3" x14ac:dyDescent="0.25">
      <c r="A51" s="27" t="s">
        <v>116</v>
      </c>
    </row>
    <row r="52" spans="1:3" x14ac:dyDescent="0.25">
      <c r="A52" s="81"/>
      <c r="B52" s="82">
        <v>2019</v>
      </c>
      <c r="C52" s="82">
        <v>2020</v>
      </c>
    </row>
    <row r="53" spans="1:3" x14ac:dyDescent="0.25">
      <c r="A53" s="84" t="s">
        <v>222</v>
      </c>
      <c r="B53" s="83">
        <v>6.0444259999999996</v>
      </c>
      <c r="C53" s="83">
        <v>6.9316560000000003</v>
      </c>
    </row>
    <row r="54" spans="1:3" x14ac:dyDescent="0.25">
      <c r="A54" s="82" t="s">
        <v>223</v>
      </c>
      <c r="B54" s="83">
        <v>5.5837339999999998</v>
      </c>
      <c r="C54" s="83">
        <v>6.4177198000000004</v>
      </c>
    </row>
    <row r="55" spans="1:3" x14ac:dyDescent="0.25">
      <c r="A55" s="82" t="s">
        <v>224</v>
      </c>
      <c r="B55" s="83">
        <v>5.5039137499999997</v>
      </c>
      <c r="C55" s="83">
        <v>6.0277850000000006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showGridLines="0" zoomScale="80" zoomScaleNormal="80" workbookViewId="0">
      <selection activeCell="B2" sqref="B2"/>
    </sheetView>
  </sheetViews>
  <sheetFormatPr defaultColWidth="9.21875" defaultRowHeight="13.2" x14ac:dyDescent="0.25"/>
  <cols>
    <col min="1" max="1" width="51" style="17" customWidth="1"/>
    <col min="2" max="2" width="14.44140625" style="17" customWidth="1"/>
    <col min="3" max="3" width="17.77734375" style="17" bestFit="1" customWidth="1"/>
    <col min="4" max="4" width="14.44140625" style="17" customWidth="1"/>
    <col min="5" max="5" width="17.77734375" style="17" bestFit="1" customWidth="1"/>
    <col min="6" max="6" width="19.77734375" style="17" bestFit="1" customWidth="1"/>
    <col min="7" max="7" width="19.77734375" style="17" customWidth="1"/>
    <col min="8" max="16384" width="9.218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8" t="s">
        <v>37</v>
      </c>
      <c r="B5" s="159"/>
      <c r="C5" s="159"/>
      <c r="D5" s="159"/>
      <c r="E5" s="159"/>
      <c r="F5" s="159"/>
      <c r="G5" s="160"/>
    </row>
    <row r="6" spans="1:7" ht="50.25" customHeight="1" x14ac:dyDescent="0.25">
      <c r="A6" s="88"/>
      <c r="B6" s="161" t="s">
        <v>125</v>
      </c>
      <c r="C6" s="161"/>
      <c r="D6" s="161" t="s">
        <v>126</v>
      </c>
      <c r="E6" s="161"/>
      <c r="F6" s="161" t="s">
        <v>119</v>
      </c>
      <c r="G6" s="161"/>
    </row>
    <row r="7" spans="1:7" ht="28.2" x14ac:dyDescent="0.3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8" x14ac:dyDescent="0.3">
      <c r="A8" s="92" t="s">
        <v>2</v>
      </c>
      <c r="B8" s="105">
        <f>SEKTOR_USD!D8</f>
        <v>-21.382482540574312</v>
      </c>
      <c r="C8" s="105">
        <f>SEKTOR_TL!D8</f>
        <v>-9.842624162702494</v>
      </c>
      <c r="D8" s="105">
        <f>SEKTOR_USD!H8</f>
        <v>-2.2002959848770729</v>
      </c>
      <c r="E8" s="105">
        <f>SEKTOR_TL!H8</f>
        <v>12.407055366891392</v>
      </c>
      <c r="F8" s="105">
        <f>SEKTOR_USD!L8</f>
        <v>1.619550367771988</v>
      </c>
      <c r="G8" s="105">
        <f>SEKTOR_TL!L8</f>
        <v>11.291860526266536</v>
      </c>
    </row>
    <row r="9" spans="1:7" s="21" customFormat="1" ht="15.6" x14ac:dyDescent="0.3">
      <c r="A9" s="95" t="s">
        <v>3</v>
      </c>
      <c r="B9" s="105">
        <f>SEKTOR_USD!D9</f>
        <v>-16.083184886254784</v>
      </c>
      <c r="C9" s="105">
        <f>SEKTOR_TL!D9</f>
        <v>-3.7654700406485673</v>
      </c>
      <c r="D9" s="105">
        <f>SEKTOR_USD!H9</f>
        <v>3.3670423625259525</v>
      </c>
      <c r="E9" s="105">
        <f>SEKTOR_TL!H9</f>
        <v>18.805930661708032</v>
      </c>
      <c r="F9" s="105">
        <f>SEKTOR_USD!L9</f>
        <v>3.7847430541923743</v>
      </c>
      <c r="G9" s="105">
        <f>SEKTOR_TL!L9</f>
        <v>13.663139690536582</v>
      </c>
    </row>
    <row r="10" spans="1:7" ht="13.8" x14ac:dyDescent="0.25">
      <c r="A10" s="97" t="s">
        <v>4</v>
      </c>
      <c r="B10" s="106">
        <f>SEKTOR_USD!D10</f>
        <v>-15.309522377919201</v>
      </c>
      <c r="C10" s="106">
        <f>SEKTOR_TL!D10</f>
        <v>-2.8782456180351765</v>
      </c>
      <c r="D10" s="106">
        <f>SEKTOR_USD!H10</f>
        <v>0.14025202525413996</v>
      </c>
      <c r="E10" s="106">
        <f>SEKTOR_TL!H10</f>
        <v>15.097187330102704</v>
      </c>
      <c r="F10" s="106">
        <f>SEKTOR_USD!L10</f>
        <v>-0.1587316722849631</v>
      </c>
      <c r="G10" s="106">
        <f>SEKTOR_TL!L10</f>
        <v>9.3443187780288053</v>
      </c>
    </row>
    <row r="11" spans="1:7" ht="13.8" x14ac:dyDescent="0.25">
      <c r="A11" s="97" t="s">
        <v>5</v>
      </c>
      <c r="B11" s="106">
        <f>SEKTOR_USD!D11</f>
        <v>13.368183169358685</v>
      </c>
      <c r="C11" s="106">
        <f>SEKTOR_TL!D11</f>
        <v>30.008911859452709</v>
      </c>
      <c r="D11" s="106">
        <f>SEKTOR_USD!H11</f>
        <v>20.029921709848701</v>
      </c>
      <c r="E11" s="106">
        <f>SEKTOR_TL!H11</f>
        <v>37.957575548861378</v>
      </c>
      <c r="F11" s="106">
        <f>SEKTOR_USD!L11</f>
        <v>15.937284846161285</v>
      </c>
      <c r="G11" s="106">
        <f>SEKTOR_TL!L11</f>
        <v>26.97237970642588</v>
      </c>
    </row>
    <row r="12" spans="1:7" ht="13.8" x14ac:dyDescent="0.25">
      <c r="A12" s="97" t="s">
        <v>6</v>
      </c>
      <c r="B12" s="106">
        <f>SEKTOR_USD!D12</f>
        <v>-27.527682837565514</v>
      </c>
      <c r="C12" s="106">
        <f>SEKTOR_TL!D12</f>
        <v>-16.889846597031383</v>
      </c>
      <c r="D12" s="106">
        <f>SEKTOR_USD!H12</f>
        <v>4.0750945285539668</v>
      </c>
      <c r="E12" s="106">
        <f>SEKTOR_TL!H12</f>
        <v>19.619737409191163</v>
      </c>
      <c r="F12" s="106">
        <f>SEKTOR_USD!L12</f>
        <v>1.0124922739710251</v>
      </c>
      <c r="G12" s="106">
        <f>SEKTOR_TL!L12</f>
        <v>10.627021679193021</v>
      </c>
    </row>
    <row r="13" spans="1:7" ht="13.8" x14ac:dyDescent="0.25">
      <c r="A13" s="97" t="s">
        <v>7</v>
      </c>
      <c r="B13" s="106">
        <f>SEKTOR_USD!D13</f>
        <v>-36.834045862113683</v>
      </c>
      <c r="C13" s="106">
        <f>SEKTOR_TL!D13</f>
        <v>-27.562242470070025</v>
      </c>
      <c r="D13" s="106">
        <f>SEKTOR_USD!H13</f>
        <v>-11.249367772141742</v>
      </c>
      <c r="E13" s="106">
        <f>SEKTOR_TL!H13</f>
        <v>2.0064153685050363</v>
      </c>
      <c r="F13" s="106">
        <f>SEKTOR_USD!L13</f>
        <v>-5.8188170244714508</v>
      </c>
      <c r="G13" s="106">
        <f>SEKTOR_TL!L13</f>
        <v>3.1454975147723543</v>
      </c>
    </row>
    <row r="14" spans="1:7" ht="13.8" x14ac:dyDescent="0.25">
      <c r="A14" s="97" t="s">
        <v>8</v>
      </c>
      <c r="B14" s="106">
        <f>SEKTOR_USD!D14</f>
        <v>-8.8547118270936469</v>
      </c>
      <c r="C14" s="106">
        <f>SEKTOR_TL!D14</f>
        <v>4.5240331564081382</v>
      </c>
      <c r="D14" s="106">
        <f>SEKTOR_USD!H14</f>
        <v>24.760691336348799</v>
      </c>
      <c r="E14" s="106">
        <f>SEKTOR_TL!H14</f>
        <v>43.394932325030936</v>
      </c>
      <c r="F14" s="106">
        <f>SEKTOR_USD!L14</f>
        <v>34.76013443819803</v>
      </c>
      <c r="G14" s="106">
        <f>SEKTOR_TL!L14</f>
        <v>47.58681801010303</v>
      </c>
    </row>
    <row r="15" spans="1:7" ht="13.8" x14ac:dyDescent="0.25">
      <c r="A15" s="97" t="s">
        <v>9</v>
      </c>
      <c r="B15" s="106">
        <f>SEKTOR_USD!D15</f>
        <v>-28.64532741012426</v>
      </c>
      <c r="C15" s="106">
        <f>SEKTOR_TL!D15</f>
        <v>-18.171544430249003</v>
      </c>
      <c r="D15" s="106">
        <f>SEKTOR_USD!H15</f>
        <v>-13.98619815411487</v>
      </c>
      <c r="E15" s="106">
        <f>SEKTOR_TL!H15</f>
        <v>-1.1391876512001358</v>
      </c>
      <c r="F15" s="106">
        <f>SEKTOR_USD!L15</f>
        <v>-16.832126562079193</v>
      </c>
      <c r="G15" s="106">
        <f>SEKTOR_TL!L15</f>
        <v>-8.9160763118794293</v>
      </c>
    </row>
    <row r="16" spans="1:7" ht="13.8" x14ac:dyDescent="0.25">
      <c r="A16" s="97" t="s">
        <v>10</v>
      </c>
      <c r="B16" s="106">
        <f>SEKTOR_USD!D16</f>
        <v>-27.694589213993687</v>
      </c>
      <c r="C16" s="106">
        <f>SEKTOR_TL!D16</f>
        <v>-17.081252296366035</v>
      </c>
      <c r="D16" s="106">
        <f>SEKTOR_USD!H16</f>
        <v>-13.476991870150695</v>
      </c>
      <c r="E16" s="106">
        <f>SEKTOR_TL!H16</f>
        <v>-0.55392638143311035</v>
      </c>
      <c r="F16" s="106">
        <f>SEKTOR_USD!L16</f>
        <v>-18.867965614984929</v>
      </c>
      <c r="G16" s="106">
        <f>SEKTOR_TL!L16</f>
        <v>-11.145689758405428</v>
      </c>
    </row>
    <row r="17" spans="1:7" ht="13.8" x14ac:dyDescent="0.25">
      <c r="A17" s="107" t="s">
        <v>11</v>
      </c>
      <c r="B17" s="106">
        <f>SEKTOR_USD!D17</f>
        <v>-22.874231406650996</v>
      </c>
      <c r="C17" s="106">
        <f>SEKTOR_TL!D17</f>
        <v>-11.553339121911783</v>
      </c>
      <c r="D17" s="106">
        <f>SEKTOR_USD!H17</f>
        <v>-16.737310271750879</v>
      </c>
      <c r="E17" s="106">
        <f>SEKTOR_TL!H17</f>
        <v>-4.3012055247902055</v>
      </c>
      <c r="F17" s="106">
        <f>SEKTOR_USD!L17</f>
        <v>-2.5643068383164462</v>
      </c>
      <c r="G17" s="106">
        <f>SEKTOR_TL!L17</f>
        <v>6.7097771480519377</v>
      </c>
    </row>
    <row r="18" spans="1:7" s="21" customFormat="1" ht="15.6" x14ac:dyDescent="0.3">
      <c r="A18" s="95" t="s">
        <v>12</v>
      </c>
      <c r="B18" s="105">
        <f>SEKTOR_USD!D18</f>
        <v>-29.937054175667093</v>
      </c>
      <c r="C18" s="105">
        <f>SEKTOR_TL!D18</f>
        <v>-19.652877080319588</v>
      </c>
      <c r="D18" s="105">
        <f>SEKTOR_USD!H18</f>
        <v>-15.380732310329371</v>
      </c>
      <c r="E18" s="105">
        <f>SEKTOR_TL!H18</f>
        <v>-2.7420092516048289</v>
      </c>
      <c r="F18" s="105">
        <f>SEKTOR_USD!L18</f>
        <v>-9.8319369771965253</v>
      </c>
      <c r="G18" s="105">
        <f>SEKTOR_TL!L18</f>
        <v>-1.2495975672021498</v>
      </c>
    </row>
    <row r="19" spans="1:7" ht="13.8" x14ac:dyDescent="0.25">
      <c r="A19" s="97" t="s">
        <v>13</v>
      </c>
      <c r="B19" s="106">
        <f>SEKTOR_USD!D19</f>
        <v>-29.937054175667093</v>
      </c>
      <c r="C19" s="106">
        <f>SEKTOR_TL!D19</f>
        <v>-19.652877080319588</v>
      </c>
      <c r="D19" s="106">
        <f>SEKTOR_USD!H19</f>
        <v>-15.380732310329371</v>
      </c>
      <c r="E19" s="106">
        <f>SEKTOR_TL!H19</f>
        <v>-2.7420092516048289</v>
      </c>
      <c r="F19" s="106">
        <f>SEKTOR_USD!L19</f>
        <v>-9.8319369771965253</v>
      </c>
      <c r="G19" s="106">
        <f>SEKTOR_TL!L19</f>
        <v>-1.2495975672021498</v>
      </c>
    </row>
    <row r="20" spans="1:7" s="21" customFormat="1" ht="15.6" x14ac:dyDescent="0.3">
      <c r="A20" s="95" t="s">
        <v>111</v>
      </c>
      <c r="B20" s="105">
        <f>SEKTOR_USD!D20</f>
        <v>-30.24799159435242</v>
      </c>
      <c r="C20" s="105">
        <f>SEKTOR_TL!D20</f>
        <v>-20.009455392942598</v>
      </c>
      <c r="D20" s="105">
        <f>SEKTOR_USD!H20</f>
        <v>-10.832273356740185</v>
      </c>
      <c r="E20" s="105">
        <f>SEKTOR_TL!H20</f>
        <v>2.4858069527373776</v>
      </c>
      <c r="F20" s="105">
        <f>SEKTOR_USD!L20</f>
        <v>1.0815593457556218</v>
      </c>
      <c r="G20" s="105">
        <f>SEKTOR_TL!L20</f>
        <v>10.702662664536783</v>
      </c>
    </row>
    <row r="21" spans="1:7" ht="13.8" x14ac:dyDescent="0.25">
      <c r="A21" s="97" t="s">
        <v>110</v>
      </c>
      <c r="B21" s="106">
        <f>SEKTOR_USD!D21</f>
        <v>-30.24799159435242</v>
      </c>
      <c r="C21" s="106">
        <f>SEKTOR_TL!D21</f>
        <v>-20.009455392942598</v>
      </c>
      <c r="D21" s="106">
        <f>SEKTOR_USD!H21</f>
        <v>-10.832273356740185</v>
      </c>
      <c r="E21" s="106">
        <f>SEKTOR_TL!H21</f>
        <v>2.4858069527373776</v>
      </c>
      <c r="F21" s="106">
        <f>SEKTOR_USD!L21</f>
        <v>1.0815593457556218</v>
      </c>
      <c r="G21" s="106">
        <f>SEKTOR_TL!L21</f>
        <v>10.702662664536783</v>
      </c>
    </row>
    <row r="22" spans="1:7" ht="16.8" x14ac:dyDescent="0.3">
      <c r="A22" s="92" t="s">
        <v>14</v>
      </c>
      <c r="B22" s="105">
        <f>SEKTOR_USD!D22</f>
        <v>-45.217227444846607</v>
      </c>
      <c r="C22" s="105">
        <f>SEKTOR_TL!D22</f>
        <v>-37.175947876843161</v>
      </c>
      <c r="D22" s="105">
        <f>SEKTOR_USD!H22</f>
        <v>-22.635661605424318</v>
      </c>
      <c r="E22" s="105">
        <f>SEKTOR_TL!H22</f>
        <v>-11.080533863402405</v>
      </c>
      <c r="F22" s="105">
        <f>SEKTOR_USD!L22</f>
        <v>-10.217171962757725</v>
      </c>
      <c r="G22" s="105">
        <f>SEKTOR_TL!L22</f>
        <v>-1.6714998303764388</v>
      </c>
    </row>
    <row r="23" spans="1:7" s="21" customFormat="1" ht="15.6" x14ac:dyDescent="0.3">
      <c r="A23" s="95" t="s">
        <v>15</v>
      </c>
      <c r="B23" s="105">
        <f>SEKTOR_USD!D23</f>
        <v>-53.747401366622391</v>
      </c>
      <c r="C23" s="105">
        <f>SEKTOR_TL!D23</f>
        <v>-46.958221867114652</v>
      </c>
      <c r="D23" s="105">
        <f>SEKTOR_USD!H23</f>
        <v>-25.317461255574809</v>
      </c>
      <c r="E23" s="105">
        <f>SEKTOR_TL!H23</f>
        <v>-14.162886768179717</v>
      </c>
      <c r="F23" s="105">
        <f>SEKTOR_USD!L23</f>
        <v>-13.084032168253778</v>
      </c>
      <c r="G23" s="105">
        <f>SEKTOR_TL!L23</f>
        <v>-4.8112323423159502</v>
      </c>
    </row>
    <row r="24" spans="1:7" ht="13.8" x14ac:dyDescent="0.25">
      <c r="A24" s="97" t="s">
        <v>16</v>
      </c>
      <c r="B24" s="106">
        <f>SEKTOR_USD!D24</f>
        <v>-53.056936853897028</v>
      </c>
      <c r="C24" s="106">
        <f>SEKTOR_TL!D24</f>
        <v>-46.166407643163531</v>
      </c>
      <c r="D24" s="106">
        <f>SEKTOR_USD!H24</f>
        <v>-26.680753061526481</v>
      </c>
      <c r="E24" s="106">
        <f>SEKTOR_TL!H24</f>
        <v>-15.729799664860296</v>
      </c>
      <c r="F24" s="106">
        <f>SEKTOR_USD!L24</f>
        <v>-16.324938059990476</v>
      </c>
      <c r="G24" s="106">
        <f>SEKTOR_TL!L24</f>
        <v>-8.3606128028331739</v>
      </c>
    </row>
    <row r="25" spans="1:7" ht="13.8" x14ac:dyDescent="0.25">
      <c r="A25" s="97" t="s">
        <v>17</v>
      </c>
      <c r="B25" s="106">
        <f>SEKTOR_USD!D25</f>
        <v>-62.236967799834851</v>
      </c>
      <c r="C25" s="106">
        <f>SEKTOR_TL!D25</f>
        <v>-56.693927805805224</v>
      </c>
      <c r="D25" s="106">
        <f>SEKTOR_USD!H25</f>
        <v>-28.664631536602531</v>
      </c>
      <c r="E25" s="106">
        <f>SEKTOR_TL!H25</f>
        <v>-18.009989976628273</v>
      </c>
      <c r="F25" s="106">
        <f>SEKTOR_USD!L25</f>
        <v>-14.210730722412009</v>
      </c>
      <c r="G25" s="106">
        <f>SEKTOR_TL!L25</f>
        <v>-6.0451718538638328</v>
      </c>
    </row>
    <row r="26" spans="1:7" ht="13.8" x14ac:dyDescent="0.25">
      <c r="A26" s="97" t="s">
        <v>18</v>
      </c>
      <c r="B26" s="106">
        <f>SEKTOR_USD!D26</f>
        <v>-50.198137549300966</v>
      </c>
      <c r="C26" s="106">
        <f>SEKTOR_TL!D26</f>
        <v>-42.887979988908342</v>
      </c>
      <c r="D26" s="106">
        <f>SEKTOR_USD!H26</f>
        <v>-18.329180092036211</v>
      </c>
      <c r="E26" s="106">
        <f>SEKTOR_TL!H26</f>
        <v>-6.1308368189506428</v>
      </c>
      <c r="F26" s="106">
        <f>SEKTOR_USD!L26</f>
        <v>-0.84054098891593876</v>
      </c>
      <c r="G26" s="106">
        <f>SEKTOR_TL!L26</f>
        <v>8.5976137680441358</v>
      </c>
    </row>
    <row r="27" spans="1:7" s="21" customFormat="1" ht="15.6" x14ac:dyDescent="0.3">
      <c r="A27" s="95" t="s">
        <v>19</v>
      </c>
      <c r="B27" s="105">
        <f>SEKTOR_USD!D27</f>
        <v>-39.112824512890128</v>
      </c>
      <c r="C27" s="105">
        <f>SEKTOR_TL!D27</f>
        <v>-30.175511241550794</v>
      </c>
      <c r="D27" s="105">
        <f>SEKTOR_USD!H27</f>
        <v>-17.221160195179149</v>
      </c>
      <c r="E27" s="105">
        <f>SEKTOR_TL!H27</f>
        <v>-4.8573232112369649</v>
      </c>
      <c r="F27" s="105">
        <f>SEKTOR_USD!L27</f>
        <v>-7.0126598761536428E-3</v>
      </c>
      <c r="G27" s="105">
        <f>SEKTOR_TL!L27</f>
        <v>9.5104786469425591</v>
      </c>
    </row>
    <row r="28" spans="1:7" ht="13.8" x14ac:dyDescent="0.25">
      <c r="A28" s="97" t="s">
        <v>20</v>
      </c>
      <c r="B28" s="106">
        <f>SEKTOR_USD!D28</f>
        <v>-39.112824512890128</v>
      </c>
      <c r="C28" s="106">
        <f>SEKTOR_TL!D28</f>
        <v>-30.175511241550794</v>
      </c>
      <c r="D28" s="106">
        <f>SEKTOR_USD!H28</f>
        <v>-17.221160195179149</v>
      </c>
      <c r="E28" s="106">
        <f>SEKTOR_TL!H28</f>
        <v>-4.8573232112369649</v>
      </c>
      <c r="F28" s="106">
        <f>SEKTOR_USD!L28</f>
        <v>-7.0126598761536428E-3</v>
      </c>
      <c r="G28" s="106">
        <f>SEKTOR_TL!L28</f>
        <v>9.5104786469425591</v>
      </c>
    </row>
    <row r="29" spans="1:7" s="21" customFormat="1" ht="15.6" x14ac:dyDescent="0.3">
      <c r="A29" s="95" t="s">
        <v>21</v>
      </c>
      <c r="B29" s="105">
        <f>SEKTOR_USD!D29</f>
        <v>-45.389192511957305</v>
      </c>
      <c r="C29" s="105">
        <f>SEKTOR_TL!D29</f>
        <v>-37.373154805876347</v>
      </c>
      <c r="D29" s="105">
        <f>SEKTOR_USD!H29</f>
        <v>-23.367942894985507</v>
      </c>
      <c r="E29" s="105">
        <f>SEKTOR_TL!H29</f>
        <v>-11.922188593227707</v>
      </c>
      <c r="F29" s="105">
        <f>SEKTOR_USD!L29</f>
        <v>-11.698773781847079</v>
      </c>
      <c r="G29" s="105">
        <f>SEKTOR_TL!L29</f>
        <v>-3.2941228631373631</v>
      </c>
    </row>
    <row r="30" spans="1:7" ht="13.8" x14ac:dyDescent="0.25">
      <c r="A30" s="97" t="s">
        <v>22</v>
      </c>
      <c r="B30" s="106">
        <f>SEKTOR_USD!D30</f>
        <v>-48.17073428833244</v>
      </c>
      <c r="C30" s="106">
        <f>SEKTOR_TL!D30</f>
        <v>-40.562984699312267</v>
      </c>
      <c r="D30" s="106">
        <f>SEKTOR_USD!H30</f>
        <v>-26.097478564030535</v>
      </c>
      <c r="E30" s="106">
        <f>SEKTOR_TL!H30</f>
        <v>-15.059407362609733</v>
      </c>
      <c r="F30" s="106">
        <f>SEKTOR_USD!L30</f>
        <v>-11.794936577988196</v>
      </c>
      <c r="G30" s="106">
        <f>SEKTOR_TL!L30</f>
        <v>-3.3994385869052657</v>
      </c>
    </row>
    <row r="31" spans="1:7" ht="13.8" x14ac:dyDescent="0.25">
      <c r="A31" s="97" t="s">
        <v>23</v>
      </c>
      <c r="B31" s="106">
        <f>SEKTOR_USD!D31</f>
        <v>-56.305568524291225</v>
      </c>
      <c r="C31" s="106">
        <f>SEKTOR_TL!D31</f>
        <v>-49.89188913799498</v>
      </c>
      <c r="D31" s="106">
        <f>SEKTOR_USD!H31</f>
        <v>-33.113529861478348</v>
      </c>
      <c r="E31" s="106">
        <f>SEKTOR_TL!H31</f>
        <v>-23.1233751894164</v>
      </c>
      <c r="F31" s="106">
        <f>SEKTOR_USD!L31</f>
        <v>-14.79184098850053</v>
      </c>
      <c r="G31" s="106">
        <f>SEKTOR_TL!L31</f>
        <v>-6.6815931177825112</v>
      </c>
    </row>
    <row r="32" spans="1:7" ht="13.8" x14ac:dyDescent="0.25">
      <c r="A32" s="97" t="s">
        <v>24</v>
      </c>
      <c r="B32" s="106">
        <f>SEKTOR_USD!D32</f>
        <v>7.7697222877891852</v>
      </c>
      <c r="C32" s="106">
        <f>SEKTOR_TL!D32</f>
        <v>23.58868188881587</v>
      </c>
      <c r="D32" s="106">
        <f>SEKTOR_USD!H32</f>
        <v>-5.3741423859862012</v>
      </c>
      <c r="E32" s="106">
        <f>SEKTOR_TL!H32</f>
        <v>8.7591636710196301</v>
      </c>
      <c r="F32" s="106">
        <f>SEKTOR_USD!L32</f>
        <v>-4.9531429241166585</v>
      </c>
      <c r="G32" s="106">
        <f>SEKTOR_TL!L32</f>
        <v>4.0935678505415458</v>
      </c>
    </row>
    <row r="33" spans="1:7" ht="13.8" x14ac:dyDescent="0.25">
      <c r="A33" s="97" t="s">
        <v>106</v>
      </c>
      <c r="B33" s="106">
        <f>SEKTOR_USD!D33</f>
        <v>-35.485698787653405</v>
      </c>
      <c r="C33" s="106">
        <f>SEKTOR_TL!D33</f>
        <v>-26.015978509064453</v>
      </c>
      <c r="D33" s="106">
        <f>SEKTOR_USD!H33</f>
        <v>-18.154586017439357</v>
      </c>
      <c r="E33" s="106">
        <f>SEKTOR_TL!H33</f>
        <v>-5.9301653955800395</v>
      </c>
      <c r="F33" s="106">
        <f>SEKTOR_USD!L33</f>
        <v>-8.4531931078235818</v>
      </c>
      <c r="G33" s="106">
        <f>SEKTOR_TL!L33</f>
        <v>0.26037733286749654</v>
      </c>
    </row>
    <row r="34" spans="1:7" ht="13.8" x14ac:dyDescent="0.25">
      <c r="A34" s="97" t="s">
        <v>25</v>
      </c>
      <c r="B34" s="106">
        <f>SEKTOR_USD!D34</f>
        <v>-44.598918921465867</v>
      </c>
      <c r="C34" s="106">
        <f>SEKTOR_TL!D34</f>
        <v>-36.466881046354509</v>
      </c>
      <c r="D34" s="106">
        <f>SEKTOR_USD!H34</f>
        <v>-16.601556056606949</v>
      </c>
      <c r="E34" s="106">
        <f>SEKTOR_TL!H34</f>
        <v>-4.1451750773400651</v>
      </c>
      <c r="F34" s="106">
        <f>SEKTOR_USD!L34</f>
        <v>-5.6388523644835118</v>
      </c>
      <c r="G34" s="106">
        <f>SEKTOR_TL!L34</f>
        <v>3.3425914968511079</v>
      </c>
    </row>
    <row r="35" spans="1:7" ht="13.8" x14ac:dyDescent="0.25">
      <c r="A35" s="97" t="s">
        <v>26</v>
      </c>
      <c r="B35" s="106">
        <f>SEKTOR_USD!D35</f>
        <v>-39.667260774776402</v>
      </c>
      <c r="C35" s="106">
        <f>SEKTOR_TL!D35</f>
        <v>-30.811330331952686</v>
      </c>
      <c r="D35" s="106">
        <f>SEKTOR_USD!H35</f>
        <v>-13.241659902252575</v>
      </c>
      <c r="E35" s="106">
        <f>SEKTOR_TL!H35</f>
        <v>-0.28344526074348569</v>
      </c>
      <c r="F35" s="106">
        <f>SEKTOR_USD!L35</f>
        <v>-7.0953537036346717</v>
      </c>
      <c r="G35" s="106">
        <f>SEKTOR_TL!L35</f>
        <v>1.7474580475641692</v>
      </c>
    </row>
    <row r="36" spans="1:7" ht="13.8" x14ac:dyDescent="0.25">
      <c r="A36" s="97" t="s">
        <v>27</v>
      </c>
      <c r="B36" s="106">
        <f>SEKTOR_USD!D36</f>
        <v>-39.677556852373684</v>
      </c>
      <c r="C36" s="106">
        <f>SEKTOR_TL!D36</f>
        <v>-30.823137717476754</v>
      </c>
      <c r="D36" s="106">
        <f>SEKTOR_USD!H36</f>
        <v>-22.852965633308038</v>
      </c>
      <c r="E36" s="106">
        <f>SEKTOR_TL!H36</f>
        <v>-11.330294393250194</v>
      </c>
      <c r="F36" s="106">
        <f>SEKTOR_USD!L36</f>
        <v>-22.1016301243207</v>
      </c>
      <c r="G36" s="106">
        <f>SEKTOR_TL!L36</f>
        <v>-14.687139590246744</v>
      </c>
    </row>
    <row r="37" spans="1:7" ht="13.8" x14ac:dyDescent="0.25">
      <c r="A37" s="97" t="s">
        <v>107</v>
      </c>
      <c r="B37" s="106">
        <f>SEKTOR_USD!D37</f>
        <v>-29.273954767110961</v>
      </c>
      <c r="C37" s="106">
        <f>SEKTOR_TL!D37</f>
        <v>-18.892444742507106</v>
      </c>
      <c r="D37" s="106">
        <f>SEKTOR_USD!H37</f>
        <v>-6.9337744646668558</v>
      </c>
      <c r="E37" s="106">
        <f>SEKTOR_TL!H37</f>
        <v>6.9665851434493788</v>
      </c>
      <c r="F37" s="106">
        <f>SEKTOR_USD!L37</f>
        <v>5.2824712304492785</v>
      </c>
      <c r="G37" s="106">
        <f>SEKTOR_TL!L37</f>
        <v>15.30342401274617</v>
      </c>
    </row>
    <row r="38" spans="1:7" ht="13.8" x14ac:dyDescent="0.25">
      <c r="A38" s="107" t="s">
        <v>28</v>
      </c>
      <c r="B38" s="106">
        <f>SEKTOR_USD!D38</f>
        <v>-37.43883974626295</v>
      </c>
      <c r="C38" s="106">
        <f>SEKTOR_TL!D38</f>
        <v>-28.255810917400918</v>
      </c>
      <c r="D38" s="106">
        <f>SEKTOR_USD!H38</f>
        <v>-11.777790008917467</v>
      </c>
      <c r="E38" s="106">
        <f>SEKTOR_TL!H38</f>
        <v>1.3990680536587572</v>
      </c>
      <c r="F38" s="106">
        <f>SEKTOR_USD!L38</f>
        <v>-9.9301847822214828</v>
      </c>
      <c r="G38" s="106">
        <f>SEKTOR_TL!L38</f>
        <v>-1.3571967543101133</v>
      </c>
    </row>
    <row r="39" spans="1:7" ht="13.8" x14ac:dyDescent="0.25">
      <c r="A39" s="107" t="s">
        <v>108</v>
      </c>
      <c r="B39" s="106">
        <f>SEKTOR_USD!D39</f>
        <v>-54.793348479731861</v>
      </c>
      <c r="C39" s="106">
        <f>SEKTOR_TL!D39</f>
        <v>-48.157698141994658</v>
      </c>
      <c r="D39" s="106">
        <f>SEKTOR_USD!H39</f>
        <v>-28.740358395912175</v>
      </c>
      <c r="E39" s="106">
        <f>SEKTOR_TL!H39</f>
        <v>-18.097027390012084</v>
      </c>
      <c r="F39" s="106">
        <f>SEKTOR_USD!L39</f>
        <v>5.3476747340615756</v>
      </c>
      <c r="G39" s="106">
        <f>SEKTOR_TL!L39</f>
        <v>15.374833689364314</v>
      </c>
    </row>
    <row r="40" spans="1:7" ht="13.8" x14ac:dyDescent="0.25">
      <c r="A40" s="107" t="s">
        <v>29</v>
      </c>
      <c r="B40" s="106">
        <f>SEKTOR_USD!D40</f>
        <v>-41.125400364980813</v>
      </c>
      <c r="C40" s="106">
        <f>SEKTOR_TL!D40</f>
        <v>-32.483502683682673</v>
      </c>
      <c r="D40" s="106">
        <f>SEKTOR_USD!H40</f>
        <v>-13.454165337633075</v>
      </c>
      <c r="E40" s="106">
        <f>SEKTOR_TL!H40</f>
        <v>-0.52769048092215853</v>
      </c>
      <c r="F40" s="106">
        <f>SEKTOR_USD!L40</f>
        <v>-4.8839818893294442</v>
      </c>
      <c r="G40" s="106">
        <f>SEKTOR_TL!L40</f>
        <v>4.1693117424357222</v>
      </c>
    </row>
    <row r="41" spans="1:7" ht="13.8" x14ac:dyDescent="0.25">
      <c r="A41" s="97" t="s">
        <v>30</v>
      </c>
      <c r="B41" s="106">
        <f>SEKTOR_USD!D41</f>
        <v>-41.921560631061212</v>
      </c>
      <c r="C41" s="106">
        <f>SEKTOR_TL!D41</f>
        <v>-33.396527193427325</v>
      </c>
      <c r="D41" s="106">
        <f>SEKTOR_USD!H41</f>
        <v>-29.202751847743073</v>
      </c>
      <c r="E41" s="106">
        <f>SEKTOR_TL!H41</f>
        <v>-18.628483868992923</v>
      </c>
      <c r="F41" s="106">
        <f>SEKTOR_USD!L41</f>
        <v>-12.055748078263029</v>
      </c>
      <c r="G41" s="106">
        <f>SEKTOR_TL!L41</f>
        <v>-3.6850745399003793</v>
      </c>
    </row>
    <row r="42" spans="1:7" ht="16.8" x14ac:dyDescent="0.3">
      <c r="A42" s="92" t="s">
        <v>31</v>
      </c>
      <c r="B42" s="105">
        <f>SEKTOR_USD!D42</f>
        <v>-40.519397319360664</v>
      </c>
      <c r="C42" s="105">
        <f>SEKTOR_TL!D42</f>
        <v>-31.78854758832853</v>
      </c>
      <c r="D42" s="105">
        <f>SEKTOR_USD!H42</f>
        <v>-15.055524206157243</v>
      </c>
      <c r="E42" s="105">
        <f>SEKTOR_TL!H42</f>
        <v>-2.3682281063593926</v>
      </c>
      <c r="F42" s="105">
        <f>SEKTOR_USD!L42</f>
        <v>-9.6732517099923783</v>
      </c>
      <c r="G42" s="105">
        <f>SEKTOR_TL!L42</f>
        <v>-1.0758083843004034</v>
      </c>
    </row>
    <row r="43" spans="1:7" ht="13.8" x14ac:dyDescent="0.25">
      <c r="A43" s="97" t="s">
        <v>32</v>
      </c>
      <c r="B43" s="106">
        <f>SEKTOR_USD!D43</f>
        <v>-40.519397319360664</v>
      </c>
      <c r="C43" s="106">
        <f>SEKTOR_TL!D43</f>
        <v>-31.78854758832853</v>
      </c>
      <c r="D43" s="106">
        <f>SEKTOR_USD!H43</f>
        <v>-15.055524206157243</v>
      </c>
      <c r="E43" s="106">
        <f>SEKTOR_TL!H43</f>
        <v>-2.3682281063593926</v>
      </c>
      <c r="F43" s="106">
        <f>SEKTOR_USD!L43</f>
        <v>-9.6732517099923783</v>
      </c>
      <c r="G43" s="106">
        <f>SEKTOR_TL!L43</f>
        <v>-1.0758083843004034</v>
      </c>
    </row>
    <row r="44" spans="1:7" ht="17.399999999999999" x14ac:dyDescent="0.3">
      <c r="A44" s="108" t="s">
        <v>40</v>
      </c>
      <c r="B44" s="109">
        <f>SEKTOR_USD!D44</f>
        <v>-41.97901208804312</v>
      </c>
      <c r="C44" s="109">
        <f>SEKTOR_TL!D44</f>
        <v>-33.462411652348237</v>
      </c>
      <c r="D44" s="109">
        <f>SEKTOR_USD!H44</f>
        <v>-19.662150108802521</v>
      </c>
      <c r="E44" s="109">
        <f>SEKTOR_TL!H44</f>
        <v>-7.6628990678700033</v>
      </c>
      <c r="F44" s="109">
        <f>SEKTOR_USD!L44</f>
        <v>-8.5799141324521688</v>
      </c>
      <c r="G44" s="109">
        <f>SEKTOR_TL!L44</f>
        <v>0.12159479990340819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>
      <selection activeCell="D8" sqref="D8:M8"/>
    </sheetView>
  </sheetViews>
  <sheetFormatPr defaultColWidth="9.21875" defaultRowHeight="13.2" x14ac:dyDescent="0.25"/>
  <cols>
    <col min="1" max="1" width="32.21875" customWidth="1"/>
    <col min="2" max="2" width="12.77734375" bestFit="1" customWidth="1"/>
    <col min="3" max="3" width="12.77734375" customWidth="1"/>
    <col min="4" max="4" width="12.21875" bestFit="1" customWidth="1"/>
    <col min="5" max="5" width="13.5546875" bestFit="1" customWidth="1"/>
    <col min="6" max="7" width="12.77734375" bestFit="1" customWidth="1"/>
    <col min="8" max="8" width="12.21875" bestFit="1" customWidth="1"/>
    <col min="9" max="9" width="15" bestFit="1" customWidth="1"/>
    <col min="10" max="11" width="14.21875" bestFit="1" customWidth="1"/>
    <col min="12" max="12" width="10.21875" customWidth="1"/>
    <col min="13" max="13" width="15" bestFit="1" customWidth="1"/>
  </cols>
  <sheetData>
    <row r="2" spans="1:13" ht="24.6" x14ac:dyDescent="0.4">
      <c r="C2" s="154" t="s">
        <v>225</v>
      </c>
      <c r="D2" s="154"/>
      <c r="E2" s="154"/>
      <c r="F2" s="154"/>
      <c r="G2" s="154"/>
      <c r="H2" s="154"/>
      <c r="I2" s="154"/>
      <c r="J2" s="154"/>
      <c r="K2" s="154"/>
    </row>
    <row r="6" spans="1:13" ht="22.5" customHeight="1" x14ac:dyDescent="0.25">
      <c r="A6" s="162" t="s">
        <v>114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4"/>
    </row>
    <row r="7" spans="1:13" ht="24" customHeight="1" x14ac:dyDescent="0.25">
      <c r="A7" s="50"/>
      <c r="B7" s="150" t="s">
        <v>226</v>
      </c>
      <c r="C7" s="150"/>
      <c r="D7" s="150"/>
      <c r="E7" s="150"/>
      <c r="F7" s="150" t="s">
        <v>227</v>
      </c>
      <c r="G7" s="150"/>
      <c r="H7" s="150"/>
      <c r="I7" s="150"/>
      <c r="J7" s="150" t="s">
        <v>105</v>
      </c>
      <c r="K7" s="150"/>
      <c r="L7" s="150"/>
      <c r="M7" s="150"/>
    </row>
    <row r="8" spans="1:13" ht="64.8" x14ac:dyDescent="0.3">
      <c r="A8" s="51" t="s">
        <v>41</v>
      </c>
      <c r="B8" s="71">
        <v>2019</v>
      </c>
      <c r="C8" s="72">
        <v>2020</v>
      </c>
      <c r="D8" s="7" t="s">
        <v>117</v>
      </c>
      <c r="E8" s="7" t="s">
        <v>118</v>
      </c>
      <c r="F8" s="5">
        <v>2019</v>
      </c>
      <c r="G8" s="6">
        <v>2020</v>
      </c>
      <c r="H8" s="7" t="s">
        <v>117</v>
      </c>
      <c r="I8" s="7" t="s">
        <v>118</v>
      </c>
      <c r="J8" s="5" t="s">
        <v>128</v>
      </c>
      <c r="K8" s="5" t="s">
        <v>129</v>
      </c>
      <c r="L8" s="7" t="s">
        <v>117</v>
      </c>
      <c r="M8" s="7" t="s">
        <v>118</v>
      </c>
    </row>
    <row r="9" spans="1:13" ht="22.5" customHeight="1" x14ac:dyDescent="0.3">
      <c r="A9" s="52" t="s">
        <v>197</v>
      </c>
      <c r="B9" s="75">
        <v>4563400.28266</v>
      </c>
      <c r="C9" s="75">
        <v>2872894.6952399998</v>
      </c>
      <c r="D9" s="64">
        <f>(C9-B9)/B9*100</f>
        <v>-37.044867482775516</v>
      </c>
      <c r="E9" s="77">
        <f t="shared" ref="E9:E22" si="0">C9/C$22*100</f>
        <v>32.011522804974817</v>
      </c>
      <c r="F9" s="75">
        <v>19839167.896439999</v>
      </c>
      <c r="G9" s="75">
        <v>16702599.16116</v>
      </c>
      <c r="H9" s="64">
        <f t="shared" ref="H9:H21" si="1">(G9-F9)/F9*100</f>
        <v>-15.809981303917667</v>
      </c>
      <c r="I9" s="66">
        <f t="shared" ref="I9:I22" si="2">G9/G$22*100</f>
        <v>29.513902848770513</v>
      </c>
      <c r="J9" s="75">
        <v>48322750.381630003</v>
      </c>
      <c r="K9" s="75">
        <v>44041641.854039997</v>
      </c>
      <c r="L9" s="64">
        <f t="shared" ref="L9:L22" si="3">(K9-J9)/J9*100</f>
        <v>-8.8594057535629815</v>
      </c>
      <c r="M9" s="77">
        <f t="shared" ref="M9:M22" si="4">K9/K$22*100</f>
        <v>28.967943506530652</v>
      </c>
    </row>
    <row r="10" spans="1:13" ht="22.5" customHeight="1" x14ac:dyDescent="0.3">
      <c r="A10" s="52" t="s">
        <v>198</v>
      </c>
      <c r="B10" s="75">
        <v>2901118.4704999998</v>
      </c>
      <c r="C10" s="75">
        <v>1220577.50165</v>
      </c>
      <c r="D10" s="64">
        <f t="shared" ref="D10:D22" si="5">(C10-B10)/B10*100</f>
        <v>-57.92734719173199</v>
      </c>
      <c r="E10" s="77">
        <f t="shared" si="0"/>
        <v>13.600409577854041</v>
      </c>
      <c r="F10" s="75">
        <v>13654282.62483</v>
      </c>
      <c r="G10" s="75">
        <v>9178135.3204900008</v>
      </c>
      <c r="H10" s="64">
        <f t="shared" si="1"/>
        <v>-32.782002741031803</v>
      </c>
      <c r="I10" s="66">
        <f t="shared" si="2"/>
        <v>16.217990479692396</v>
      </c>
      <c r="J10" s="75">
        <v>32079141.375330001</v>
      </c>
      <c r="K10" s="75">
        <v>27258994.6083</v>
      </c>
      <c r="L10" s="64">
        <f t="shared" si="3"/>
        <v>-15.025797326161804</v>
      </c>
      <c r="M10" s="77">
        <f t="shared" si="4"/>
        <v>17.929327395990885</v>
      </c>
    </row>
    <row r="11" spans="1:13" ht="22.5" customHeight="1" x14ac:dyDescent="0.3">
      <c r="A11" s="52" t="s">
        <v>199</v>
      </c>
      <c r="B11" s="75">
        <v>1810444.4619499999</v>
      </c>
      <c r="C11" s="75">
        <v>808298.55477000005</v>
      </c>
      <c r="D11" s="64">
        <f t="shared" si="5"/>
        <v>-55.353584616487218</v>
      </c>
      <c r="E11" s="77">
        <f t="shared" si="0"/>
        <v>9.0065492696684011</v>
      </c>
      <c r="F11" s="75">
        <v>8498981.6555899996</v>
      </c>
      <c r="G11" s="75">
        <v>6118180.5667899996</v>
      </c>
      <c r="H11" s="64">
        <f t="shared" si="1"/>
        <v>-28.012780651598252</v>
      </c>
      <c r="I11" s="66">
        <f t="shared" si="2"/>
        <v>10.810975292957639</v>
      </c>
      <c r="J11" s="75">
        <v>19826154.297619998</v>
      </c>
      <c r="K11" s="75">
        <v>17186319.448460001</v>
      </c>
      <c r="L11" s="64">
        <f t="shared" si="3"/>
        <v>-13.314911250725473</v>
      </c>
      <c r="M11" s="77">
        <f t="shared" si="4"/>
        <v>11.304127410102668</v>
      </c>
    </row>
    <row r="12" spans="1:13" ht="22.5" customHeight="1" x14ac:dyDescent="0.3">
      <c r="A12" s="52" t="s">
        <v>200</v>
      </c>
      <c r="B12" s="75">
        <v>1500589.7647599999</v>
      </c>
      <c r="C12" s="75">
        <v>981025.53315000003</v>
      </c>
      <c r="D12" s="64">
        <f t="shared" si="5"/>
        <v>-34.62400209647555</v>
      </c>
      <c r="E12" s="77">
        <f t="shared" si="0"/>
        <v>10.931177282176828</v>
      </c>
      <c r="F12" s="75">
        <v>6603381.2514300002</v>
      </c>
      <c r="G12" s="75">
        <v>5757358.0982600003</v>
      </c>
      <c r="H12" s="64">
        <f t="shared" si="1"/>
        <v>-12.811968913453068</v>
      </c>
      <c r="I12" s="66">
        <f t="shared" si="2"/>
        <v>10.173393131097967</v>
      </c>
      <c r="J12" s="75">
        <v>15100753.895099999</v>
      </c>
      <c r="K12" s="75">
        <v>14974918.79112</v>
      </c>
      <c r="L12" s="64">
        <f t="shared" si="3"/>
        <v>-0.83330345527206484</v>
      </c>
      <c r="M12" s="77">
        <f t="shared" si="4"/>
        <v>9.849601043342032</v>
      </c>
    </row>
    <row r="13" spans="1:13" ht="22.5" customHeight="1" x14ac:dyDescent="0.3">
      <c r="A13" s="53" t="s">
        <v>201</v>
      </c>
      <c r="B13" s="75">
        <v>1299993.75119</v>
      </c>
      <c r="C13" s="75">
        <v>793252.86207999999</v>
      </c>
      <c r="D13" s="64">
        <f t="shared" si="5"/>
        <v>-38.980255762470776</v>
      </c>
      <c r="E13" s="77">
        <f t="shared" si="0"/>
        <v>8.8389011009204879</v>
      </c>
      <c r="F13" s="75">
        <v>5637744.8157900004</v>
      </c>
      <c r="G13" s="75">
        <v>4859333.6674100002</v>
      </c>
      <c r="H13" s="64">
        <f t="shared" si="1"/>
        <v>-13.807136963699621</v>
      </c>
      <c r="I13" s="66">
        <f t="shared" si="2"/>
        <v>8.5865619108671751</v>
      </c>
      <c r="J13" s="75">
        <v>13400963.470210001</v>
      </c>
      <c r="K13" s="75">
        <v>12511907.06813</v>
      </c>
      <c r="L13" s="64">
        <f t="shared" si="3"/>
        <v>-6.6342722600233257</v>
      </c>
      <c r="M13" s="77">
        <f t="shared" si="4"/>
        <v>8.2295800485763202</v>
      </c>
    </row>
    <row r="14" spans="1:13" ht="22.5" customHeight="1" x14ac:dyDescent="0.3">
      <c r="A14" s="52" t="s">
        <v>202</v>
      </c>
      <c r="B14" s="75">
        <v>1160743.61488</v>
      </c>
      <c r="C14" s="75">
        <v>650730.95764000004</v>
      </c>
      <c r="D14" s="64">
        <f t="shared" si="5"/>
        <v>-43.938441762845805</v>
      </c>
      <c r="E14" s="77">
        <f t="shared" si="0"/>
        <v>7.2508362123087711</v>
      </c>
      <c r="F14" s="75">
        <v>5832751.4637099998</v>
      </c>
      <c r="G14" s="75">
        <v>4445315.6061800001</v>
      </c>
      <c r="H14" s="64">
        <f t="shared" si="1"/>
        <v>-23.786987430585675</v>
      </c>
      <c r="I14" s="66">
        <f t="shared" si="2"/>
        <v>7.8549818304930294</v>
      </c>
      <c r="J14" s="75">
        <v>13426694.5529</v>
      </c>
      <c r="K14" s="75">
        <v>12047970.400319999</v>
      </c>
      <c r="L14" s="64">
        <f t="shared" si="3"/>
        <v>-10.268529958344908</v>
      </c>
      <c r="M14" s="77">
        <f t="shared" si="4"/>
        <v>7.9244304079641976</v>
      </c>
    </row>
    <row r="15" spans="1:13" ht="22.5" customHeight="1" x14ac:dyDescent="0.3">
      <c r="A15" s="52" t="s">
        <v>203</v>
      </c>
      <c r="B15" s="75">
        <v>801564.81279999996</v>
      </c>
      <c r="C15" s="75">
        <v>569199.58860999998</v>
      </c>
      <c r="D15" s="64">
        <f t="shared" si="5"/>
        <v>-28.98895017338765</v>
      </c>
      <c r="E15" s="77">
        <f t="shared" si="0"/>
        <v>6.3423645988698985</v>
      </c>
      <c r="F15" s="75">
        <v>3749802.12946</v>
      </c>
      <c r="G15" s="75">
        <v>3226558.9821299999</v>
      </c>
      <c r="H15" s="64">
        <f t="shared" si="1"/>
        <v>-13.953886878968493</v>
      </c>
      <c r="I15" s="66">
        <f t="shared" si="2"/>
        <v>5.7014089493242111</v>
      </c>
      <c r="J15" s="75">
        <v>8725637.0776000004</v>
      </c>
      <c r="K15" s="75">
        <v>8392469.5080999993</v>
      </c>
      <c r="L15" s="64">
        <f t="shared" si="3"/>
        <v>-3.8182606786992266</v>
      </c>
      <c r="M15" s="77">
        <f t="shared" si="4"/>
        <v>5.5200617496647864</v>
      </c>
    </row>
    <row r="16" spans="1:13" ht="22.5" customHeight="1" x14ac:dyDescent="0.3">
      <c r="A16" s="52" t="s">
        <v>204</v>
      </c>
      <c r="B16" s="75">
        <v>640968.84351000004</v>
      </c>
      <c r="C16" s="75">
        <v>487145.06297000003</v>
      </c>
      <c r="D16" s="64">
        <f t="shared" si="5"/>
        <v>-23.998636142382189</v>
      </c>
      <c r="E16" s="77">
        <f t="shared" si="0"/>
        <v>5.4280636594277665</v>
      </c>
      <c r="F16" s="75">
        <v>3126630.3456600001</v>
      </c>
      <c r="G16" s="75">
        <v>3018435.69771</v>
      </c>
      <c r="H16" s="64">
        <f t="shared" si="1"/>
        <v>-3.4604233947956948</v>
      </c>
      <c r="I16" s="66">
        <f t="shared" si="2"/>
        <v>5.3336499953032908</v>
      </c>
      <c r="J16" s="75">
        <v>7281175.1584900003</v>
      </c>
      <c r="K16" s="75">
        <v>7460121.2355199996</v>
      </c>
      <c r="L16" s="64">
        <f t="shared" si="3"/>
        <v>2.4576537871272679</v>
      </c>
      <c r="M16" s="77">
        <f t="shared" si="4"/>
        <v>4.9068191240147749</v>
      </c>
    </row>
    <row r="17" spans="1:13" ht="22.5" customHeight="1" x14ac:dyDescent="0.3">
      <c r="A17" s="52" t="s">
        <v>205</v>
      </c>
      <c r="B17" s="75">
        <v>243589.31494000001</v>
      </c>
      <c r="C17" s="75">
        <v>125802.60327000001</v>
      </c>
      <c r="D17" s="64">
        <f t="shared" si="5"/>
        <v>-48.354629881451402</v>
      </c>
      <c r="E17" s="77">
        <f t="shared" si="0"/>
        <v>1.4017683663014946</v>
      </c>
      <c r="F17" s="75">
        <v>1054289.9336600001</v>
      </c>
      <c r="G17" s="75">
        <v>825817.87847999996</v>
      </c>
      <c r="H17" s="64">
        <f t="shared" si="1"/>
        <v>-21.670704413050053</v>
      </c>
      <c r="I17" s="66">
        <f t="shared" si="2"/>
        <v>1.4592404691668222</v>
      </c>
      <c r="J17" s="75">
        <v>2527820.4182500001</v>
      </c>
      <c r="K17" s="75">
        <v>2205021.4590500002</v>
      </c>
      <c r="L17" s="64">
        <f t="shared" si="3"/>
        <v>-12.769853304036225</v>
      </c>
      <c r="M17" s="77">
        <f t="shared" si="4"/>
        <v>1.4503305137473861</v>
      </c>
    </row>
    <row r="18" spans="1:13" ht="22.5" customHeight="1" x14ac:dyDescent="0.3">
      <c r="A18" s="52" t="s">
        <v>206</v>
      </c>
      <c r="B18" s="75">
        <v>186335.76493</v>
      </c>
      <c r="C18" s="75">
        <v>130704.02522</v>
      </c>
      <c r="D18" s="64">
        <f t="shared" si="5"/>
        <v>-29.85564243713436</v>
      </c>
      <c r="E18" s="77">
        <f t="shared" si="0"/>
        <v>1.4563829613958412</v>
      </c>
      <c r="F18" s="75">
        <v>766680.35031000001</v>
      </c>
      <c r="G18" s="75">
        <v>677330.40382999997</v>
      </c>
      <c r="H18" s="64">
        <f t="shared" si="1"/>
        <v>-11.654132839568959</v>
      </c>
      <c r="I18" s="66">
        <f t="shared" si="2"/>
        <v>1.1968594553620815</v>
      </c>
      <c r="J18" s="75">
        <v>1796263.9001499999</v>
      </c>
      <c r="K18" s="75">
        <v>1752159.6573999999</v>
      </c>
      <c r="L18" s="64">
        <f t="shared" si="3"/>
        <v>-2.4553320225562061</v>
      </c>
      <c r="M18" s="77">
        <f t="shared" si="4"/>
        <v>1.1524652540929137</v>
      </c>
    </row>
    <row r="19" spans="1:13" ht="22.5" customHeight="1" x14ac:dyDescent="0.3">
      <c r="A19" s="52" t="s">
        <v>207</v>
      </c>
      <c r="B19" s="75">
        <v>169917.01295999999</v>
      </c>
      <c r="C19" s="75">
        <v>134563.28339999999</v>
      </c>
      <c r="D19" s="64">
        <f t="shared" si="5"/>
        <v>-20.806468371900227</v>
      </c>
      <c r="E19" s="77">
        <f t="shared" si="0"/>
        <v>1.4993851401544451</v>
      </c>
      <c r="F19" s="75">
        <v>777785.76743999997</v>
      </c>
      <c r="G19" s="75">
        <v>734511.55559999996</v>
      </c>
      <c r="H19" s="64">
        <f t="shared" si="1"/>
        <v>-5.5637700831724546</v>
      </c>
      <c r="I19" s="66">
        <f t="shared" si="2"/>
        <v>1.2978999546183287</v>
      </c>
      <c r="J19" s="75">
        <v>1741247.49342</v>
      </c>
      <c r="K19" s="75">
        <v>1749025.39628</v>
      </c>
      <c r="L19" s="64">
        <f t="shared" si="3"/>
        <v>0.44668566010242355</v>
      </c>
      <c r="M19" s="77">
        <f t="shared" si="4"/>
        <v>1.1504037256113058</v>
      </c>
    </row>
    <row r="20" spans="1:13" ht="22.5" customHeight="1" x14ac:dyDescent="0.3">
      <c r="A20" s="52" t="s">
        <v>208</v>
      </c>
      <c r="B20" s="75">
        <v>98865.499609999999</v>
      </c>
      <c r="C20" s="75">
        <v>105405.19542</v>
      </c>
      <c r="D20" s="64">
        <f t="shared" si="5"/>
        <v>6.6147400617985959</v>
      </c>
      <c r="E20" s="77">
        <f t="shared" si="0"/>
        <v>1.1744881643384708</v>
      </c>
      <c r="F20" s="75">
        <v>529027.86329000001</v>
      </c>
      <c r="G20" s="75">
        <v>642337.75294999999</v>
      </c>
      <c r="H20" s="64">
        <f t="shared" si="1"/>
        <v>21.418510729346274</v>
      </c>
      <c r="I20" s="66">
        <f t="shared" si="2"/>
        <v>1.135026582015348</v>
      </c>
      <c r="J20" s="75">
        <v>1167955.19303</v>
      </c>
      <c r="K20" s="75">
        <v>1523035.64864</v>
      </c>
      <c r="L20" s="64">
        <f t="shared" si="3"/>
        <v>30.401890220533446</v>
      </c>
      <c r="M20" s="77">
        <f t="shared" si="4"/>
        <v>1.0017612598198058</v>
      </c>
    </row>
    <row r="21" spans="1:13" ht="22.5" customHeight="1" x14ac:dyDescent="0.3">
      <c r="A21" s="52" t="s">
        <v>209</v>
      </c>
      <c r="B21" s="75">
        <v>90257.934210000007</v>
      </c>
      <c r="C21" s="75">
        <v>94964.429390000005</v>
      </c>
      <c r="D21" s="64">
        <f t="shared" si="5"/>
        <v>5.2144946825943954</v>
      </c>
      <c r="E21" s="77">
        <f t="shared" si="0"/>
        <v>1.0581508616087476</v>
      </c>
      <c r="F21" s="75">
        <v>372371.35382000002</v>
      </c>
      <c r="G21" s="75">
        <v>406394.52254999999</v>
      </c>
      <c r="H21" s="64">
        <f t="shared" si="1"/>
        <v>9.1368920785583256</v>
      </c>
      <c r="I21" s="66">
        <f t="shared" si="2"/>
        <v>0.71810910033119479</v>
      </c>
      <c r="J21" s="75">
        <v>908023.33062000002</v>
      </c>
      <c r="K21" s="75">
        <v>932205.25994999998</v>
      </c>
      <c r="L21" s="64">
        <f t="shared" si="3"/>
        <v>2.6631396479084395</v>
      </c>
      <c r="M21" s="77">
        <f t="shared" si="4"/>
        <v>0.61314856054225875</v>
      </c>
    </row>
    <row r="22" spans="1:13" ht="24" customHeight="1" x14ac:dyDescent="0.25">
      <c r="A22" s="68" t="s">
        <v>42</v>
      </c>
      <c r="B22" s="76">
        <f>SUM(B9:B21)</f>
        <v>15467789.528899999</v>
      </c>
      <c r="C22" s="76">
        <f>SUM(C9:C21)</f>
        <v>8974564.2928099986</v>
      </c>
      <c r="D22" s="74">
        <f t="shared" si="5"/>
        <v>-41.979012088043135</v>
      </c>
      <c r="E22" s="78">
        <f t="shared" si="0"/>
        <v>100</v>
      </c>
      <c r="F22" s="67">
        <f>SUM(F9:F21)</f>
        <v>70442897.451429993</v>
      </c>
      <c r="G22" s="67">
        <f>SUM(G9:G21)</f>
        <v>56592309.213540003</v>
      </c>
      <c r="H22" s="74">
        <f>(G22-F22)/F22*100</f>
        <v>-19.662150108802521</v>
      </c>
      <c r="I22" s="70">
        <f t="shared" si="2"/>
        <v>100</v>
      </c>
      <c r="J22" s="76">
        <f>SUM(J9:J21)</f>
        <v>166304580.54435</v>
      </c>
      <c r="K22" s="76">
        <f>SUM(K9:K21)</f>
        <v>152035790.33531001</v>
      </c>
      <c r="L22" s="74">
        <f t="shared" si="3"/>
        <v>-8.5799141324521688</v>
      </c>
      <c r="M22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C23" sqref="C23"/>
    </sheetView>
  </sheetViews>
  <sheetFormatPr defaultColWidth="9.21875" defaultRowHeight="13.2" x14ac:dyDescent="0.25"/>
  <cols>
    <col min="1" max="2" width="0" hidden="1" customWidth="1"/>
    <col min="10" max="10" width="11.5546875" bestFit="1" customWidth="1"/>
    <col min="11" max="11" width="12.218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 t="s">
        <v>123</v>
      </c>
    </row>
    <row r="22" spans="3:14" x14ac:dyDescent="0.25">
      <c r="C22" s="65" t="s">
        <v>124</v>
      </c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5"/>
      <c r="I26" s="165"/>
      <c r="N26" t="s">
        <v>43</v>
      </c>
    </row>
    <row r="27" spans="3:14" x14ac:dyDescent="0.25">
      <c r="H27" s="165"/>
      <c r="I27" s="165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5"/>
      <c r="I39" s="165"/>
    </row>
    <row r="40" spans="8:9" x14ac:dyDescent="0.25">
      <c r="H40" s="165"/>
      <c r="I40" s="165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5"/>
      <c r="I51" s="165"/>
    </row>
    <row r="52" spans="3:9" x14ac:dyDescent="0.25">
      <c r="H52" s="165"/>
      <c r="I52" s="165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>
      <selection activeCell="B1" sqref="B1"/>
    </sheetView>
  </sheetViews>
  <sheetFormatPr defaultColWidth="9.21875" defaultRowHeight="13.2" x14ac:dyDescent="0.25"/>
  <cols>
    <col min="1" max="1" width="3.21875" bestFit="1" customWidth="1"/>
    <col min="2" max="2" width="28" customWidth="1"/>
    <col min="3" max="3" width="11.77734375" customWidth="1"/>
    <col min="4" max="9" width="11.77734375" bestFit="1" customWidth="1"/>
    <col min="10" max="10" width="10.21875" bestFit="1" customWidth="1"/>
    <col min="11" max="14" width="11.77734375" bestFit="1" customWidth="1"/>
    <col min="15" max="15" width="12.77734375" bestFit="1" customWidth="1"/>
    <col min="16" max="16" width="6.7773437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120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104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103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102</v>
      </c>
      <c r="P4" s="63" t="s">
        <v>101</v>
      </c>
    </row>
    <row r="5" spans="1:16" x14ac:dyDescent="0.25">
      <c r="A5" s="54" t="s">
        <v>100</v>
      </c>
      <c r="B5" s="55" t="s">
        <v>167</v>
      </c>
      <c r="C5" s="79">
        <v>1270172.55626</v>
      </c>
      <c r="D5" s="79">
        <v>1197272.3897899999</v>
      </c>
      <c r="E5" s="79">
        <v>1161516.1620199999</v>
      </c>
      <c r="F5" s="79">
        <v>798831.64492999995</v>
      </c>
      <c r="G5" s="79">
        <v>851723.87095999997</v>
      </c>
      <c r="H5" s="79"/>
      <c r="I5" s="56"/>
      <c r="J5" s="56"/>
      <c r="K5" s="56"/>
      <c r="L5" s="56"/>
      <c r="M5" s="56"/>
      <c r="N5" s="56"/>
      <c r="O5" s="79">
        <v>5279516.6239600005</v>
      </c>
      <c r="P5" s="57">
        <f t="shared" ref="P5:P24" si="0">O5/O$26*100</f>
        <v>9.3290355126502753</v>
      </c>
    </row>
    <row r="6" spans="1:16" x14ac:dyDescent="0.25">
      <c r="A6" s="54" t="s">
        <v>99</v>
      </c>
      <c r="B6" s="55" t="s">
        <v>168</v>
      </c>
      <c r="C6" s="79">
        <v>835367.37620000006</v>
      </c>
      <c r="D6" s="79">
        <v>828010.96082000004</v>
      </c>
      <c r="E6" s="79">
        <v>773976.30198999995</v>
      </c>
      <c r="F6" s="79">
        <v>340134.29343999998</v>
      </c>
      <c r="G6" s="79">
        <v>533920.95898</v>
      </c>
      <c r="H6" s="79"/>
      <c r="I6" s="56"/>
      <c r="J6" s="56"/>
      <c r="K6" s="56"/>
      <c r="L6" s="56"/>
      <c r="M6" s="56"/>
      <c r="N6" s="56"/>
      <c r="O6" s="79">
        <v>3311409.8914299998</v>
      </c>
      <c r="P6" s="57">
        <f t="shared" si="0"/>
        <v>5.8513425895646751</v>
      </c>
    </row>
    <row r="7" spans="1:16" x14ac:dyDescent="0.25">
      <c r="A7" s="54" t="s">
        <v>98</v>
      </c>
      <c r="B7" s="55" t="s">
        <v>170</v>
      </c>
      <c r="C7" s="79">
        <v>640196.82079000003</v>
      </c>
      <c r="D7" s="79">
        <v>663296.36627</v>
      </c>
      <c r="E7" s="79">
        <v>703386.32591999997</v>
      </c>
      <c r="F7" s="79">
        <v>595286.72297999996</v>
      </c>
      <c r="G7" s="79">
        <v>497269.27877999999</v>
      </c>
      <c r="H7" s="79"/>
      <c r="I7" s="56"/>
      <c r="J7" s="56"/>
      <c r="K7" s="56"/>
      <c r="L7" s="56"/>
      <c r="M7" s="56"/>
      <c r="N7" s="56"/>
      <c r="O7" s="79">
        <v>3099435.51474</v>
      </c>
      <c r="P7" s="57">
        <f t="shared" si="0"/>
        <v>5.4767786609393987</v>
      </c>
    </row>
    <row r="8" spans="1:16" x14ac:dyDescent="0.25">
      <c r="A8" s="54" t="s">
        <v>97</v>
      </c>
      <c r="B8" s="55" t="s">
        <v>172</v>
      </c>
      <c r="C8" s="79">
        <v>845000.27917999995</v>
      </c>
      <c r="D8" s="79">
        <v>718329.88595000003</v>
      </c>
      <c r="E8" s="79">
        <v>507572.83228999999</v>
      </c>
      <c r="F8" s="79">
        <v>379312.61008000001</v>
      </c>
      <c r="G8" s="79">
        <v>373588.16496000002</v>
      </c>
      <c r="H8" s="79"/>
      <c r="I8" s="56"/>
      <c r="J8" s="56"/>
      <c r="K8" s="56"/>
      <c r="L8" s="56"/>
      <c r="M8" s="56"/>
      <c r="N8" s="56"/>
      <c r="O8" s="79">
        <v>2823803.7724600001</v>
      </c>
      <c r="P8" s="57">
        <f t="shared" si="0"/>
        <v>4.9897306042150165</v>
      </c>
    </row>
    <row r="9" spans="1:16" x14ac:dyDescent="0.25">
      <c r="A9" s="54" t="s">
        <v>96</v>
      </c>
      <c r="B9" s="55" t="s">
        <v>169</v>
      </c>
      <c r="C9" s="79">
        <v>622110.65295000002</v>
      </c>
      <c r="D9" s="79">
        <v>630754.5281</v>
      </c>
      <c r="E9" s="79">
        <v>373201.43612000003</v>
      </c>
      <c r="F9" s="79">
        <v>460754.71914</v>
      </c>
      <c r="G9" s="79">
        <v>504555.34545999998</v>
      </c>
      <c r="H9" s="79"/>
      <c r="I9" s="56"/>
      <c r="J9" s="56"/>
      <c r="K9" s="56"/>
      <c r="L9" s="56"/>
      <c r="M9" s="56"/>
      <c r="N9" s="56"/>
      <c r="O9" s="79">
        <v>2591376.6817700001</v>
      </c>
      <c r="P9" s="57">
        <f t="shared" si="0"/>
        <v>4.579026227736966</v>
      </c>
    </row>
    <row r="10" spans="1:16" x14ac:dyDescent="0.25">
      <c r="A10" s="54" t="s">
        <v>95</v>
      </c>
      <c r="B10" s="55" t="s">
        <v>171</v>
      </c>
      <c r="C10" s="79">
        <v>618247.95304000005</v>
      </c>
      <c r="D10" s="79">
        <v>602726.51315000001</v>
      </c>
      <c r="E10" s="79">
        <v>464385.19747000001</v>
      </c>
      <c r="F10" s="79">
        <v>226083.25956999999</v>
      </c>
      <c r="G10" s="79">
        <v>402483.74854</v>
      </c>
      <c r="H10" s="79"/>
      <c r="I10" s="56"/>
      <c r="J10" s="56"/>
      <c r="K10" s="56"/>
      <c r="L10" s="56"/>
      <c r="M10" s="56"/>
      <c r="N10" s="56"/>
      <c r="O10" s="79">
        <v>2313926.6717699999</v>
      </c>
      <c r="P10" s="57">
        <f t="shared" si="0"/>
        <v>4.0887652473039235</v>
      </c>
    </row>
    <row r="11" spans="1:16" x14ac:dyDescent="0.25">
      <c r="A11" s="54" t="s">
        <v>94</v>
      </c>
      <c r="B11" s="55" t="s">
        <v>175</v>
      </c>
      <c r="C11" s="79">
        <v>589671.57120999997</v>
      </c>
      <c r="D11" s="79">
        <v>613434.96129000001</v>
      </c>
      <c r="E11" s="79">
        <v>476654.79227999999</v>
      </c>
      <c r="F11" s="79">
        <v>289836.61408000003</v>
      </c>
      <c r="G11" s="79">
        <v>254842.08973000001</v>
      </c>
      <c r="H11" s="79"/>
      <c r="I11" s="56"/>
      <c r="J11" s="56"/>
      <c r="K11" s="56"/>
      <c r="L11" s="56"/>
      <c r="M11" s="56"/>
      <c r="N11" s="56"/>
      <c r="O11" s="79">
        <v>2224440.0285899998</v>
      </c>
      <c r="P11" s="57">
        <f t="shared" si="0"/>
        <v>3.9306401514674203</v>
      </c>
    </row>
    <row r="12" spans="1:16" x14ac:dyDescent="0.25">
      <c r="A12" s="54" t="s">
        <v>93</v>
      </c>
      <c r="B12" s="55" t="s">
        <v>173</v>
      </c>
      <c r="C12" s="79">
        <v>473217.70512</v>
      </c>
      <c r="D12" s="79">
        <v>420725.98288000003</v>
      </c>
      <c r="E12" s="79">
        <v>458459.40610000002</v>
      </c>
      <c r="F12" s="79">
        <v>264833.14127999998</v>
      </c>
      <c r="G12" s="79">
        <v>308257.83928000001</v>
      </c>
      <c r="H12" s="79"/>
      <c r="I12" s="56"/>
      <c r="J12" s="56"/>
      <c r="K12" s="56"/>
      <c r="L12" s="56"/>
      <c r="M12" s="56"/>
      <c r="N12" s="56"/>
      <c r="O12" s="79">
        <v>1925494.0746599999</v>
      </c>
      <c r="P12" s="57">
        <f t="shared" si="0"/>
        <v>3.402395310278866</v>
      </c>
    </row>
    <row r="13" spans="1:16" x14ac:dyDescent="0.25">
      <c r="A13" s="54" t="s">
        <v>92</v>
      </c>
      <c r="B13" s="55" t="s">
        <v>174</v>
      </c>
      <c r="C13" s="79">
        <v>365229.07879</v>
      </c>
      <c r="D13" s="79">
        <v>376848.03054000001</v>
      </c>
      <c r="E13" s="79">
        <v>389648.48164000001</v>
      </c>
      <c r="F13" s="79">
        <v>240916.43304</v>
      </c>
      <c r="G13" s="79">
        <v>259745.34398999999</v>
      </c>
      <c r="H13" s="79"/>
      <c r="I13" s="56"/>
      <c r="J13" s="56"/>
      <c r="K13" s="56"/>
      <c r="L13" s="56"/>
      <c r="M13" s="56"/>
      <c r="N13" s="56"/>
      <c r="O13" s="79">
        <v>1632387.368</v>
      </c>
      <c r="P13" s="57">
        <f t="shared" si="0"/>
        <v>2.884468562398657</v>
      </c>
    </row>
    <row r="14" spans="1:16" x14ac:dyDescent="0.25">
      <c r="A14" s="54" t="s">
        <v>91</v>
      </c>
      <c r="B14" s="55" t="s">
        <v>210</v>
      </c>
      <c r="C14" s="79">
        <v>331906.91194000002</v>
      </c>
      <c r="D14" s="79">
        <v>367858.05232999998</v>
      </c>
      <c r="E14" s="79">
        <v>309816.45471999998</v>
      </c>
      <c r="F14" s="79">
        <v>188988.69469999999</v>
      </c>
      <c r="G14" s="79">
        <v>222004.47026</v>
      </c>
      <c r="H14" s="79"/>
      <c r="I14" s="56"/>
      <c r="J14" s="56"/>
      <c r="K14" s="56"/>
      <c r="L14" s="56"/>
      <c r="M14" s="56"/>
      <c r="N14" s="56"/>
      <c r="O14" s="79">
        <v>1420574.5839499999</v>
      </c>
      <c r="P14" s="57">
        <f t="shared" si="0"/>
        <v>2.5101901719361543</v>
      </c>
    </row>
    <row r="15" spans="1:16" x14ac:dyDescent="0.25">
      <c r="A15" s="54" t="s">
        <v>90</v>
      </c>
      <c r="B15" s="55" t="s">
        <v>211</v>
      </c>
      <c r="C15" s="79">
        <v>329783.23444999999</v>
      </c>
      <c r="D15" s="79">
        <v>319202.65247999999</v>
      </c>
      <c r="E15" s="79">
        <v>325910.04067999998</v>
      </c>
      <c r="F15" s="79">
        <v>170463.09229999999</v>
      </c>
      <c r="G15" s="79">
        <v>215289.25709</v>
      </c>
      <c r="H15" s="79"/>
      <c r="I15" s="56"/>
      <c r="J15" s="56"/>
      <c r="K15" s="56"/>
      <c r="L15" s="56"/>
      <c r="M15" s="56"/>
      <c r="N15" s="56"/>
      <c r="O15" s="79">
        <v>1360648.277</v>
      </c>
      <c r="P15" s="57">
        <f t="shared" si="0"/>
        <v>2.404298916069779</v>
      </c>
    </row>
    <row r="16" spans="1:16" x14ac:dyDescent="0.25">
      <c r="A16" s="54" t="s">
        <v>89</v>
      </c>
      <c r="B16" s="55" t="s">
        <v>176</v>
      </c>
      <c r="C16" s="79">
        <v>309917.77763000003</v>
      </c>
      <c r="D16" s="79">
        <v>315914.92654000001</v>
      </c>
      <c r="E16" s="79">
        <v>257416.17665000001</v>
      </c>
      <c r="F16" s="79">
        <v>155436.68384000001</v>
      </c>
      <c r="G16" s="79">
        <v>253674.70217999999</v>
      </c>
      <c r="H16" s="79"/>
      <c r="I16" s="56"/>
      <c r="J16" s="56"/>
      <c r="K16" s="56"/>
      <c r="L16" s="56"/>
      <c r="M16" s="56"/>
      <c r="N16" s="56"/>
      <c r="O16" s="79">
        <v>1292360.2668399999</v>
      </c>
      <c r="P16" s="57">
        <f t="shared" si="0"/>
        <v>2.2836323253103727</v>
      </c>
    </row>
    <row r="17" spans="1:16" x14ac:dyDescent="0.25">
      <c r="A17" s="54" t="s">
        <v>88</v>
      </c>
      <c r="B17" s="55" t="s">
        <v>212</v>
      </c>
      <c r="C17" s="79">
        <v>274242.63754999998</v>
      </c>
      <c r="D17" s="79">
        <v>292814.82046999998</v>
      </c>
      <c r="E17" s="79">
        <v>264579.59007999999</v>
      </c>
      <c r="F17" s="79">
        <v>209236.77002</v>
      </c>
      <c r="G17" s="79">
        <v>173028.56643000001</v>
      </c>
      <c r="H17" s="79"/>
      <c r="I17" s="56"/>
      <c r="J17" s="56"/>
      <c r="K17" s="56"/>
      <c r="L17" s="56"/>
      <c r="M17" s="56"/>
      <c r="N17" s="56"/>
      <c r="O17" s="79">
        <v>1213902.3845500001</v>
      </c>
      <c r="P17" s="57">
        <f t="shared" si="0"/>
        <v>2.1449953207768515</v>
      </c>
    </row>
    <row r="18" spans="1:16" x14ac:dyDescent="0.25">
      <c r="A18" s="54" t="s">
        <v>87</v>
      </c>
      <c r="B18" s="55" t="s">
        <v>213</v>
      </c>
      <c r="C18" s="79">
        <v>270140.46010999999</v>
      </c>
      <c r="D18" s="79">
        <v>291980.99513</v>
      </c>
      <c r="E18" s="79">
        <v>262518.79885000002</v>
      </c>
      <c r="F18" s="79">
        <v>152961.03482</v>
      </c>
      <c r="G18" s="79">
        <v>178339.96883999999</v>
      </c>
      <c r="H18" s="79"/>
      <c r="I18" s="56"/>
      <c r="J18" s="56"/>
      <c r="K18" s="56"/>
      <c r="L18" s="56"/>
      <c r="M18" s="56"/>
      <c r="N18" s="56"/>
      <c r="O18" s="79">
        <v>1155941.2577500001</v>
      </c>
      <c r="P18" s="57">
        <f t="shared" si="0"/>
        <v>2.0425765864903691</v>
      </c>
    </row>
    <row r="19" spans="1:16" x14ac:dyDescent="0.25">
      <c r="A19" s="54" t="s">
        <v>86</v>
      </c>
      <c r="B19" s="55" t="s">
        <v>214</v>
      </c>
      <c r="C19" s="79">
        <v>222831.11085</v>
      </c>
      <c r="D19" s="79">
        <v>290496.84895999997</v>
      </c>
      <c r="E19" s="79">
        <v>299094.18430000002</v>
      </c>
      <c r="F19" s="79">
        <v>200843.64009</v>
      </c>
      <c r="G19" s="79">
        <v>139530.47141</v>
      </c>
      <c r="H19" s="79"/>
      <c r="I19" s="56"/>
      <c r="J19" s="56"/>
      <c r="K19" s="56"/>
      <c r="L19" s="56"/>
      <c r="M19" s="56"/>
      <c r="N19" s="56"/>
      <c r="O19" s="79">
        <v>1152796.2556100001</v>
      </c>
      <c r="P19" s="57">
        <f t="shared" si="0"/>
        <v>2.0370192904837108</v>
      </c>
    </row>
    <row r="20" spans="1:16" x14ac:dyDescent="0.25">
      <c r="A20" s="54" t="s">
        <v>85</v>
      </c>
      <c r="B20" s="55" t="s">
        <v>215</v>
      </c>
      <c r="C20" s="79">
        <v>204657.42128000001</v>
      </c>
      <c r="D20" s="79">
        <v>142955.41451999999</v>
      </c>
      <c r="E20" s="79">
        <v>184774.34140999999</v>
      </c>
      <c r="F20" s="79">
        <v>213295.98976</v>
      </c>
      <c r="G20" s="79">
        <v>188419.97203</v>
      </c>
      <c r="H20" s="79"/>
      <c r="I20" s="56"/>
      <c r="J20" s="56"/>
      <c r="K20" s="56"/>
      <c r="L20" s="56"/>
      <c r="M20" s="56"/>
      <c r="N20" s="56"/>
      <c r="O20" s="79">
        <v>934103.13899999997</v>
      </c>
      <c r="P20" s="57">
        <f t="shared" si="0"/>
        <v>1.6505831834416662</v>
      </c>
    </row>
    <row r="21" spans="1:16" x14ac:dyDescent="0.25">
      <c r="A21" s="54" t="s">
        <v>84</v>
      </c>
      <c r="B21" s="55" t="s">
        <v>216</v>
      </c>
      <c r="C21" s="79">
        <v>202711.39232000001</v>
      </c>
      <c r="D21" s="79">
        <v>191974.64668999999</v>
      </c>
      <c r="E21" s="79">
        <v>186514.36304</v>
      </c>
      <c r="F21" s="79">
        <v>141279.10902</v>
      </c>
      <c r="G21" s="79">
        <v>152968.52591999999</v>
      </c>
      <c r="H21" s="79"/>
      <c r="I21" s="56"/>
      <c r="J21" s="56"/>
      <c r="K21" s="56"/>
      <c r="L21" s="56"/>
      <c r="M21" s="56"/>
      <c r="N21" s="56"/>
      <c r="O21" s="79">
        <v>875448.03699000005</v>
      </c>
      <c r="P21" s="57">
        <f t="shared" si="0"/>
        <v>1.5469381779186078</v>
      </c>
    </row>
    <row r="22" spans="1:16" x14ac:dyDescent="0.25">
      <c r="A22" s="54" t="s">
        <v>83</v>
      </c>
      <c r="B22" s="55" t="s">
        <v>217</v>
      </c>
      <c r="C22" s="79">
        <v>220715.83822000001</v>
      </c>
      <c r="D22" s="79">
        <v>184321.56276999999</v>
      </c>
      <c r="E22" s="79">
        <v>176303.15700000001</v>
      </c>
      <c r="F22" s="79">
        <v>170121.14636000001</v>
      </c>
      <c r="G22" s="79">
        <v>95001.870850000007</v>
      </c>
      <c r="H22" s="79"/>
      <c r="I22" s="56"/>
      <c r="J22" s="56"/>
      <c r="K22" s="56"/>
      <c r="L22" s="56"/>
      <c r="M22" s="56"/>
      <c r="N22" s="56"/>
      <c r="O22" s="79">
        <v>846463.57519999996</v>
      </c>
      <c r="P22" s="57">
        <f t="shared" si="0"/>
        <v>1.4957219222245117</v>
      </c>
    </row>
    <row r="23" spans="1:16" x14ac:dyDescent="0.25">
      <c r="A23" s="54" t="s">
        <v>82</v>
      </c>
      <c r="B23" s="55" t="s">
        <v>218</v>
      </c>
      <c r="C23" s="79">
        <v>174662.37461</v>
      </c>
      <c r="D23" s="79">
        <v>207153.04355</v>
      </c>
      <c r="E23" s="79">
        <v>197840.2366</v>
      </c>
      <c r="F23" s="79">
        <v>59913.466780000002</v>
      </c>
      <c r="G23" s="79">
        <v>87367.619210000004</v>
      </c>
      <c r="H23" s="79"/>
      <c r="I23" s="56"/>
      <c r="J23" s="56"/>
      <c r="K23" s="56"/>
      <c r="L23" s="56"/>
      <c r="M23" s="56"/>
      <c r="N23" s="56"/>
      <c r="O23" s="79">
        <v>726936.74075</v>
      </c>
      <c r="P23" s="57">
        <f t="shared" si="0"/>
        <v>1.2845150707793995</v>
      </c>
    </row>
    <row r="24" spans="1:16" x14ac:dyDescent="0.25">
      <c r="A24" s="54" t="s">
        <v>81</v>
      </c>
      <c r="B24" s="55" t="s">
        <v>219</v>
      </c>
      <c r="C24" s="79">
        <v>125089.76604</v>
      </c>
      <c r="D24" s="79">
        <v>164519.89621000001</v>
      </c>
      <c r="E24" s="79">
        <v>183669.04777999999</v>
      </c>
      <c r="F24" s="79">
        <v>118813.83799</v>
      </c>
      <c r="G24" s="79">
        <v>123441.80706000001</v>
      </c>
      <c r="H24" s="79"/>
      <c r="I24" s="56"/>
      <c r="J24" s="56"/>
      <c r="K24" s="56"/>
      <c r="L24" s="56"/>
      <c r="M24" s="56"/>
      <c r="N24" s="56"/>
      <c r="O24" s="79">
        <v>715534.35508000001</v>
      </c>
      <c r="P24" s="57">
        <f t="shared" si="0"/>
        <v>1.2643667753158316</v>
      </c>
    </row>
    <row r="25" spans="1:16" x14ac:dyDescent="0.25">
      <c r="A25" s="58"/>
      <c r="B25" s="166" t="s">
        <v>80</v>
      </c>
      <c r="C25" s="166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36896499.500100009</v>
      </c>
      <c r="P25" s="60">
        <f>SUM(P5:P24)</f>
        <v>65.197020607302449</v>
      </c>
    </row>
    <row r="26" spans="1:16" ht="13.5" customHeight="1" x14ac:dyDescent="0.25">
      <c r="A26" s="58"/>
      <c r="B26" s="167" t="s">
        <v>79</v>
      </c>
      <c r="C26" s="167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56592309.213540003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>
      <selection activeCell="O17" sqref="O17"/>
    </sheetView>
  </sheetViews>
  <sheetFormatPr defaultColWidth="9.21875" defaultRowHeight="13.2" x14ac:dyDescent="0.25"/>
  <sheetData>
    <row r="22" spans="1:1" x14ac:dyDescent="0.25">
      <c r="A22" t="s">
        <v>109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>
      <selection activeCell="O44" sqref="O44"/>
    </sheetView>
  </sheetViews>
  <sheetFormatPr defaultColWidth="9.218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2002_2019_AYLIK_IHR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2020-06-01T11:44:26Z</dcterms:modified>
</cp:coreProperties>
</file>