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06 - Haziran\dağıtım\"/>
    </mc:Choice>
  </mc:AlternateContent>
  <xr:revisionPtr revIDLastSave="0" documentId="13_ncr:1_{4AAF5581-4E46-4AA8-A5C8-72F9DF0A5E01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'2002_2020_AYLIK_IHR'!$A$1:$O$81</definedName>
  </definedNames>
  <calcPr calcId="191029"/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I46" i="1"/>
  <c r="M46" i="1"/>
  <c r="E46" i="1"/>
  <c r="D46" i="1"/>
  <c r="M11" i="1" l="1"/>
  <c r="M27" i="1"/>
  <c r="M12" i="1"/>
  <c r="M28" i="1"/>
  <c r="M13" i="1"/>
  <c r="M29" i="1"/>
  <c r="M16" i="1"/>
  <c r="M32" i="1"/>
  <c r="M19" i="1"/>
  <c r="M35" i="1"/>
  <c r="M20" i="1"/>
  <c r="M36" i="1"/>
  <c r="M21" i="1"/>
  <c r="M37" i="1"/>
  <c r="M8" i="1"/>
  <c r="M24" i="1"/>
  <c r="M44" i="1"/>
  <c r="I10" i="1"/>
  <c r="I11" i="1"/>
  <c r="I19" i="1"/>
  <c r="I35" i="1"/>
  <c r="I12" i="1"/>
  <c r="I20" i="1"/>
  <c r="I28" i="1"/>
  <c r="I36" i="1"/>
  <c r="I44" i="1"/>
  <c r="M14" i="1"/>
  <c r="M22" i="1"/>
  <c r="M30" i="1"/>
  <c r="M38" i="1"/>
  <c r="I13" i="1"/>
  <c r="I21" i="1"/>
  <c r="I29" i="1"/>
  <c r="I37" i="1"/>
  <c r="M15" i="1"/>
  <c r="M23" i="1"/>
  <c r="M31" i="1"/>
  <c r="M39" i="1"/>
  <c r="I38" i="1"/>
  <c r="M40" i="1"/>
  <c r="I22" i="1"/>
  <c r="I23" i="1"/>
  <c r="I39" i="1"/>
  <c r="M17" i="1"/>
  <c r="M33" i="1"/>
  <c r="M41" i="1"/>
  <c r="I14" i="1"/>
  <c r="I30" i="1"/>
  <c r="I15" i="1"/>
  <c r="I31" i="1"/>
  <c r="M9" i="1"/>
  <c r="M25" i="1"/>
  <c r="H46" i="1"/>
  <c r="I8" i="1"/>
  <c r="I16" i="1"/>
  <c r="I24" i="1"/>
  <c r="I32" i="1"/>
  <c r="I40" i="1"/>
  <c r="M10" i="1"/>
  <c r="M18" i="1"/>
  <c r="M26" i="1"/>
  <c r="M34" i="1"/>
  <c r="M42" i="1"/>
  <c r="I9" i="1"/>
  <c r="I17" i="1"/>
  <c r="I25" i="1"/>
  <c r="I33" i="1"/>
  <c r="I41" i="1"/>
  <c r="M43" i="1"/>
  <c r="I18" i="1"/>
  <c r="I26" i="1"/>
  <c r="I34" i="1"/>
  <c r="I42" i="1"/>
  <c r="I27" i="1"/>
  <c r="I43" i="1"/>
  <c r="L46" i="1"/>
  <c r="O80" i="22" l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K22" i="1"/>
  <c r="K22" i="2" s="1"/>
  <c r="G22" i="1"/>
  <c r="J22" i="1"/>
  <c r="J22" i="2" s="1"/>
  <c r="J8" i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G44" i="1" s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K44" i="1" l="1"/>
  <c r="K45" i="1" s="1"/>
  <c r="M45" i="1" s="1"/>
  <c r="G45" i="1"/>
  <c r="I45" i="1" s="1"/>
  <c r="B44" i="1"/>
  <c r="B45" i="1" s="1"/>
  <c r="J8" i="2"/>
  <c r="J44" i="1"/>
  <c r="J45" i="1" s="1"/>
  <c r="K8" i="2"/>
  <c r="F44" i="1"/>
  <c r="F45" i="1" s="1"/>
  <c r="C44" i="1"/>
  <c r="C8" i="2"/>
  <c r="B8" i="2"/>
  <c r="G8" i="2"/>
  <c r="F8" i="2"/>
  <c r="F46" i="2"/>
  <c r="C46" i="2"/>
  <c r="C45" i="2"/>
  <c r="B46" i="2"/>
  <c r="K44" i="2" l="1"/>
  <c r="M27" i="2" s="1"/>
  <c r="L45" i="1"/>
  <c r="H44" i="1"/>
  <c r="J44" i="2"/>
  <c r="C45" i="1"/>
  <c r="E45" i="1" s="1"/>
  <c r="D44" i="1"/>
  <c r="H45" i="1"/>
  <c r="L44" i="1"/>
  <c r="F44" i="2"/>
  <c r="B44" i="2"/>
  <c r="B45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38" i="2" l="1"/>
  <c r="M37" i="2"/>
  <c r="M25" i="2"/>
  <c r="M8" i="2"/>
  <c r="M20" i="2"/>
  <c r="M18" i="2"/>
  <c r="M35" i="2"/>
  <c r="M24" i="2"/>
  <c r="M14" i="2"/>
  <c r="M28" i="2"/>
  <c r="M13" i="2"/>
  <c r="M33" i="2"/>
  <c r="M10" i="2"/>
  <c r="M17" i="2"/>
  <c r="M34" i="2"/>
  <c r="M40" i="2"/>
  <c r="M19" i="2"/>
  <c r="M16" i="2"/>
  <c r="M15" i="2"/>
  <c r="M22" i="2"/>
  <c r="M43" i="2"/>
  <c r="M30" i="2"/>
  <c r="M26" i="2"/>
  <c r="M44" i="2"/>
  <c r="M39" i="2"/>
  <c r="M23" i="2"/>
  <c r="M41" i="2"/>
  <c r="M31" i="2"/>
  <c r="M12" i="2"/>
  <c r="M29" i="2"/>
  <c r="M21" i="2"/>
  <c r="M42" i="2"/>
  <c r="M32" i="2"/>
  <c r="M36" i="2"/>
  <c r="M11" i="2"/>
  <c r="M9" i="2"/>
  <c r="D45" i="1"/>
  <c r="K46" i="2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<sst xmlns="http://schemas.openxmlformats.org/spreadsheetml/2006/main" count="421" uniqueCount="230">
  <si>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</si>
  <si>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</si>
  <si>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</si>
  <si>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</si>
  <si>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</si>
  <si>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</si>
  <si>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</si>
  <si>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</si>
  <si>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</si>
  <si>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</si>
  <si>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</si>
  <si>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</si>
  <si>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</si>
  <si>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</si>
  <si>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</si>
  <si>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</si>
  <si>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</si>
  <si>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</si>
  <si>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</si>
  <si>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</si>
  <si>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</si>
  <si>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</si>
  <si>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</si>
  <si>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</si>
  <si>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</si>
  <si>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</si>
  <si>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</si>
  <si>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</si>
  <si>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</si>
  <si>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</si>
  <si>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</si>
  <si>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</si>
  <si>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</si>
  <si>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</si>
  <si>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</si>
  <si>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</si>
  <si>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</si>
  <si>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</si>
  <si>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</si>
  <si>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</si>
  <si>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</si>
  <si>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</si>
  <si>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</si>
  <si>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</si>
  <si>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</si>
  <si>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</si>
  <si>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</si>
  <si>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</si>
  <si>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</si>
  <si>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</si>
  <si>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</si>
  <si>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</si>
  <si>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</si>
  <si>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</si>
  <si>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</si>
  <si>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</si>
  <si>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</si>
  <si>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</si>
  <si>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</si>
  <si>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</si>
  <si>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</si>
  <si>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</si>
  <si>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</si>
  <si>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</si>
  <si>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</si>
  <si>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</si>
  <si>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</si>
  <si>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</si>
  <si>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</si>
  <si>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</si>
  <si>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</si>
  <si>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</si>
  <si>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</si>
  <si>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</si>
  <si>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</si>
  <si>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</si>
  <si>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</si>
  <si>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</si>
  <si>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</si>
  <si>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</si>
  <si>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</si>
  <si>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</si>
  <si>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</si>
  <si>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</si>
  <si>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</si>
  <si>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</si>
  <si>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</si>
  <si>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</si>
  <si>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</si>
  <si>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</si>
  <si>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</si>
  <si>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</si>
  <si>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</si>
  <si>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</si>
  <si>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</si>
  <si>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</si>
  <si>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</si>
  <si>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</si>
  <si>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</si>
  <si>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</si>
  <si>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</si>
  <si>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</si>
  <si>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</si>
  <si>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</si>
  <si>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</si>
  <si>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</si>
  <si>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</si>
  <si>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</si>
  <si>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</si>
  <si>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</si>
  <si>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</si>
  <si>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</si>
  <si>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</si>
  <si>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</si>
  <si>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</si>
  <si>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</si>
  <si>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</si>
  <si>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</si>
  <si>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</si>
  <si>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</si>
  <si>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</si>
  <si>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</si>
  <si>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</si>
  <si>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</si>
  <si>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>HAZİRAN  (2020/2019)</t>
  </si>
  <si>
    <t>OCAK - HAZİRAN  (2020/2019)</t>
  </si>
  <si>
    <t>1 - 30 HAZIRAN İHRACAT RAKAMLARI</t>
  </si>
  <si>
    <t xml:space="preserve">SEKTÖREL BAZDA İHRACAT RAKAMLARI -1.000 $ </t>
  </si>
  <si>
    <t>1 - 30 HAZIRAN</t>
  </si>
  <si>
    <t>1 OCAK  -  30 HAZIRAN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</si>
  <si>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</si>
  <si>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</si>
  <si>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</si>
  <si>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</si>
  <si>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</si>
  <si>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</si>
  <si>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</si>
  <si>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</si>
  <si>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</si>
  <si>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</si>
  <si>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</si>
  <si>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</si>
  <si>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</si>
  <si>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</si>
  <si>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</si>
  <si>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</si>
  <si>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</si>
  <si>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</si>
  <si>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</si>
  <si>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</si>
  <si>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</si>
  <si>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</si>
  <si>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</si>
  <si>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</si>
  <si>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</si>
  <si>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</si>
  <si>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</si>
  <si>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</si>
  <si>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</si>
  <si>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1 - 30 HAZIRAN</t>
  </si>
  <si>
    <t>2020  1 - 30 HAZIRAN</t>
  </si>
  <si>
    <t>CEBELİTARIK</t>
  </si>
  <si>
    <t>SOLOMON ADALARI</t>
  </si>
  <si>
    <t>ST. KİTTS VE NEVİS</t>
  </si>
  <si>
    <t>LESOTHO</t>
  </si>
  <si>
    <t>MARŞAL ADALARI</t>
  </si>
  <si>
    <t>DENİZLİ SERBEST BÖLGESİ</t>
  </si>
  <si>
    <t>ANGUİLLA</t>
  </si>
  <si>
    <t>ST. LUCİA</t>
  </si>
  <si>
    <t>VANUATU</t>
  </si>
  <si>
    <t>BARBADOS</t>
  </si>
  <si>
    <t>ALMANYA</t>
  </si>
  <si>
    <t>BİRLEŞİK KRALLIK</t>
  </si>
  <si>
    <t>ABD</t>
  </si>
  <si>
    <t>İTALYA</t>
  </si>
  <si>
    <t>IRAK</t>
  </si>
  <si>
    <t>FRANSA</t>
  </si>
  <si>
    <t>İSPANYA</t>
  </si>
  <si>
    <t>İSRAİL</t>
  </si>
  <si>
    <t>RUSYA FEDERASYONU</t>
  </si>
  <si>
    <t>HOLLANDA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</si>
  <si>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</si>
  <si>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</si>
  <si>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</si>
  <si>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</si>
  <si>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</si>
  <si>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</si>
  <si>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</si>
  <si>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</si>
  <si>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</si>
  <si>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</si>
  <si>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BINGÖL</t>
  </si>
  <si>
    <t>KARS</t>
  </si>
  <si>
    <t>KASTAMONU</t>
  </si>
  <si>
    <t>BITLIS</t>
  </si>
  <si>
    <t>VAN</t>
  </si>
  <si>
    <t>KIRIKKALE</t>
  </si>
  <si>
    <t>HAKKARI</t>
  </si>
  <si>
    <t>ŞANLIURFA</t>
  </si>
  <si>
    <t>SIIRT</t>
  </si>
  <si>
    <t>TOKAT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</si>
  <si>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</si>
  <si>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</si>
  <si>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</si>
  <si>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</si>
  <si>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</si>
  <si>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</si>
  <si>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</si>
  <si>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</si>
  <si>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</si>
  <si>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</si>
  <si>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</si>
  <si>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</si>
  <si>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</si>
  <si>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</si>
  <si>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BELÇİKA</t>
  </si>
  <si>
    <t>MISIR</t>
  </si>
  <si>
    <t>POLONYA</t>
  </si>
  <si>
    <t>SUUDİ ARABİSTAN</t>
  </si>
  <si>
    <t>ÇİN</t>
  </si>
  <si>
    <t>BULGARİSTAN</t>
  </si>
  <si>
    <t>BAE</t>
  </si>
  <si>
    <t>FAS</t>
  </si>
  <si>
    <t>UKRAYNA</t>
  </si>
  <si>
    <t xml:space="preserve">* Haziran ayı için TİM rakamı kullanılmıştır. </t>
  </si>
  <si>
    <t>İhracatçı Birlikleri Kaydından Muaf İhracat ile Antrepo ve Serbest Bölgeler Farkı</t>
  </si>
  <si>
    <t>GENEL İHRACAT TOPLAMI</t>
  </si>
  <si>
    <t>1 Haziran - 30 Haziran</t>
  </si>
  <si>
    <t>1- Ocak - 30 Haziran</t>
  </si>
  <si>
    <t>1 Temmuz - 30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</si>
</sst>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33CC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62" fillId="44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10611935.832810001</c:v>
                </c:pt>
                <c:pt idx="1">
                  <c:v>11031022.99041</c:v>
                </c:pt>
                <c:pt idx="2">
                  <c:v>12641354.025320001</c:v>
                </c:pt>
                <c:pt idx="3">
                  <c:v>11771198.307170002</c:v>
                </c:pt>
                <c:pt idx="4">
                  <c:v>12998050.975819999</c:v>
                </c:pt>
                <c:pt idx="5">
                  <c:v>8887935.8606200013</c:v>
                </c:pt>
                <c:pt idx="6">
                  <c:v>12515499.23357</c:v>
                </c:pt>
                <c:pt idx="7">
                  <c:v>10182277.571390001</c:v>
                </c:pt>
                <c:pt idx="8">
                  <c:v>11582001.200170003</c:v>
                </c:pt>
                <c:pt idx="9">
                  <c:v>12381645.5448</c:v>
                </c:pt>
                <c:pt idx="10">
                  <c:v>12093314.077900002</c:v>
                </c:pt>
                <c:pt idx="11">
                  <c:v>11499724.19661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3-4CFF-A070-EF2B66023C5B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11113617.008160003</c:v>
                </c:pt>
                <c:pt idx="1">
                  <c:v>11149728.23663</c:v>
                </c:pt>
                <c:pt idx="2">
                  <c:v>10028242.619309999</c:v>
                </c:pt>
                <c:pt idx="3">
                  <c:v>6241725.9019500008</c:v>
                </c:pt>
                <c:pt idx="4">
                  <c:v>7112026.9732499998</c:v>
                </c:pt>
                <c:pt idx="5">
                  <c:v>10238725.260869997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3-4CFF-A070-EF2B6602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7056"/>
        <c:axId val="626548688"/>
      </c:lineChart>
      <c:catAx>
        <c:axId val="6265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2654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548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26547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113224.93742</c:v>
                </c:pt>
                <c:pt idx="1">
                  <c:v>100328.67676</c:v>
                </c:pt>
                <c:pt idx="2">
                  <c:v>123222.22734</c:v>
                </c:pt>
                <c:pt idx="3">
                  <c:v>103959.82799999999</c:v>
                </c:pt>
                <c:pt idx="4">
                  <c:v>74319.612080000006</c:v>
                </c:pt>
                <c:pt idx="5">
                  <c:v>89548.125050000002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F-4CA0-8D54-4D4B1ED64B74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112116.28042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117731.30992</c:v>
                </c:pt>
                <c:pt idx="5">
                  <c:v>63501.196909999999</c:v>
                </c:pt>
                <c:pt idx="6">
                  <c:v>83021.46703</c:v>
                </c:pt>
                <c:pt idx="7">
                  <c:v>71929.894650000002</c:v>
                </c:pt>
                <c:pt idx="8">
                  <c:v>154487.89773999999</c:v>
                </c:pt>
                <c:pt idx="9">
                  <c:v>189264.08181999999</c:v>
                </c:pt>
                <c:pt idx="10">
                  <c:v>151344.11695</c:v>
                </c:pt>
                <c:pt idx="11">
                  <c:v>122574.06164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F-4CA0-8D54-4D4B1ED6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66784"/>
        <c:axId val="922054816"/>
      </c:lineChart>
      <c:catAx>
        <c:axId val="9220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5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205481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66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183707.92029000001</c:v>
                </c:pt>
                <c:pt idx="1">
                  <c:v>163310.4664</c:v>
                </c:pt>
                <c:pt idx="2">
                  <c:v>208395.14339000001</c:v>
                </c:pt>
                <c:pt idx="3">
                  <c:v>197752.96208999999</c:v>
                </c:pt>
                <c:pt idx="4">
                  <c:v>120667.91536</c:v>
                </c:pt>
                <c:pt idx="5">
                  <c:v>128393.1909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9-4D06-855A-997E24589DE3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135925.36207999999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112535.25642999999</c:v>
                </c:pt>
                <c:pt idx="7">
                  <c:v>66620.728529999993</c:v>
                </c:pt>
                <c:pt idx="8">
                  <c:v>274878.25881000003</c:v>
                </c:pt>
                <c:pt idx="9">
                  <c:v>346411.13650999998</c:v>
                </c:pt>
                <c:pt idx="10">
                  <c:v>264589.84684000001</c:v>
                </c:pt>
                <c:pt idx="11">
                  <c:v>187046.48639000001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9-4D06-855A-997E2458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56992"/>
        <c:axId val="922064608"/>
      </c:lineChart>
      <c:catAx>
        <c:axId val="9220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6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2064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56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29417.449779999999</c:v>
                </c:pt>
                <c:pt idx="3">
                  <c:v>23301.29163</c:v>
                </c:pt>
                <c:pt idx="4">
                  <c:v>19921.00042</c:v>
                </c:pt>
                <c:pt idx="5">
                  <c:v>19060.09822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2-4ADC-8412-77619AFA3597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26743.228330000002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2-4ADC-8412-77619AFA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57536"/>
        <c:axId val="922058080"/>
      </c:lineChart>
      <c:catAx>
        <c:axId val="922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5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2058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57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84587.814180000001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2-4FE2-9595-D731AF684099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2-4FE2-9595-D731AF68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59712"/>
        <c:axId val="747472128"/>
      </c:lineChart>
      <c:catAx>
        <c:axId val="9220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47212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59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13044.320599999999</c:v>
                </c:pt>
                <c:pt idx="2">
                  <c:v>12149.519120000001</c:v>
                </c:pt>
                <c:pt idx="3">
                  <c:v>6813.2945600000003</c:v>
                </c:pt>
                <c:pt idx="4">
                  <c:v>6914.3307999999997</c:v>
                </c:pt>
                <c:pt idx="5">
                  <c:v>6061.0726599999998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3-456D-A719-74F9E81C15F7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3-456D-A719-74F9E81C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68864"/>
        <c:axId val="747477024"/>
      </c:lineChart>
      <c:catAx>
        <c:axId val="7474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47702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6886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182364.24126000001</c:v>
                </c:pt>
                <c:pt idx="3">
                  <c:v>183318.4124</c:v>
                </c:pt>
                <c:pt idx="4">
                  <c:v>161017.29157999999</c:v>
                </c:pt>
                <c:pt idx="5">
                  <c:v>184085.65948999999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1-4BF7-8BC4-6185CB3637F9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212233.38709</c:v>
                </c:pt>
                <c:pt idx="7">
                  <c:v>183383.60982000001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215143.55801000001</c:v>
                </c:pt>
                <c:pt idx="11">
                  <c:v>200861.66878000001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1-4BF7-8BC4-6185CB36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81376"/>
        <c:axId val="747474304"/>
      </c:lineChart>
      <c:catAx>
        <c:axId val="7474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474304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813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452831.28661000001</c:v>
                </c:pt>
                <c:pt idx="1">
                  <c:v>444777.76877999998</c:v>
                </c:pt>
                <c:pt idx="2">
                  <c:v>426961.85852000001</c:v>
                </c:pt>
                <c:pt idx="3">
                  <c:v>340209.03888000001</c:v>
                </c:pt>
                <c:pt idx="4">
                  <c:v>367046.73132000002</c:v>
                </c:pt>
                <c:pt idx="5">
                  <c:v>459784.89581000002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C-4AE9-8C5A-A1C9D31CFD08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392886.26405</c:v>
                </c:pt>
                <c:pt idx="1">
                  <c:v>411556.86878999998</c:v>
                </c:pt>
                <c:pt idx="2">
                  <c:v>471941.74290999997</c:v>
                </c:pt>
                <c:pt idx="3">
                  <c:v>476663.51679000002</c:v>
                </c:pt>
                <c:pt idx="4">
                  <c:v>526640.71313000005</c:v>
                </c:pt>
                <c:pt idx="5">
                  <c:v>347421.16450000001</c:v>
                </c:pt>
                <c:pt idx="6">
                  <c:v>496244.03524</c:v>
                </c:pt>
                <c:pt idx="7">
                  <c:v>413010.20166999998</c:v>
                </c:pt>
                <c:pt idx="8">
                  <c:v>457553.15375</c:v>
                </c:pt>
                <c:pt idx="9">
                  <c:v>491131.19111000001</c:v>
                </c:pt>
                <c:pt idx="10">
                  <c:v>521220.11755000002</c:v>
                </c:pt>
                <c:pt idx="11">
                  <c:v>523780.81656000001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C-4AE9-8C5A-A1C9D31C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69952"/>
        <c:axId val="747475392"/>
      </c:lineChart>
      <c:catAx>
        <c:axId val="7474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4753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699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673100.83614999999</c:v>
                </c:pt>
                <c:pt idx="1">
                  <c:v>646026.00795</c:v>
                </c:pt>
                <c:pt idx="2">
                  <c:v>585133.95265999995</c:v>
                </c:pt>
                <c:pt idx="3">
                  <c:v>306356.28274</c:v>
                </c:pt>
                <c:pt idx="4">
                  <c:v>368784.52516999998</c:v>
                </c:pt>
                <c:pt idx="5">
                  <c:v>554850.98762000003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B-48D2-9403-754E86A7B461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675583.07246000005</c:v>
                </c:pt>
                <c:pt idx="1">
                  <c:v>639677.07911000005</c:v>
                </c:pt>
                <c:pt idx="2">
                  <c:v>727594.04637999996</c:v>
                </c:pt>
                <c:pt idx="3">
                  <c:v>690699.95064000005</c:v>
                </c:pt>
                <c:pt idx="4">
                  <c:v>786336.64058999997</c:v>
                </c:pt>
                <c:pt idx="5">
                  <c:v>509831.85561999999</c:v>
                </c:pt>
                <c:pt idx="6">
                  <c:v>662306.21806999994</c:v>
                </c:pt>
                <c:pt idx="7">
                  <c:v>572534.13347</c:v>
                </c:pt>
                <c:pt idx="8">
                  <c:v>676747.19472999999</c:v>
                </c:pt>
                <c:pt idx="9">
                  <c:v>704314.30208000005</c:v>
                </c:pt>
                <c:pt idx="10">
                  <c:v>673533.40515000001</c:v>
                </c:pt>
                <c:pt idx="11">
                  <c:v>597543.95010000002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B-48D2-9403-754E86A7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73216"/>
        <c:axId val="747473760"/>
      </c:lineChart>
      <c:catAx>
        <c:axId val="7474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4737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32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132631.84232</c:v>
                </c:pt>
                <c:pt idx="1">
                  <c:v>151383.60498999999</c:v>
                </c:pt>
                <c:pt idx="2">
                  <c:v>129889.09693</c:v>
                </c:pt>
                <c:pt idx="3">
                  <c:v>53788.38697</c:v>
                </c:pt>
                <c:pt idx="4">
                  <c:v>61323.571750000003</c:v>
                </c:pt>
                <c:pt idx="5">
                  <c:v>101532.16562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9-4BAD-8D2F-E4CF345B6DBE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116808.14478</c:v>
                </c:pt>
                <c:pt idx="1">
                  <c:v>146289.1874</c:v>
                </c:pt>
                <c:pt idx="2">
                  <c:v>176063.56305999999</c:v>
                </c:pt>
                <c:pt idx="3">
                  <c:v>141628.15234</c:v>
                </c:pt>
                <c:pt idx="4">
                  <c:v>162500.78925</c:v>
                </c:pt>
                <c:pt idx="5">
                  <c:v>87701.870479999998</c:v>
                </c:pt>
                <c:pt idx="6">
                  <c:v>165873.37218000001</c:v>
                </c:pt>
                <c:pt idx="7">
                  <c:v>134376.58905000001</c:v>
                </c:pt>
                <c:pt idx="8">
                  <c:v>147706.09935999999</c:v>
                </c:pt>
                <c:pt idx="9">
                  <c:v>147771.45318000001</c:v>
                </c:pt>
                <c:pt idx="10">
                  <c:v>124194.71913</c:v>
                </c:pt>
                <c:pt idx="11">
                  <c:v>114280.64921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9-4BAD-8D2F-E4CF345B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74848"/>
        <c:axId val="747480832"/>
      </c:lineChart>
      <c:catAx>
        <c:axId val="7474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8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4808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4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221439.27226999999</c:v>
                </c:pt>
                <c:pt idx="1">
                  <c:v>216886.19391999999</c:v>
                </c:pt>
                <c:pt idx="2">
                  <c:v>220298.18906</c:v>
                </c:pt>
                <c:pt idx="3">
                  <c:v>75542.051560000007</c:v>
                </c:pt>
                <c:pt idx="4">
                  <c:v>117312.50618</c:v>
                </c:pt>
                <c:pt idx="5">
                  <c:v>195175.11116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8-403C-A1BE-764DD453C91A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182714.08072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229623.95965999999</c:v>
                </c:pt>
                <c:pt idx="4">
                  <c:v>235716.12834</c:v>
                </c:pt>
                <c:pt idx="5">
                  <c:v>132471.62478000001</c:v>
                </c:pt>
                <c:pt idx="6">
                  <c:v>222317.11264000001</c:v>
                </c:pt>
                <c:pt idx="7">
                  <c:v>174664.76577999999</c:v>
                </c:pt>
                <c:pt idx="8">
                  <c:v>229949.32177000001</c:v>
                </c:pt>
                <c:pt idx="9">
                  <c:v>254425.6079</c:v>
                </c:pt>
                <c:pt idx="10">
                  <c:v>251663.90036999999</c:v>
                </c:pt>
                <c:pt idx="11">
                  <c:v>226178.15582000001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8-403C-A1BE-764DD453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71584"/>
        <c:axId val="747476480"/>
      </c:lineChart>
      <c:catAx>
        <c:axId val="7474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476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1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370704.99212000001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5-4243-A23E-B6C40EAAA537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329223.90554000001</c:v>
                </c:pt>
                <c:pt idx="1">
                  <c:v>282641.65518</c:v>
                </c:pt>
                <c:pt idx="2">
                  <c:v>324573.15891</c:v>
                </c:pt>
                <c:pt idx="3">
                  <c:v>328793.52678000001</c:v>
                </c:pt>
                <c:pt idx="4">
                  <c:v>272541.08159999998</c:v>
                </c:pt>
                <c:pt idx="5">
                  <c:v>312700.21652999998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5-4243-A23E-B6C40EAA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53888"/>
        <c:axId val="758357696"/>
      </c:lineChart>
      <c:catAx>
        <c:axId val="7583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835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83576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8353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1686300.85711</c:v>
                </c:pt>
                <c:pt idx="1">
                  <c:v>1508560.7944799999</c:v>
                </c:pt>
                <c:pt idx="2">
                  <c:v>1548956.8767599999</c:v>
                </c:pt>
                <c:pt idx="3">
                  <c:v>1279769.95787</c:v>
                </c:pt>
                <c:pt idx="4">
                  <c:v>1175486.27942</c:v>
                </c:pt>
                <c:pt idx="5">
                  <c:v>1425451.4336000001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4-4B93-B3E2-EA8BCAB27109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1536610.5242300001</c:v>
                </c:pt>
                <c:pt idx="1">
                  <c:v>1641553.79064</c:v>
                </c:pt>
                <c:pt idx="2">
                  <c:v>1838113.09589</c:v>
                </c:pt>
                <c:pt idx="3">
                  <c:v>1768194.9893700001</c:v>
                </c:pt>
                <c:pt idx="4">
                  <c:v>1933598.0820599999</c:v>
                </c:pt>
                <c:pt idx="5">
                  <c:v>1294012.97318</c:v>
                </c:pt>
                <c:pt idx="6">
                  <c:v>1730136.8764599999</c:v>
                </c:pt>
                <c:pt idx="7">
                  <c:v>1628379.0208000001</c:v>
                </c:pt>
                <c:pt idx="8">
                  <c:v>1653667.16808</c:v>
                </c:pt>
                <c:pt idx="9">
                  <c:v>1937240.8557</c:v>
                </c:pt>
                <c:pt idx="10">
                  <c:v>1813422.3078399999</c:v>
                </c:pt>
                <c:pt idx="11">
                  <c:v>1812961.0768200001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4-4B93-B3E2-EA8BCAB27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78656"/>
        <c:axId val="747479744"/>
      </c:lineChart>
      <c:catAx>
        <c:axId val="7474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47974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47478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624189.11834000004</c:v>
                </c:pt>
                <c:pt idx="1">
                  <c:v>633916.05830999999</c:v>
                </c:pt>
                <c:pt idx="2">
                  <c:v>625706.87144000002</c:v>
                </c:pt>
                <c:pt idx="3">
                  <c:v>455554.60554999998</c:v>
                </c:pt>
                <c:pt idx="4">
                  <c:v>431021.57199999999</c:v>
                </c:pt>
                <c:pt idx="5">
                  <c:v>586861.17516999994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5-4FF1-9406-DA43814DEF99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585564.36653999996</c:v>
                </c:pt>
                <c:pt idx="1">
                  <c:v>600962.05715000001</c:v>
                </c:pt>
                <c:pt idx="2">
                  <c:v>699021.96392999997</c:v>
                </c:pt>
                <c:pt idx="3">
                  <c:v>659047.78532999998</c:v>
                </c:pt>
                <c:pt idx="4">
                  <c:v>780364.62788000004</c:v>
                </c:pt>
                <c:pt idx="5">
                  <c:v>472096.62263</c:v>
                </c:pt>
                <c:pt idx="6">
                  <c:v>682396.45131000003</c:v>
                </c:pt>
                <c:pt idx="7">
                  <c:v>574330.75529999996</c:v>
                </c:pt>
                <c:pt idx="8">
                  <c:v>647207.37317000004</c:v>
                </c:pt>
                <c:pt idx="9">
                  <c:v>709247.59033000004</c:v>
                </c:pt>
                <c:pt idx="10">
                  <c:v>682995.87058999995</c:v>
                </c:pt>
                <c:pt idx="11">
                  <c:v>740749.71317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5-4FF1-9406-DA43814D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02768"/>
        <c:axId val="489100048"/>
      </c:lineChart>
      <c:catAx>
        <c:axId val="48910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0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10004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027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2398266.02</c:v>
                </c:pt>
                <c:pt idx="1">
                  <c:v>2519451.04232</c:v>
                </c:pt>
                <c:pt idx="2">
                  <c:v>2061090.08442</c:v>
                </c:pt>
                <c:pt idx="3">
                  <c:v>596414.78963000001</c:v>
                </c:pt>
                <c:pt idx="4">
                  <c:v>1202611.26242</c:v>
                </c:pt>
                <c:pt idx="5">
                  <c:v>2016000.59586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4-4C4C-9FE3-DAEC7F1C39AD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2327526.5625499999</c:v>
                </c:pt>
                <c:pt idx="1">
                  <c:v>2544634.73312</c:v>
                </c:pt>
                <c:pt idx="2">
                  <c:v>2883070.9618500001</c:v>
                </c:pt>
                <c:pt idx="3">
                  <c:v>2616414.3615299999</c:v>
                </c:pt>
                <c:pt idx="4">
                  <c:v>2753077.8689700002</c:v>
                </c:pt>
                <c:pt idx="5">
                  <c:v>2189206.8706399999</c:v>
                </c:pt>
                <c:pt idx="6">
                  <c:v>2900137.8175300001</c:v>
                </c:pt>
                <c:pt idx="7">
                  <c:v>1740661.3076200001</c:v>
                </c:pt>
                <c:pt idx="8">
                  <c:v>2591985.9376400001</c:v>
                </c:pt>
                <c:pt idx="9">
                  <c:v>2812499.0821099998</c:v>
                </c:pt>
                <c:pt idx="10">
                  <c:v>2690071.3118400001</c:v>
                </c:pt>
                <c:pt idx="11">
                  <c:v>2537840.04538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4-4C4C-9FE3-DAEC7F1C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09296"/>
        <c:axId val="489097328"/>
      </c:lineChart>
      <c:catAx>
        <c:axId val="48910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09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09732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0929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823408.64401000005</c:v>
                </c:pt>
                <c:pt idx="1">
                  <c:v>863523.42556999996</c:v>
                </c:pt>
                <c:pt idx="2">
                  <c:v>831423.02995999996</c:v>
                </c:pt>
                <c:pt idx="3">
                  <c:v>619721.05507999996</c:v>
                </c:pt>
                <c:pt idx="4">
                  <c:v>670894.32079999999</c:v>
                </c:pt>
                <c:pt idx="5">
                  <c:v>902754.41847000003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3-4E8E-91FC-71E7272A9265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797011.88977000001</c:v>
                </c:pt>
                <c:pt idx="1">
                  <c:v>888924.51682999998</c:v>
                </c:pt>
                <c:pt idx="2">
                  <c:v>992598.78544000001</c:v>
                </c:pt>
                <c:pt idx="3">
                  <c:v>936995.60230000003</c:v>
                </c:pt>
                <c:pt idx="4">
                  <c:v>1041385.02835</c:v>
                </c:pt>
                <c:pt idx="5">
                  <c:v>715403.12638999999</c:v>
                </c:pt>
                <c:pt idx="6">
                  <c:v>947242.32441999996</c:v>
                </c:pt>
                <c:pt idx="7">
                  <c:v>847900.78101000004</c:v>
                </c:pt>
                <c:pt idx="8">
                  <c:v>1011416.03579</c:v>
                </c:pt>
                <c:pt idx="9">
                  <c:v>1070641.9899899999</c:v>
                </c:pt>
                <c:pt idx="10">
                  <c:v>1013034.65244</c:v>
                </c:pt>
                <c:pt idx="11">
                  <c:v>974064.64388999995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3-4E8E-91FC-71E7272A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04944"/>
        <c:axId val="489105488"/>
      </c:lineChart>
      <c:catAx>
        <c:axId val="48910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0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10548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0494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1489725.85519</c:v>
                </c:pt>
                <c:pt idx="1">
                  <c:v>1517480.1775700001</c:v>
                </c:pt>
                <c:pt idx="2">
                  <c:v>1210095.2851100001</c:v>
                </c:pt>
                <c:pt idx="3">
                  <c:v>574091.79004999995</c:v>
                </c:pt>
                <c:pt idx="4">
                  <c:v>838161.30568999995</c:v>
                </c:pt>
                <c:pt idx="5">
                  <c:v>1357642.0762499999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9-4260-BF61-A61AEF8FB63C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1413936.7182</c:v>
                </c:pt>
                <c:pt idx="1">
                  <c:v>1413315.7144500001</c:v>
                </c:pt>
                <c:pt idx="2">
                  <c:v>1674010.82489</c:v>
                </c:pt>
                <c:pt idx="3">
                  <c:v>1502284.2205999999</c:v>
                </c:pt>
                <c:pt idx="4">
                  <c:v>1621083.4060800001</c:v>
                </c:pt>
                <c:pt idx="5">
                  <c:v>1085764.91319</c:v>
                </c:pt>
                <c:pt idx="6">
                  <c:v>1671649.61411</c:v>
                </c:pt>
                <c:pt idx="7">
                  <c:v>1394072.8161200001</c:v>
                </c:pt>
                <c:pt idx="8">
                  <c:v>1497864.30167</c:v>
                </c:pt>
                <c:pt idx="9">
                  <c:v>1549052.3753500001</c:v>
                </c:pt>
                <c:pt idx="10">
                  <c:v>1536410.2979900001</c:v>
                </c:pt>
                <c:pt idx="11">
                  <c:v>1326055.6675799999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9-4260-BF61-A61AEF8F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10384"/>
        <c:axId val="489107120"/>
      </c:lineChart>
      <c:catAx>
        <c:axId val="48911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0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10712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10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702078.68122000003</c:v>
                </c:pt>
                <c:pt idx="1">
                  <c:v>689608.73380000005</c:v>
                </c:pt>
                <c:pt idx="2">
                  <c:v>671893.47912999999</c:v>
                </c:pt>
                <c:pt idx="3">
                  <c:v>518460.39633999998</c:v>
                </c:pt>
                <c:pt idx="4">
                  <c:v>498817.36609999998</c:v>
                </c:pt>
                <c:pt idx="5">
                  <c:v>677203.57872999995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8-4AC5-904F-F401AEF71C2B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650702.72843999998</c:v>
                </c:pt>
                <c:pt idx="1">
                  <c:v>655051.56045999995</c:v>
                </c:pt>
                <c:pt idx="2">
                  <c:v>712311.38410999998</c:v>
                </c:pt>
                <c:pt idx="3">
                  <c:v>706603.43500000006</c:v>
                </c:pt>
                <c:pt idx="4">
                  <c:v>827433.87713000004</c:v>
                </c:pt>
                <c:pt idx="5">
                  <c:v>516675.81784999999</c:v>
                </c:pt>
                <c:pt idx="6">
                  <c:v>709241.86719000002</c:v>
                </c:pt>
                <c:pt idx="7">
                  <c:v>611245.45646999998</c:v>
                </c:pt>
                <c:pt idx="8">
                  <c:v>651266.48600999999</c:v>
                </c:pt>
                <c:pt idx="9">
                  <c:v>719122.57038000005</c:v>
                </c:pt>
                <c:pt idx="10">
                  <c:v>689694.86520999996</c:v>
                </c:pt>
                <c:pt idx="11">
                  <c:v>671706.07689999999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8-4AC5-904F-F401AEF7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02224"/>
        <c:axId val="489108208"/>
      </c:lineChart>
      <c:catAx>
        <c:axId val="48910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0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1082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022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287898.77587999997</c:v>
                </c:pt>
                <c:pt idx="1">
                  <c:v>309063.25365999999</c:v>
                </c:pt>
                <c:pt idx="2">
                  <c:v>316709.06634000002</c:v>
                </c:pt>
                <c:pt idx="3">
                  <c:v>231627.65486000001</c:v>
                </c:pt>
                <c:pt idx="4">
                  <c:v>250224.53142000001</c:v>
                </c:pt>
                <c:pt idx="5">
                  <c:v>323137.26188000001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D-47B9-807E-E53749A553F8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266377.32659999997</c:v>
                </c:pt>
                <c:pt idx="2">
                  <c:v>316697.19016</c:v>
                </c:pt>
                <c:pt idx="3">
                  <c:v>311274.89951999998</c:v>
                </c:pt>
                <c:pt idx="4">
                  <c:v>353998.87205000001</c:v>
                </c:pt>
                <c:pt idx="5">
                  <c:v>235214.55937999999</c:v>
                </c:pt>
                <c:pt idx="6">
                  <c:v>315532.05929</c:v>
                </c:pt>
                <c:pt idx="7">
                  <c:v>284201.04644000001</c:v>
                </c:pt>
                <c:pt idx="8">
                  <c:v>303975.39377999998</c:v>
                </c:pt>
                <c:pt idx="9">
                  <c:v>294719.53552999999</c:v>
                </c:pt>
                <c:pt idx="10">
                  <c:v>301625.95848999999</c:v>
                </c:pt>
                <c:pt idx="11">
                  <c:v>279718.73703999998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D-47B9-807E-E53749A5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98416"/>
        <c:axId val="489099504"/>
      </c:lineChart>
      <c:catAx>
        <c:axId val="48909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09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099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09841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291897.78142999997</c:v>
                </c:pt>
                <c:pt idx="1">
                  <c:v>372076.94951000001</c:v>
                </c:pt>
                <c:pt idx="2">
                  <c:v>229651.13286000001</c:v>
                </c:pt>
                <c:pt idx="3">
                  <c:v>145571.75638000001</c:v>
                </c:pt>
                <c:pt idx="4">
                  <c:v>225387.82094999999</c:v>
                </c:pt>
                <c:pt idx="5">
                  <c:v>345058.72119000001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B-472C-814E-25C8039C10AA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248780.49184999999</c:v>
                </c:pt>
                <c:pt idx="2">
                  <c:v>297349.99144000001</c:v>
                </c:pt>
                <c:pt idx="3">
                  <c:v>257747.11799999999</c:v>
                </c:pt>
                <c:pt idx="4">
                  <c:v>360377.45559000003</c:v>
                </c:pt>
                <c:pt idx="5">
                  <c:v>215409.86180000001</c:v>
                </c:pt>
                <c:pt idx="6">
                  <c:v>507955.38105999999</c:v>
                </c:pt>
                <c:pt idx="7">
                  <c:v>566131.63852000004</c:v>
                </c:pt>
                <c:pt idx="8">
                  <c:v>438846.82780999999</c:v>
                </c:pt>
                <c:pt idx="9">
                  <c:v>265691.31634000002</c:v>
                </c:pt>
                <c:pt idx="10">
                  <c:v>376583.94140000001</c:v>
                </c:pt>
                <c:pt idx="11">
                  <c:v>297820.05541999999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B-472C-814E-25C8039C1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09840"/>
        <c:axId val="489095152"/>
      </c:lineChart>
      <c:catAx>
        <c:axId val="48910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09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095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9109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1138851.4373399999</c:v>
                </c:pt>
                <c:pt idx="1">
                  <c:v>1004151.18571</c:v>
                </c:pt>
                <c:pt idx="2">
                  <c:v>983670.13642</c:v>
                </c:pt>
                <c:pt idx="3">
                  <c:v>901940.70108000003</c:v>
                </c:pt>
                <c:pt idx="4">
                  <c:v>816861.06980000006</c:v>
                </c:pt>
                <c:pt idx="5">
                  <c:v>1128844.1496600001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E-4452-82E1-99C4B7109DBD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1194986.25828</c:v>
                </c:pt>
                <c:pt idx="2">
                  <c:v>1307475.8647700001</c:v>
                </c:pt>
                <c:pt idx="3">
                  <c:v>1235495.1953</c:v>
                </c:pt>
                <c:pt idx="4">
                  <c:v>1355662.68478</c:v>
                </c:pt>
                <c:pt idx="5">
                  <c:v>877983.65347999998</c:v>
                </c:pt>
                <c:pt idx="6">
                  <c:v>1239217.8874900001</c:v>
                </c:pt>
                <c:pt idx="7">
                  <c:v>1015982.50257</c:v>
                </c:pt>
                <c:pt idx="8">
                  <c:v>1134397.87922</c:v>
                </c:pt>
                <c:pt idx="9">
                  <c:v>1172206.4348500001</c:v>
                </c:pt>
                <c:pt idx="10">
                  <c:v>990001.70463000005</c:v>
                </c:pt>
                <c:pt idx="11">
                  <c:v>1111300.0333499999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E-4452-82E1-99C4B7109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34320"/>
        <c:axId val="852734864"/>
      </c:lineChart>
      <c:catAx>
        <c:axId val="85273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3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273486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3432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329223.90554000001</c:v>
                </c:pt>
                <c:pt idx="1">
                  <c:v>282641.65518</c:v>
                </c:pt>
                <c:pt idx="2">
                  <c:v>324573.15891</c:v>
                </c:pt>
                <c:pt idx="3">
                  <c:v>328793.52678000001</c:v>
                </c:pt>
                <c:pt idx="4">
                  <c:v>272541.08159999998</c:v>
                </c:pt>
                <c:pt idx="5">
                  <c:v>312700.21652999998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B-4CCF-B99A-EB14644B060C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370704.99212000001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B-4CCF-B99A-EB14644B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26704"/>
        <c:axId val="852740304"/>
      </c:lineChart>
      <c:catAx>
        <c:axId val="85272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4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274030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267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16335877.283</c:v>
                </c:pt>
                <c:pt idx="3">
                  <c:v>15340635.257999999</c:v>
                </c:pt>
                <c:pt idx="4">
                  <c:v>16855111.73</c:v>
                </c:pt>
                <c:pt idx="5">
                  <c:v>11634681.697000001</c:v>
                </c:pt>
                <c:pt idx="6">
                  <c:v>15932086.813999999</c:v>
                </c:pt>
                <c:pt idx="7">
                  <c:v>13223037.278000001</c:v>
                </c:pt>
                <c:pt idx="8">
                  <c:v>15273672.823999999</c:v>
                </c:pt>
                <c:pt idx="9">
                  <c:v>16410902.964</c:v>
                </c:pt>
                <c:pt idx="10">
                  <c:v>16242836.071</c:v>
                </c:pt>
                <c:pt idx="11">
                  <c:v>15387348.895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9-4391-81D3-710FB7E30465}"/>
            </c:ext>
          </c:extLst>
        </c:ser>
        <c:ser>
          <c:idx val="1"/>
          <c:order val="1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14692321.51</c:v>
                </c:pt>
                <c:pt idx="1">
                  <c:v>14596877.961999999</c:v>
                </c:pt>
                <c:pt idx="2">
                  <c:v>13348618.359999999</c:v>
                </c:pt>
                <c:pt idx="3">
                  <c:v>8980750.1180000007</c:v>
                </c:pt>
                <c:pt idx="4">
                  <c:v>9967160.8929999992</c:v>
                </c:pt>
                <c:pt idx="5">
                  <c:v>12473238.115079999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9-4391-81D3-710FB7E3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55520"/>
        <c:axId val="758348448"/>
      </c:lineChart>
      <c:catAx>
        <c:axId val="7583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83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83484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8355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88349.340700000001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DB2-9DF8-5634CF206691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6-4DB2-9DF8-5634CF20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27248"/>
        <c:axId val="852726160"/>
      </c:lineChart>
      <c:catAx>
        <c:axId val="85272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2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272616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272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166931.43677999999</c:v>
                </c:pt>
                <c:pt idx="1">
                  <c:v>173879.66149999999</c:v>
                </c:pt>
                <c:pt idx="2">
                  <c:v>141719.96971</c:v>
                </c:pt>
                <c:pt idx="3">
                  <c:v>160675.06228000001</c:v>
                </c:pt>
                <c:pt idx="4">
                  <c:v>112408.19722</c:v>
                </c:pt>
                <c:pt idx="5">
                  <c:v>167356.15974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5-4E3D-A821-112C86E33F47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157657.03713000001</c:v>
                </c:pt>
                <c:pt idx="2">
                  <c:v>282563.32374999998</c:v>
                </c:pt>
                <c:pt idx="3">
                  <c:v>197031.90615</c:v>
                </c:pt>
                <c:pt idx="4">
                  <c:v>248697.31630000001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156438.21489999999</c:v>
                </c:pt>
                <c:pt idx="9">
                  <c:v>258091.33392999999</c:v>
                </c:pt>
                <c:pt idx="10">
                  <c:v>360284.37060999998</c:v>
                </c:pt>
                <c:pt idx="11">
                  <c:v>288655.78340999997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5-4E3D-A821-112C86E3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35408"/>
        <c:axId val="852733232"/>
      </c:lineChart>
      <c:catAx>
        <c:axId val="85273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3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27332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35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361015.97425999999</c:v>
                </c:pt>
                <c:pt idx="1">
                  <c:v>387588.26137000002</c:v>
                </c:pt>
                <c:pt idx="2">
                  <c:v>396182.83795000002</c:v>
                </c:pt>
                <c:pt idx="3">
                  <c:v>287332.52113000001</c:v>
                </c:pt>
                <c:pt idx="4">
                  <c:v>278445.72810000001</c:v>
                </c:pt>
                <c:pt idx="5">
                  <c:v>360162.36575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7-4672-B036-50F3CEED31EE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362265.61009999999</c:v>
                </c:pt>
                <c:pt idx="2">
                  <c:v>414615.02019000001</c:v>
                </c:pt>
                <c:pt idx="3">
                  <c:v>392857.37504000001</c:v>
                </c:pt>
                <c:pt idx="4">
                  <c:v>473294.50085000001</c:v>
                </c:pt>
                <c:pt idx="5">
                  <c:v>285958.15311999997</c:v>
                </c:pt>
                <c:pt idx="6">
                  <c:v>426254.35249000002</c:v>
                </c:pt>
                <c:pt idx="7">
                  <c:v>345201.08974000002</c:v>
                </c:pt>
                <c:pt idx="8">
                  <c:v>395738.12034000002</c:v>
                </c:pt>
                <c:pt idx="9">
                  <c:v>436859.90636000002</c:v>
                </c:pt>
                <c:pt idx="10">
                  <c:v>419089.18031999998</c:v>
                </c:pt>
                <c:pt idx="11">
                  <c:v>390608.78249999997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7-4672-B036-50F3CEED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39760"/>
        <c:axId val="852731056"/>
      </c:lineChart>
      <c:catAx>
        <c:axId val="85273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3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273105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527397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1881334.7326499997</c:v>
                </c:pt>
                <c:pt idx="1">
                  <c:v>1857111.2372299999</c:v>
                </c:pt>
                <c:pt idx="2">
                  <c:v>1950395.2976600002</c:v>
                </c:pt>
                <c:pt idx="3">
                  <c:v>1878341.6274400002</c:v>
                </c:pt>
                <c:pt idx="4">
                  <c:v>2011074.4947600001</c:v>
                </c:pt>
                <c:pt idx="5">
                  <c:v>1363345.28495</c:v>
                </c:pt>
                <c:pt idx="6">
                  <c:v>1797364.8043</c:v>
                </c:pt>
                <c:pt idx="7">
                  <c:v>1528037.5389899998</c:v>
                </c:pt>
                <c:pt idx="8">
                  <c:v>2074330.7543200001</c:v>
                </c:pt>
                <c:pt idx="9">
                  <c:v>2421779.2572800005</c:v>
                </c:pt>
                <c:pt idx="10">
                  <c:v>2353897.4264500001</c:v>
                </c:pt>
                <c:pt idx="11">
                  <c:v>2259267.38846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3-4D68-A6D2-3AED10A5ED9D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2043927.6596500005</c:v>
                </c:pt>
                <c:pt idx="1">
                  <c:v>1939996.6185500002</c:v>
                </c:pt>
                <c:pt idx="2">
                  <c:v>2033820.6556400002</c:v>
                </c:pt>
                <c:pt idx="3">
                  <c:v>1765095.3060500002</c:v>
                </c:pt>
                <c:pt idx="4">
                  <c:v>1577476.5850400003</c:v>
                </c:pt>
                <c:pt idx="5">
                  <c:v>1921812.6376800002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3-4D68-A6D2-3AED10A5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49536"/>
        <c:axId val="758350624"/>
      </c:lineChart>
      <c:catAx>
        <c:axId val="7583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835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83506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8349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F-46E9-BC50-1E4FDDC8D9C5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F-46E9-BC50-1E4FDDC8D9C5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F-46E9-BC50-1E4FDDC8D9C5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F-46E9-BC50-1E4FDDC8D9C5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F-46E9-BC50-1E4FDDC8D9C5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F-46E9-BC50-1E4FDDC8D9C5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DF-46E9-BC50-1E4FDDC8D9C5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F-46E9-BC50-1E4FDDC8D9C5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F-46E9-BC50-1E4FDDC8D9C5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DF-46E9-BC50-1E4FDDC8D9C5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16335877.283</c:v>
                </c:pt>
                <c:pt idx="3">
                  <c:v>15340635.257999999</c:v>
                </c:pt>
                <c:pt idx="4">
                  <c:v>16855111.73</c:v>
                </c:pt>
                <c:pt idx="5">
                  <c:v>11634681.697000001</c:v>
                </c:pt>
                <c:pt idx="6">
                  <c:v>15932086.813999999</c:v>
                </c:pt>
                <c:pt idx="7">
                  <c:v>13223037.278000001</c:v>
                </c:pt>
                <c:pt idx="8">
                  <c:v>15273672.823999999</c:v>
                </c:pt>
                <c:pt idx="9">
                  <c:v>16410902.964</c:v>
                </c:pt>
                <c:pt idx="10">
                  <c:v>16242836.071</c:v>
                </c:pt>
                <c:pt idx="11">
                  <c:v>15387348.895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DF-46E9-BC50-1E4FDDC8D9C5}"/>
            </c:ext>
          </c:extLst>
        </c:ser>
        <c:ser>
          <c:idx val="11"/>
          <c:order val="11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'2002_2020_AYLIK_IHR'!$C$80:$N$80</c:f>
              <c:numCache>
                <c:formatCode>#,##0</c:formatCode>
                <c:ptCount val="12"/>
                <c:pt idx="0">
                  <c:v>14692321.51</c:v>
                </c:pt>
                <c:pt idx="1">
                  <c:v>14596877.961999999</c:v>
                </c:pt>
                <c:pt idx="2">
                  <c:v>13348618.359999999</c:v>
                </c:pt>
                <c:pt idx="3">
                  <c:v>8980750.1180000007</c:v>
                </c:pt>
                <c:pt idx="4">
                  <c:v>9967160.8929999992</c:v>
                </c:pt>
                <c:pt idx="5">
                  <c:v>12473238.115079999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DF-46E9-BC50-1E4FDDC8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10032"/>
        <c:axId val="538206224"/>
      </c:lineChart>
      <c:catAx>
        <c:axId val="53821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820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20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82100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'2002_2020_AYLIK_IHR'!$O$62:$O$80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180834059.868</c:v>
                </c:pt>
                <c:pt idx="18">
                  <c:v>74058966.958079994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9-4E8B-B291-6F9091B7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066240"/>
        <c:axId val="922062432"/>
      </c:barChart>
      <c:catAx>
        <c:axId val="9220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6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2062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662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583554.51303000003</c:v>
                </c:pt>
                <c:pt idx="1">
                  <c:v>593199.47021000006</c:v>
                </c:pt>
                <c:pt idx="2">
                  <c:v>631990.88219000003</c:v>
                </c:pt>
                <c:pt idx="3">
                  <c:v>594103.77722000005</c:v>
                </c:pt>
                <c:pt idx="4">
                  <c:v>498808.92868000001</c:v>
                </c:pt>
                <c:pt idx="5">
                  <c:v>572364.08375999995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A-44C4-88A6-7EC88098FF24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565214.60730999999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590708.79246000003</c:v>
                </c:pt>
                <c:pt idx="5">
                  <c:v>344697.70916000003</c:v>
                </c:pt>
                <c:pt idx="6">
                  <c:v>546263.07331999997</c:v>
                </c:pt>
                <c:pt idx="7">
                  <c:v>480725.58049999998</c:v>
                </c:pt>
                <c:pt idx="8">
                  <c:v>568571.12798999995</c:v>
                </c:pt>
                <c:pt idx="9">
                  <c:v>697965.95276000001</c:v>
                </c:pt>
                <c:pt idx="10">
                  <c:v>620390.27563000005</c:v>
                </c:pt>
                <c:pt idx="11">
                  <c:v>629542.35412000003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A-44C4-88A6-7EC88098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54272"/>
        <c:axId val="922061344"/>
      </c:lineChart>
      <c:catAx>
        <c:axId val="92205427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6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206134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542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255345.00414</c:v>
                </c:pt>
                <c:pt idx="1">
                  <c:v>203457.37065999999</c:v>
                </c:pt>
                <c:pt idx="2">
                  <c:v>178288.13561999999</c:v>
                </c:pt>
                <c:pt idx="3">
                  <c:v>118429.87875</c:v>
                </c:pt>
                <c:pt idx="4">
                  <c:v>158812.29586000001</c:v>
                </c:pt>
                <c:pt idx="5">
                  <c:v>264866.37276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D-4666-BC6E-E54631BEB783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199171.65065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202409.44592999999</c:v>
                </c:pt>
                <c:pt idx="6">
                  <c:v>131731.65242</c:v>
                </c:pt>
                <c:pt idx="7">
                  <c:v>109801.97443</c:v>
                </c:pt>
                <c:pt idx="8">
                  <c:v>148472.87774</c:v>
                </c:pt>
                <c:pt idx="9">
                  <c:v>223947.97521</c:v>
                </c:pt>
                <c:pt idx="10">
                  <c:v>331627.44491999998</c:v>
                </c:pt>
                <c:pt idx="11">
                  <c:v>349917.44088000001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D-4666-BC6E-E54631BE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62976"/>
        <c:axId val="922063520"/>
      </c:lineChart>
      <c:catAx>
        <c:axId val="9220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6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20635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62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131952.8161</c:v>
                </c:pt>
                <c:pt idx="1">
                  <c:v>126890.14105000001</c:v>
                </c:pt>
                <c:pt idx="2">
                  <c:v>162225.18074000001</c:v>
                </c:pt>
                <c:pt idx="3">
                  <c:v>143797.38352999999</c:v>
                </c:pt>
                <c:pt idx="4">
                  <c:v>100309.76089000001</c:v>
                </c:pt>
                <c:pt idx="5">
                  <c:v>113061.32485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4-4B80-B662-1CDB4AC15433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125353.15045</c:v>
                </c:pt>
                <c:pt idx="1">
                  <c:v>122127.17662</c:v>
                </c:pt>
                <c:pt idx="2">
                  <c:v>128029.56342000001</c:v>
                </c:pt>
                <c:pt idx="3">
                  <c:v>125216.48028</c:v>
                </c:pt>
                <c:pt idx="4">
                  <c:v>138481.47127000001</c:v>
                </c:pt>
                <c:pt idx="5">
                  <c:v>83536.579599999997</c:v>
                </c:pt>
                <c:pt idx="6">
                  <c:v>130147.26106999999</c:v>
                </c:pt>
                <c:pt idx="7">
                  <c:v>127803.83005999999</c:v>
                </c:pt>
                <c:pt idx="8">
                  <c:v>152528.56326</c:v>
                </c:pt>
                <c:pt idx="9">
                  <c:v>148339.53771</c:v>
                </c:pt>
                <c:pt idx="10">
                  <c:v>139259.79738</c:v>
                </c:pt>
                <c:pt idx="11">
                  <c:v>127820.75906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4-4B80-B662-1CDB4AC1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61888"/>
        <c:axId val="922056448"/>
      </c:lineChart>
      <c:catAx>
        <c:axId val="9220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5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2056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2061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2" sqref="A2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54" t="s">
        <v>126</v>
      </c>
      <c r="C1" s="154"/>
      <c r="D1" s="154"/>
      <c r="E1" s="154"/>
      <c r="F1" s="154"/>
      <c r="G1" s="154"/>
      <c r="H1" s="154"/>
      <c r="I1" s="154"/>
      <c r="J1" s="154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1" t="s">
        <v>127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17.399999999999999" x14ac:dyDescent="0.25">
      <c r="A6" s="3"/>
      <c r="B6" s="150" t="s">
        <v>128</v>
      </c>
      <c r="C6" s="150"/>
      <c r="D6" s="150"/>
      <c r="E6" s="150"/>
      <c r="F6" s="150" t="s">
        <v>129</v>
      </c>
      <c r="G6" s="150"/>
      <c r="H6" s="150"/>
      <c r="I6" s="150"/>
      <c r="J6" s="150" t="s">
        <v>105</v>
      </c>
      <c r="K6" s="150"/>
      <c r="L6" s="150"/>
      <c r="M6" s="150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117</v>
      </c>
      <c r="E7" s="7" t="s">
        <v>118</v>
      </c>
      <c r="F7" s="5">
        <v>2019</v>
      </c>
      <c r="G7" s="6">
        <v>2020</v>
      </c>
      <c r="H7" s="7" t="s">
        <v>117</v>
      </c>
      <c r="I7" s="7" t="s">
        <v>118</v>
      </c>
      <c r="J7" s="5" t="s">
        <v>130</v>
      </c>
      <c r="K7" s="5" t="s">
        <v>131</v>
      </c>
      <c r="L7" s="7" t="s">
        <v>117</v>
      </c>
      <c r="M7" s="7" t="s">
        <v>118</v>
      </c>
    </row>
    <row r="8" spans="1:13" ht="16.8" x14ac:dyDescent="0.3">
      <c r="A8" s="85" t="s">
        <v>2</v>
      </c>
      <c r="B8" s="8">
        <f>B9+B18+B20</f>
        <v>1363345.28495</v>
      </c>
      <c r="C8" s="8">
        <f>C9+C18+C20</f>
        <v>1921812.6376800002</v>
      </c>
      <c r="D8" s="10">
        <f t="shared" ref="D8:D46" si="0">(C8-B8)/B8*100</f>
        <v>40.963016404936745</v>
      </c>
      <c r="E8" s="10">
        <f t="shared" ref="E8:E45" si="1">C8/C$46*100</f>
        <v>14.268399571390965</v>
      </c>
      <c r="F8" s="8">
        <f>F9+F18+F20</f>
        <v>10941602.674690001</v>
      </c>
      <c r="G8" s="8">
        <f>G9+G18+G20</f>
        <v>11282129.462610001</v>
      </c>
      <c r="H8" s="10">
        <f t="shared" ref="H8:H46" si="2">(G8-F8)/F8*100</f>
        <v>3.1122203761584486</v>
      </c>
      <c r="I8" s="10">
        <f t="shared" ref="I8:I45" si="3">G8/G$46*100</f>
        <v>15.031867592470846</v>
      </c>
      <c r="J8" s="8">
        <f>J9+J18+J20</f>
        <v>22571627.800550003</v>
      </c>
      <c r="K8" s="8">
        <f>K9+K18+K20</f>
        <v>23716806.632410001</v>
      </c>
      <c r="L8" s="10">
        <f t="shared" ref="L8:L46" si="4">(K8-J8)/J8*100</f>
        <v>5.0735323211031051</v>
      </c>
      <c r="M8" s="10">
        <f t="shared" ref="M8:M45" si="5">K8/K$46*100</f>
        <v>14.157206052020296</v>
      </c>
    </row>
    <row r="9" spans="1:13" ht="15.6" x14ac:dyDescent="0.3">
      <c r="A9" s="9" t="s">
        <v>3</v>
      </c>
      <c r="B9" s="8">
        <f>B10+B11+B12+B13+B14+B15+B16+B17</f>
        <v>847659.39956000005</v>
      </c>
      <c r="C9" s="8">
        <f>C10+C11+C12+C13+C14+C15+C16+C17</f>
        <v>1277942.08238</v>
      </c>
      <c r="D9" s="10">
        <f t="shared" si="0"/>
        <v>50.761270746640641</v>
      </c>
      <c r="E9" s="10">
        <f t="shared" si="1"/>
        <v>9.4880155864233817</v>
      </c>
      <c r="F9" s="8">
        <f>F10+F11+F12+F13+F14+F15+F16+F17</f>
        <v>7028448.4974300014</v>
      </c>
      <c r="G9" s="8">
        <f>G10+G11+G12+G13+G14+G15+G16+G17</f>
        <v>7661437.7378900014</v>
      </c>
      <c r="H9" s="10">
        <f t="shared" si="2"/>
        <v>9.0061019966420286</v>
      </c>
      <c r="I9" s="10">
        <f t="shared" si="3"/>
        <v>10.207799691147979</v>
      </c>
      <c r="J9" s="8">
        <f>J10+J11+J12+J13+J14+J15+J16+J17</f>
        <v>14816170.34785</v>
      </c>
      <c r="K9" s="8">
        <f>K10+K11+K12+K13+K14+K15+K16+K17</f>
        <v>15974204.40576</v>
      </c>
      <c r="L9" s="10">
        <f t="shared" si="4"/>
        <v>7.8160147374253377</v>
      </c>
      <c r="M9" s="10">
        <f t="shared" si="5"/>
        <v>9.5354364858037535</v>
      </c>
    </row>
    <row r="10" spans="1:13" ht="13.8" x14ac:dyDescent="0.25">
      <c r="A10" s="11" t="s">
        <v>132</v>
      </c>
      <c r="B10" s="12">
        <v>344697.70916000003</v>
      </c>
      <c r="C10" s="12">
        <v>572364.08375999995</v>
      </c>
      <c r="D10" s="13">
        <f t="shared" si="0"/>
        <v>66.048125226826755</v>
      </c>
      <c r="E10" s="13">
        <f t="shared" si="1"/>
        <v>4.2494878466714523</v>
      </c>
      <c r="F10" s="12">
        <v>3245155.3018800002</v>
      </c>
      <c r="G10" s="12">
        <v>3474021.65509</v>
      </c>
      <c r="H10" s="13">
        <f t="shared" si="2"/>
        <v>7.0525547137116007</v>
      </c>
      <c r="I10" s="13">
        <f t="shared" si="3"/>
        <v>4.6286504427869346</v>
      </c>
      <c r="J10" s="12">
        <v>6700747.2272399999</v>
      </c>
      <c r="K10" s="12">
        <v>7017480.0194100002</v>
      </c>
      <c r="L10" s="13">
        <f t="shared" si="4"/>
        <v>4.7268279406573095</v>
      </c>
      <c r="M10" s="13">
        <f t="shared" si="5"/>
        <v>4.1889244256416758</v>
      </c>
    </row>
    <row r="11" spans="1:13" ht="13.8" x14ac:dyDescent="0.25">
      <c r="A11" s="11" t="s">
        <v>133</v>
      </c>
      <c r="B11" s="12">
        <v>202409.44592999999</v>
      </c>
      <c r="C11" s="12">
        <v>264866.37276</v>
      </c>
      <c r="D11" s="13">
        <f t="shared" si="0"/>
        <v>30.856725358360855</v>
      </c>
      <c r="E11" s="13">
        <f t="shared" si="1"/>
        <v>1.9664868288757396</v>
      </c>
      <c r="F11" s="12">
        <v>965025.81094999996</v>
      </c>
      <c r="G11" s="12">
        <v>1179199.05779</v>
      </c>
      <c r="H11" s="13">
        <f t="shared" si="2"/>
        <v>22.193525231119111</v>
      </c>
      <c r="I11" s="13">
        <f t="shared" si="3"/>
        <v>1.5711186581052614</v>
      </c>
      <c r="J11" s="12">
        <v>2116336.7930100001</v>
      </c>
      <c r="K11" s="12">
        <v>2474698.4233900001</v>
      </c>
      <c r="L11" s="13">
        <f t="shared" si="4"/>
        <v>16.933109681012226</v>
      </c>
      <c r="M11" s="13">
        <f t="shared" si="5"/>
        <v>1.4772147043044768</v>
      </c>
    </row>
    <row r="12" spans="1:13" ht="13.8" x14ac:dyDescent="0.25">
      <c r="A12" s="11" t="s">
        <v>134</v>
      </c>
      <c r="B12" s="12">
        <v>83536.579599999997</v>
      </c>
      <c r="C12" s="12">
        <v>113061.32485</v>
      </c>
      <c r="D12" s="13">
        <f t="shared" si="0"/>
        <v>35.343493103708553</v>
      </c>
      <c r="E12" s="13">
        <f t="shared" si="1"/>
        <v>0.83941801994708731</v>
      </c>
      <c r="F12" s="12">
        <v>722744.42163999996</v>
      </c>
      <c r="G12" s="12">
        <v>778236.60716000001</v>
      </c>
      <c r="H12" s="13">
        <f t="shared" si="2"/>
        <v>7.6779818506355486</v>
      </c>
      <c r="I12" s="13">
        <f t="shared" si="3"/>
        <v>1.0368919868551643</v>
      </c>
      <c r="J12" s="12">
        <v>1523705.3775899999</v>
      </c>
      <c r="K12" s="12">
        <v>1604136.3557</v>
      </c>
      <c r="L12" s="13">
        <f t="shared" si="4"/>
        <v>5.27864371242263</v>
      </c>
      <c r="M12" s="13">
        <f t="shared" si="5"/>
        <v>0.95755256072913042</v>
      </c>
    </row>
    <row r="13" spans="1:13" ht="13.8" x14ac:dyDescent="0.25">
      <c r="A13" s="11" t="s">
        <v>135</v>
      </c>
      <c r="B13" s="12">
        <v>63501.196909999999</v>
      </c>
      <c r="C13" s="12">
        <v>89548.125050000002</v>
      </c>
      <c r="D13" s="13">
        <f t="shared" si="0"/>
        <v>41.018011324914418</v>
      </c>
      <c r="E13" s="13">
        <f t="shared" si="1"/>
        <v>0.66484547142156702</v>
      </c>
      <c r="F13" s="12">
        <v>644038.43156000006</v>
      </c>
      <c r="G13" s="12">
        <v>604603.40665000002</v>
      </c>
      <c r="H13" s="13">
        <f t="shared" si="2"/>
        <v>-6.1230856696672431</v>
      </c>
      <c r="I13" s="13">
        <f t="shared" si="3"/>
        <v>0.80554990836075036</v>
      </c>
      <c r="J13" s="12">
        <v>1426454.7977199999</v>
      </c>
      <c r="K13" s="12">
        <v>1377224.9264799999</v>
      </c>
      <c r="L13" s="13">
        <f t="shared" si="4"/>
        <v>-3.4512044348469697</v>
      </c>
      <c r="M13" s="13">
        <f t="shared" si="5"/>
        <v>0.82210296547729589</v>
      </c>
    </row>
    <row r="14" spans="1:13" ht="13.8" x14ac:dyDescent="0.25">
      <c r="A14" s="11" t="s">
        <v>136</v>
      </c>
      <c r="B14" s="12">
        <v>75849.333199999994</v>
      </c>
      <c r="C14" s="12">
        <v>128393.1909</v>
      </c>
      <c r="D14" s="13">
        <f t="shared" si="0"/>
        <v>69.273987632102234</v>
      </c>
      <c r="E14" s="13">
        <f t="shared" si="1"/>
        <v>0.95324867476083175</v>
      </c>
      <c r="F14" s="12">
        <v>777128.79353999998</v>
      </c>
      <c r="G14" s="12">
        <v>1002227.59843</v>
      </c>
      <c r="H14" s="13">
        <f t="shared" si="2"/>
        <v>28.965443921415307</v>
      </c>
      <c r="I14" s="13">
        <f t="shared" si="3"/>
        <v>1.3353288142143509</v>
      </c>
      <c r="J14" s="12">
        <v>1610961.04143</v>
      </c>
      <c r="K14" s="12">
        <v>2254309.3119399999</v>
      </c>
      <c r="L14" s="13">
        <f t="shared" si="4"/>
        <v>39.935681494750469</v>
      </c>
      <c r="M14" s="13">
        <f t="shared" si="5"/>
        <v>1.3456584576824895</v>
      </c>
    </row>
    <row r="15" spans="1:13" ht="13.8" x14ac:dyDescent="0.25">
      <c r="A15" s="11" t="s">
        <v>137</v>
      </c>
      <c r="B15" s="12">
        <v>15775.459930000001</v>
      </c>
      <c r="C15" s="12">
        <v>19060.09822</v>
      </c>
      <c r="D15" s="13">
        <f t="shared" si="0"/>
        <v>20.821188761372607</v>
      </c>
      <c r="E15" s="13">
        <f t="shared" si="1"/>
        <v>0.14151072375152168</v>
      </c>
      <c r="F15" s="12">
        <v>157423.30155</v>
      </c>
      <c r="G15" s="12">
        <v>140878.06129000001</v>
      </c>
      <c r="H15" s="13">
        <f t="shared" si="2"/>
        <v>-10.5100325663955</v>
      </c>
      <c r="I15" s="13">
        <f t="shared" si="3"/>
        <v>0.18770041338502552</v>
      </c>
      <c r="J15" s="12">
        <v>314730.24586000002</v>
      </c>
      <c r="K15" s="12">
        <v>266119.67161000002</v>
      </c>
      <c r="L15" s="13">
        <f t="shared" si="4"/>
        <v>-15.445154982538037</v>
      </c>
      <c r="M15" s="13">
        <f t="shared" si="5"/>
        <v>0.15885406007106731</v>
      </c>
    </row>
    <row r="16" spans="1:13" ht="13.8" x14ac:dyDescent="0.25">
      <c r="A16" s="11" t="s">
        <v>138</v>
      </c>
      <c r="B16" s="12">
        <v>57984.925450000002</v>
      </c>
      <c r="C16" s="12">
        <v>84587.814180000001</v>
      </c>
      <c r="D16" s="13">
        <f t="shared" si="0"/>
        <v>45.878973756617974</v>
      </c>
      <c r="E16" s="13">
        <f t="shared" si="1"/>
        <v>0.62801789723258983</v>
      </c>
      <c r="F16" s="12">
        <v>453038.21354999999</v>
      </c>
      <c r="G16" s="12">
        <v>426264.80275999999</v>
      </c>
      <c r="H16" s="13">
        <f t="shared" si="2"/>
        <v>-5.9097466812355597</v>
      </c>
      <c r="I16" s="13">
        <f t="shared" si="3"/>
        <v>0.56793853462276278</v>
      </c>
      <c r="J16" s="12">
        <v>1025159.95702</v>
      </c>
      <c r="K16" s="12">
        <v>881643.76052000001</v>
      </c>
      <c r="L16" s="13">
        <f t="shared" si="4"/>
        <v>-13.999395461873283</v>
      </c>
      <c r="M16" s="13">
        <f t="shared" si="5"/>
        <v>0.52627710701587604</v>
      </c>
    </row>
    <row r="17" spans="1:13" ht="13.8" x14ac:dyDescent="0.25">
      <c r="A17" s="11" t="s">
        <v>139</v>
      </c>
      <c r="B17" s="12">
        <v>3904.7493800000002</v>
      </c>
      <c r="C17" s="12">
        <v>6061.0726599999998</v>
      </c>
      <c r="D17" s="13">
        <f t="shared" si="0"/>
        <v>55.223090399722388</v>
      </c>
      <c r="E17" s="13">
        <f t="shared" si="1"/>
        <v>4.5000123762592062E-2</v>
      </c>
      <c r="F17" s="12">
        <v>63894.222759999997</v>
      </c>
      <c r="G17" s="12">
        <v>56006.548719999999</v>
      </c>
      <c r="H17" s="13">
        <f t="shared" si="2"/>
        <v>-12.344893950158442</v>
      </c>
      <c r="I17" s="13">
        <f t="shared" si="3"/>
        <v>7.4620932817725957E-2</v>
      </c>
      <c r="J17" s="12">
        <v>98074.907980000004</v>
      </c>
      <c r="K17" s="12">
        <v>98591.936709999994</v>
      </c>
      <c r="L17" s="13">
        <f t="shared" si="4"/>
        <v>0.52717737966720946</v>
      </c>
      <c r="M17" s="13">
        <f t="shared" si="5"/>
        <v>5.8852204881740443E-2</v>
      </c>
    </row>
    <row r="18" spans="1:13" ht="15.6" x14ac:dyDescent="0.3">
      <c r="A18" s="9" t="s">
        <v>12</v>
      </c>
      <c r="B18" s="8">
        <f>B19</f>
        <v>168264.72089</v>
      </c>
      <c r="C18" s="8">
        <f>C19</f>
        <v>184085.65948999999</v>
      </c>
      <c r="D18" s="10">
        <f t="shared" si="0"/>
        <v>9.4024097958969328</v>
      </c>
      <c r="E18" s="10">
        <f t="shared" si="1"/>
        <v>1.3667345575046084</v>
      </c>
      <c r="F18" s="8">
        <f>F19</f>
        <v>1286043.9070900001</v>
      </c>
      <c r="G18" s="8">
        <f>G19</f>
        <v>1129080.1447999999</v>
      </c>
      <c r="H18" s="10">
        <f t="shared" si="2"/>
        <v>-12.20516355815335</v>
      </c>
      <c r="I18" s="10">
        <f t="shared" si="3"/>
        <v>1.5043421806289994</v>
      </c>
      <c r="J18" s="8">
        <f>J19</f>
        <v>2566154.2264800002</v>
      </c>
      <c r="K18" s="8">
        <f>K19</f>
        <v>2348051.1308499998</v>
      </c>
      <c r="L18" s="10">
        <f t="shared" si="4"/>
        <v>-8.4992200928302299</v>
      </c>
      <c r="M18" s="10">
        <f t="shared" si="5"/>
        <v>1.4016154955151658</v>
      </c>
    </row>
    <row r="19" spans="1:13" ht="13.8" x14ac:dyDescent="0.25">
      <c r="A19" s="11" t="s">
        <v>140</v>
      </c>
      <c r="B19" s="12">
        <v>168264.72089</v>
      </c>
      <c r="C19" s="12">
        <v>184085.65948999999</v>
      </c>
      <c r="D19" s="13">
        <f t="shared" si="0"/>
        <v>9.4024097958969328</v>
      </c>
      <c r="E19" s="13">
        <f t="shared" si="1"/>
        <v>1.3667345575046084</v>
      </c>
      <c r="F19" s="12">
        <v>1286043.9070900001</v>
      </c>
      <c r="G19" s="12">
        <v>1129080.1447999999</v>
      </c>
      <c r="H19" s="13">
        <f t="shared" si="2"/>
        <v>-12.20516355815335</v>
      </c>
      <c r="I19" s="13">
        <f t="shared" si="3"/>
        <v>1.5043421806289994</v>
      </c>
      <c r="J19" s="12">
        <v>2566154.2264800002</v>
      </c>
      <c r="K19" s="12">
        <v>2348051.1308499998</v>
      </c>
      <c r="L19" s="13">
        <f t="shared" si="4"/>
        <v>-8.4992200928302299</v>
      </c>
      <c r="M19" s="13">
        <f t="shared" si="5"/>
        <v>1.4016154955151658</v>
      </c>
    </row>
    <row r="20" spans="1:13" ht="15.6" x14ac:dyDescent="0.3">
      <c r="A20" s="9" t="s">
        <v>111</v>
      </c>
      <c r="B20" s="8">
        <f>B21</f>
        <v>347421.16450000001</v>
      </c>
      <c r="C20" s="8">
        <f>C21</f>
        <v>459784.89581000002</v>
      </c>
      <c r="D20" s="10">
        <f t="shared" si="0"/>
        <v>32.342224018421881</v>
      </c>
      <c r="E20" s="10">
        <f t="shared" si="1"/>
        <v>3.4136494274629761</v>
      </c>
      <c r="F20" s="8">
        <f>F21</f>
        <v>2627110.2701699999</v>
      </c>
      <c r="G20" s="8">
        <f>G21</f>
        <v>2491611.5799199999</v>
      </c>
      <c r="H20" s="10">
        <f t="shared" si="2"/>
        <v>-5.1577085205955928</v>
      </c>
      <c r="I20" s="10">
        <f t="shared" si="3"/>
        <v>3.3197257206938704</v>
      </c>
      <c r="J20" s="8">
        <f>J21</f>
        <v>5189303.2262199996</v>
      </c>
      <c r="K20" s="8">
        <f>K21</f>
        <v>5394551.0958000002</v>
      </c>
      <c r="L20" s="10">
        <f t="shared" si="4"/>
        <v>3.9552105674408167</v>
      </c>
      <c r="M20" s="10">
        <f t="shared" si="5"/>
        <v>3.2201540707013767</v>
      </c>
    </row>
    <row r="21" spans="1:13" ht="13.8" x14ac:dyDescent="0.25">
      <c r="A21" s="11" t="s">
        <v>141</v>
      </c>
      <c r="B21" s="12">
        <v>347421.16450000001</v>
      </c>
      <c r="C21" s="12">
        <v>459784.89581000002</v>
      </c>
      <c r="D21" s="13">
        <f t="shared" si="0"/>
        <v>32.342224018421881</v>
      </c>
      <c r="E21" s="13">
        <f t="shared" si="1"/>
        <v>3.4136494274629761</v>
      </c>
      <c r="F21" s="12">
        <v>2627110.2701699999</v>
      </c>
      <c r="G21" s="12">
        <v>2491611.5799199999</v>
      </c>
      <c r="H21" s="13">
        <f t="shared" si="2"/>
        <v>-5.1577085205955928</v>
      </c>
      <c r="I21" s="13">
        <f t="shared" si="3"/>
        <v>3.3197257206938704</v>
      </c>
      <c r="J21" s="12">
        <v>5189303.2262199996</v>
      </c>
      <c r="K21" s="12">
        <v>5394551.0958000002</v>
      </c>
      <c r="L21" s="13">
        <f t="shared" si="4"/>
        <v>3.9552105674408167</v>
      </c>
      <c r="M21" s="13">
        <f t="shared" si="5"/>
        <v>3.2201540707013767</v>
      </c>
    </row>
    <row r="22" spans="1:13" ht="16.8" x14ac:dyDescent="0.3">
      <c r="A22" s="85" t="s">
        <v>14</v>
      </c>
      <c r="B22" s="8">
        <f>B23+B27+B29</f>
        <v>8887935.8606200013</v>
      </c>
      <c r="C22" s="8">
        <f>C23+C27+C29</f>
        <v>10238725.260869998</v>
      </c>
      <c r="D22" s="10">
        <f t="shared" si="0"/>
        <v>15.198010217816416</v>
      </c>
      <c r="E22" s="10">
        <f t="shared" si="1"/>
        <v>76.016891688331555</v>
      </c>
      <c r="F22" s="8">
        <f>F23+F27+F29</f>
        <v>67941497.992150009</v>
      </c>
      <c r="G22" s="8">
        <f>G23+G27+G29</f>
        <v>55884066.000170007</v>
      </c>
      <c r="H22" s="10">
        <f t="shared" si="2"/>
        <v>-17.746785614549037</v>
      </c>
      <c r="I22" s="10">
        <f t="shared" si="3"/>
        <v>74.457741637111369</v>
      </c>
      <c r="J22" s="8">
        <f>J23+J27+J29</f>
        <v>137343205.88181996</v>
      </c>
      <c r="K22" s="8">
        <f>K23+K27+K29</f>
        <v>126138527.82460999</v>
      </c>
      <c r="L22" s="10">
        <f t="shared" si="4"/>
        <v>-8.1581596885478884</v>
      </c>
      <c r="M22" s="10">
        <f t="shared" si="5"/>
        <v>75.295513312115617</v>
      </c>
    </row>
    <row r="23" spans="1:13" ht="15.6" x14ac:dyDescent="0.3">
      <c r="A23" s="9" t="s">
        <v>15</v>
      </c>
      <c r="B23" s="8">
        <f>B24+B25+B26</f>
        <v>730005.35088000004</v>
      </c>
      <c r="C23" s="8">
        <f>C24+C25+C26</f>
        <v>851558.26439999999</v>
      </c>
      <c r="D23" s="10">
        <f>(C23-B23)/B23*100</f>
        <v>16.650961992740392</v>
      </c>
      <c r="E23" s="10">
        <f t="shared" si="1"/>
        <v>6.3223507518647857</v>
      </c>
      <c r="F23" s="8">
        <f>F24+F25+F26</f>
        <v>6035911.0977100004</v>
      </c>
      <c r="G23" s="8">
        <f>G24+G25+G26</f>
        <v>4811454.5850200001</v>
      </c>
      <c r="H23" s="10">
        <f t="shared" si="2"/>
        <v>-20.286191974473482</v>
      </c>
      <c r="I23" s="10">
        <f t="shared" si="3"/>
        <v>6.4105937171612419</v>
      </c>
      <c r="J23" s="8">
        <f>J24+J25+J26</f>
        <v>12194626.76481</v>
      </c>
      <c r="K23" s="8">
        <f>K24+K25+K26</f>
        <v>10891835.535009999</v>
      </c>
      <c r="L23" s="10">
        <f t="shared" si="4"/>
        <v>-10.683321883696037</v>
      </c>
      <c r="M23" s="10">
        <f t="shared" si="5"/>
        <v>6.5016324644286358</v>
      </c>
    </row>
    <row r="24" spans="1:13" ht="13.8" x14ac:dyDescent="0.25">
      <c r="A24" s="11" t="s">
        <v>142</v>
      </c>
      <c r="B24" s="12">
        <v>509831.85561999999</v>
      </c>
      <c r="C24" s="12">
        <v>554850.98762000003</v>
      </c>
      <c r="D24" s="13">
        <f t="shared" si="0"/>
        <v>8.8301920532707499</v>
      </c>
      <c r="E24" s="13">
        <f t="shared" si="1"/>
        <v>4.1194627606883767</v>
      </c>
      <c r="F24" s="12">
        <v>4029722.6447999999</v>
      </c>
      <c r="G24" s="12">
        <v>3134252.5922900001</v>
      </c>
      <c r="H24" s="13">
        <f t="shared" si="2"/>
        <v>-22.22162990958012</v>
      </c>
      <c r="I24" s="13">
        <f t="shared" si="3"/>
        <v>4.1759554457162329</v>
      </c>
      <c r="J24" s="12">
        <v>8189158.3926299997</v>
      </c>
      <c r="K24" s="12">
        <v>7021231.7958899997</v>
      </c>
      <c r="L24" s="13">
        <f t="shared" si="4"/>
        <v>-14.261863560864807</v>
      </c>
      <c r="M24" s="13">
        <f t="shared" si="5"/>
        <v>4.1911639629247395</v>
      </c>
    </row>
    <row r="25" spans="1:13" ht="13.8" x14ac:dyDescent="0.25">
      <c r="A25" s="11" t="s">
        <v>143</v>
      </c>
      <c r="B25" s="12">
        <v>87701.870479999998</v>
      </c>
      <c r="C25" s="12">
        <v>101532.16562</v>
      </c>
      <c r="D25" s="13">
        <f t="shared" si="0"/>
        <v>15.769669522788499</v>
      </c>
      <c r="E25" s="13">
        <f t="shared" si="1"/>
        <v>0.75382036729848334</v>
      </c>
      <c r="F25" s="12">
        <v>830991.70730999997</v>
      </c>
      <c r="G25" s="12">
        <v>630548.66858000006</v>
      </c>
      <c r="H25" s="13">
        <f t="shared" si="2"/>
        <v>-24.120943321907902</v>
      </c>
      <c r="I25" s="13">
        <f t="shared" si="3"/>
        <v>0.84011835958055325</v>
      </c>
      <c r="J25" s="12">
        <v>1662558.2892100001</v>
      </c>
      <c r="K25" s="12">
        <v>1464751.5506899999</v>
      </c>
      <c r="L25" s="13">
        <f t="shared" si="4"/>
        <v>-11.897732536883998</v>
      </c>
      <c r="M25" s="13">
        <f t="shared" si="5"/>
        <v>0.87434998478239045</v>
      </c>
    </row>
    <row r="26" spans="1:13" ht="13.8" x14ac:dyDescent="0.25">
      <c r="A26" s="11" t="s">
        <v>144</v>
      </c>
      <c r="B26" s="12">
        <v>132471.62478000001</v>
      </c>
      <c r="C26" s="12">
        <v>195175.11116</v>
      </c>
      <c r="D26" s="13">
        <f t="shared" si="0"/>
        <v>47.333522544268433</v>
      </c>
      <c r="E26" s="13">
        <f t="shared" si="1"/>
        <v>1.4490676238779265</v>
      </c>
      <c r="F26" s="12">
        <v>1175196.7456</v>
      </c>
      <c r="G26" s="12">
        <v>1046653.32415</v>
      </c>
      <c r="H26" s="13">
        <f t="shared" si="2"/>
        <v>-10.938034157367566</v>
      </c>
      <c r="I26" s="13">
        <f t="shared" si="3"/>
        <v>1.3945199118644551</v>
      </c>
      <c r="J26" s="12">
        <v>2342910.0829699999</v>
      </c>
      <c r="K26" s="12">
        <v>2405852.1884300001</v>
      </c>
      <c r="L26" s="13">
        <f t="shared" si="4"/>
        <v>2.6864925767962635</v>
      </c>
      <c r="M26" s="13">
        <f t="shared" si="5"/>
        <v>1.4361185167215078</v>
      </c>
    </row>
    <row r="27" spans="1:13" ht="15.6" x14ac:dyDescent="0.3">
      <c r="A27" s="9" t="s">
        <v>19</v>
      </c>
      <c r="B27" s="8">
        <f>B28</f>
        <v>1294012.97318</v>
      </c>
      <c r="C27" s="8">
        <f>C28</f>
        <v>1425451.4336000001</v>
      </c>
      <c r="D27" s="10">
        <f t="shared" si="0"/>
        <v>10.157429882406346</v>
      </c>
      <c r="E27" s="10">
        <f t="shared" si="1"/>
        <v>10.583191215127966</v>
      </c>
      <c r="F27" s="8">
        <f>F28</f>
        <v>10012083.45537</v>
      </c>
      <c r="G27" s="8">
        <f>G28</f>
        <v>8624526.1992400009</v>
      </c>
      <c r="H27" s="10">
        <f t="shared" si="2"/>
        <v>-13.858826310379783</v>
      </c>
      <c r="I27" s="10">
        <f t="shared" si="3"/>
        <v>11.490981051442398</v>
      </c>
      <c r="J27" s="8">
        <f>J28</f>
        <v>18963991.064830001</v>
      </c>
      <c r="K27" s="8">
        <f>K28</f>
        <v>19200333.504939999</v>
      </c>
      <c r="L27" s="10">
        <f t="shared" si="4"/>
        <v>1.2462695183837698</v>
      </c>
      <c r="M27" s="10">
        <f t="shared" si="5"/>
        <v>11.461200570125959</v>
      </c>
    </row>
    <row r="28" spans="1:13" ht="13.8" x14ac:dyDescent="0.25">
      <c r="A28" s="11" t="s">
        <v>145</v>
      </c>
      <c r="B28" s="12">
        <v>1294012.97318</v>
      </c>
      <c r="C28" s="12">
        <v>1425451.4336000001</v>
      </c>
      <c r="D28" s="13">
        <f t="shared" si="0"/>
        <v>10.157429882406346</v>
      </c>
      <c r="E28" s="13">
        <f t="shared" si="1"/>
        <v>10.583191215127966</v>
      </c>
      <c r="F28" s="12">
        <v>10012083.45537</v>
      </c>
      <c r="G28" s="12">
        <v>8624526.1992400009</v>
      </c>
      <c r="H28" s="13">
        <f t="shared" si="2"/>
        <v>-13.858826310379783</v>
      </c>
      <c r="I28" s="13">
        <f t="shared" si="3"/>
        <v>11.490981051442398</v>
      </c>
      <c r="J28" s="12">
        <v>18963991.064830001</v>
      </c>
      <c r="K28" s="12">
        <v>19200333.504939999</v>
      </c>
      <c r="L28" s="13">
        <f t="shared" si="4"/>
        <v>1.2462695183837698</v>
      </c>
      <c r="M28" s="13">
        <f t="shared" si="5"/>
        <v>11.461200570125959</v>
      </c>
    </row>
    <row r="29" spans="1:13" ht="15.6" x14ac:dyDescent="0.3">
      <c r="A29" s="9" t="s">
        <v>21</v>
      </c>
      <c r="B29" s="8">
        <f>B30+B31+B32+B33+B34+B35+B36+B37+B38+B39+B40+B41</f>
        <v>6863917.5365600009</v>
      </c>
      <c r="C29" s="8">
        <f>C30+C31+C32+C33+C34+C35+C36+C37+C38+C39+C40+C41</f>
        <v>7961715.5628699996</v>
      </c>
      <c r="D29" s="10">
        <f t="shared" si="0"/>
        <v>15.993753136786426</v>
      </c>
      <c r="E29" s="10">
        <f t="shared" si="1"/>
        <v>59.111349721338811</v>
      </c>
      <c r="F29" s="8">
        <f>F30+F31+F32+F33+F34+F35+F36+F37+F38+F39+F40+F41</f>
        <v>51893503.439070009</v>
      </c>
      <c r="G29" s="8">
        <f>G30+G31+G32+G33+G34+G35+G36+G37+G38+G39+G40+G41</f>
        <v>42448085.21591001</v>
      </c>
      <c r="H29" s="10">
        <f t="shared" si="2"/>
        <v>-18.201542769703721</v>
      </c>
      <c r="I29" s="10">
        <f t="shared" si="3"/>
        <v>56.556166868507717</v>
      </c>
      <c r="J29" s="8">
        <f>J30+J31+J32+J33+J34+J35+J36+J37+J38+J39+J40+J41</f>
        <v>106184588.05217998</v>
      </c>
      <c r="K29" s="8">
        <f>K30+K31+K32+K33+K34+K35+K36+K37+K38+K39+K40+K41</f>
        <v>96046358.784659997</v>
      </c>
      <c r="L29" s="10">
        <f t="shared" si="4"/>
        <v>-9.5477408289590677</v>
      </c>
      <c r="M29" s="10">
        <f t="shared" si="5"/>
        <v>57.332680277561025</v>
      </c>
    </row>
    <row r="30" spans="1:13" ht="13.8" x14ac:dyDescent="0.25">
      <c r="A30" s="11" t="s">
        <v>146</v>
      </c>
      <c r="B30" s="12">
        <v>1085764.91319</v>
      </c>
      <c r="C30" s="12">
        <v>1357642.0762499999</v>
      </c>
      <c r="D30" s="13">
        <f t="shared" si="0"/>
        <v>25.040150013801711</v>
      </c>
      <c r="E30" s="13">
        <f t="shared" si="1"/>
        <v>10.079744111919696</v>
      </c>
      <c r="F30" s="12">
        <v>8710395.7974100001</v>
      </c>
      <c r="G30" s="12">
        <v>6987196.4898600001</v>
      </c>
      <c r="H30" s="13">
        <f t="shared" si="2"/>
        <v>-19.783249207371107</v>
      </c>
      <c r="I30" s="13">
        <f t="shared" si="3"/>
        <v>9.3094670493042617</v>
      </c>
      <c r="J30" s="12">
        <v>17526831.754640002</v>
      </c>
      <c r="K30" s="12">
        <v>15962301.56268</v>
      </c>
      <c r="L30" s="13">
        <f t="shared" si="4"/>
        <v>-8.9264860521400973</v>
      </c>
      <c r="M30" s="13">
        <f t="shared" si="5"/>
        <v>9.5283313554757019</v>
      </c>
    </row>
    <row r="31" spans="1:13" ht="13.8" x14ac:dyDescent="0.25">
      <c r="A31" s="11" t="s">
        <v>147</v>
      </c>
      <c r="B31" s="12">
        <v>2189206.8706399999</v>
      </c>
      <c r="C31" s="12">
        <v>2016000.59586</v>
      </c>
      <c r="D31" s="13">
        <f t="shared" si="0"/>
        <v>-7.91182766247048</v>
      </c>
      <c r="E31" s="13">
        <f t="shared" si="1"/>
        <v>14.967693246422714</v>
      </c>
      <c r="F31" s="12">
        <v>15313931.358659999</v>
      </c>
      <c r="G31" s="12">
        <v>10793833.79465</v>
      </c>
      <c r="H31" s="13">
        <f t="shared" si="2"/>
        <v>-29.516245424816361</v>
      </c>
      <c r="I31" s="13">
        <f t="shared" si="3"/>
        <v>14.381281561608745</v>
      </c>
      <c r="J31" s="12">
        <v>30446719.683649998</v>
      </c>
      <c r="K31" s="12">
        <v>26067029.296769999</v>
      </c>
      <c r="L31" s="13">
        <f t="shared" si="4"/>
        <v>-14.384769303183454</v>
      </c>
      <c r="M31" s="13">
        <f t="shared" si="5"/>
        <v>15.560117794868688</v>
      </c>
    </row>
    <row r="32" spans="1:13" ht="13.8" x14ac:dyDescent="0.25">
      <c r="A32" s="11" t="s">
        <v>148</v>
      </c>
      <c r="B32" s="12">
        <v>55620.228669999997</v>
      </c>
      <c r="C32" s="12">
        <v>88349.340700000001</v>
      </c>
      <c r="D32" s="13">
        <f t="shared" si="0"/>
        <v>58.843900524366553</v>
      </c>
      <c r="E32" s="13">
        <f t="shared" si="1"/>
        <v>0.65594515836795997</v>
      </c>
      <c r="F32" s="12">
        <v>491268.51594000001</v>
      </c>
      <c r="G32" s="12">
        <v>500575.09855</v>
      </c>
      <c r="H32" s="13">
        <f t="shared" si="2"/>
        <v>1.8943983398147628</v>
      </c>
      <c r="I32" s="13">
        <f t="shared" si="3"/>
        <v>0.66694666343164921</v>
      </c>
      <c r="J32" s="12">
        <v>987897.74982999999</v>
      </c>
      <c r="K32" s="12">
        <v>1051620.7558599999</v>
      </c>
      <c r="L32" s="13">
        <f t="shared" si="4"/>
        <v>6.4503645282080608</v>
      </c>
      <c r="M32" s="13">
        <f t="shared" si="5"/>
        <v>0.62774099228629976</v>
      </c>
    </row>
    <row r="33" spans="1:13" ht="13.8" x14ac:dyDescent="0.25">
      <c r="A33" s="11" t="s">
        <v>149</v>
      </c>
      <c r="B33" s="12">
        <v>715403.12638999999</v>
      </c>
      <c r="C33" s="12">
        <v>902754.41847000003</v>
      </c>
      <c r="D33" s="13">
        <f t="shared" si="0"/>
        <v>26.188212655065477</v>
      </c>
      <c r="E33" s="13">
        <f t="shared" si="1"/>
        <v>6.7024539775731435</v>
      </c>
      <c r="F33" s="12">
        <v>5372318.9490799997</v>
      </c>
      <c r="G33" s="12">
        <v>4711724.8938899999</v>
      </c>
      <c r="H33" s="13">
        <f t="shared" si="2"/>
        <v>-12.29625533128716</v>
      </c>
      <c r="I33" s="13">
        <f t="shared" si="3"/>
        <v>6.2777177811890112</v>
      </c>
      <c r="J33" s="12">
        <v>11204458.46888</v>
      </c>
      <c r="K33" s="12">
        <v>10576025.32143</v>
      </c>
      <c r="L33" s="13">
        <f t="shared" si="4"/>
        <v>-5.6087775165167653</v>
      </c>
      <c r="M33" s="13">
        <f t="shared" si="5"/>
        <v>6.3131167702088762</v>
      </c>
    </row>
    <row r="34" spans="1:13" ht="13.8" x14ac:dyDescent="0.25">
      <c r="A34" s="11" t="s">
        <v>150</v>
      </c>
      <c r="B34" s="12">
        <v>472096.62263</v>
      </c>
      <c r="C34" s="12">
        <v>586861.17516999994</v>
      </c>
      <c r="D34" s="13">
        <f t="shared" si="0"/>
        <v>24.309547460996196</v>
      </c>
      <c r="E34" s="13">
        <f t="shared" si="1"/>
        <v>4.3571207598937143</v>
      </c>
      <c r="F34" s="12">
        <v>3797057.4234600002</v>
      </c>
      <c r="G34" s="12">
        <v>3357249.40081</v>
      </c>
      <c r="H34" s="13">
        <f t="shared" si="2"/>
        <v>-11.582864666008476</v>
      </c>
      <c r="I34" s="13">
        <f t="shared" si="3"/>
        <v>4.4730676629022925</v>
      </c>
      <c r="J34" s="12">
        <v>7638417.6126399999</v>
      </c>
      <c r="K34" s="12">
        <v>7394177.1546799997</v>
      </c>
      <c r="L34" s="13">
        <f t="shared" si="4"/>
        <v>-3.1975269008051206</v>
      </c>
      <c r="M34" s="13">
        <f t="shared" si="5"/>
        <v>4.4137851771703156</v>
      </c>
    </row>
    <row r="35" spans="1:13" ht="13.8" x14ac:dyDescent="0.25">
      <c r="A35" s="11" t="s">
        <v>151</v>
      </c>
      <c r="B35" s="12">
        <v>516675.81784999999</v>
      </c>
      <c r="C35" s="12">
        <v>677203.57872999995</v>
      </c>
      <c r="D35" s="13">
        <f t="shared" si="0"/>
        <v>31.069338903452216</v>
      </c>
      <c r="E35" s="13">
        <f t="shared" si="1"/>
        <v>5.0278633114621423</v>
      </c>
      <c r="F35" s="12">
        <v>4068778.8029900002</v>
      </c>
      <c r="G35" s="12">
        <v>3758062.23532</v>
      </c>
      <c r="H35" s="13">
        <f t="shared" si="2"/>
        <v>-7.6366050531345113</v>
      </c>
      <c r="I35" s="13">
        <f t="shared" si="3"/>
        <v>5.0070949914916802</v>
      </c>
      <c r="J35" s="12">
        <v>8094935.8634099998</v>
      </c>
      <c r="K35" s="12">
        <v>7810339.55748</v>
      </c>
      <c r="L35" s="13">
        <f t="shared" si="4"/>
        <v>-3.5157326843861281</v>
      </c>
      <c r="M35" s="13">
        <f t="shared" si="5"/>
        <v>4.6622038188053248</v>
      </c>
    </row>
    <row r="36" spans="1:13" ht="13.8" x14ac:dyDescent="0.25">
      <c r="A36" s="11" t="s">
        <v>152</v>
      </c>
      <c r="B36" s="12">
        <v>877983.65347999998</v>
      </c>
      <c r="C36" s="12">
        <v>1128844.1496600001</v>
      </c>
      <c r="D36" s="13">
        <f t="shared" si="0"/>
        <v>28.57234245599934</v>
      </c>
      <c r="E36" s="13">
        <f t="shared" si="1"/>
        <v>8.3810456156745712</v>
      </c>
      <c r="F36" s="12">
        <v>7167264.2645399999</v>
      </c>
      <c r="G36" s="12">
        <v>5974318.6800100002</v>
      </c>
      <c r="H36" s="13">
        <f t="shared" si="2"/>
        <v>-16.644364439470877</v>
      </c>
      <c r="I36" s="13">
        <f t="shared" si="3"/>
        <v>7.9599483103573663</v>
      </c>
      <c r="J36" s="12">
        <v>15599700.07748</v>
      </c>
      <c r="K36" s="12">
        <v>12637425.12212</v>
      </c>
      <c r="L36" s="13">
        <f t="shared" si="4"/>
        <v>-18.989307106207708</v>
      </c>
      <c r="M36" s="13">
        <f t="shared" si="5"/>
        <v>7.5436223010032801</v>
      </c>
    </row>
    <row r="37" spans="1:13" ht="13.8" x14ac:dyDescent="0.25">
      <c r="A37" s="14" t="s">
        <v>153</v>
      </c>
      <c r="B37" s="12">
        <v>235214.55937999999</v>
      </c>
      <c r="C37" s="12">
        <v>323137.26188000001</v>
      </c>
      <c r="D37" s="13">
        <f t="shared" si="0"/>
        <v>37.379787514750234</v>
      </c>
      <c r="E37" s="13">
        <f t="shared" si="1"/>
        <v>2.3991160628826913</v>
      </c>
      <c r="F37" s="12">
        <v>1735465.6767200001</v>
      </c>
      <c r="G37" s="12">
        <v>1718660.5440400001</v>
      </c>
      <c r="H37" s="13">
        <f t="shared" si="2"/>
        <v>-0.96833564071180289</v>
      </c>
      <c r="I37" s="13">
        <f t="shared" si="3"/>
        <v>2.2898760220782481</v>
      </c>
      <c r="J37" s="12">
        <v>3221030.5290000001</v>
      </c>
      <c r="K37" s="12">
        <v>3498433.2746100002</v>
      </c>
      <c r="L37" s="13">
        <f t="shared" si="4"/>
        <v>8.6122358391965452</v>
      </c>
      <c r="M37" s="13">
        <f t="shared" si="5"/>
        <v>2.0883098427009879</v>
      </c>
    </row>
    <row r="38" spans="1:13" ht="13.8" x14ac:dyDescent="0.25">
      <c r="A38" s="11" t="s">
        <v>154</v>
      </c>
      <c r="B38" s="12">
        <v>215409.86180000001</v>
      </c>
      <c r="C38" s="12">
        <v>345058.72119000001</v>
      </c>
      <c r="D38" s="13">
        <f t="shared" si="0"/>
        <v>60.187058432066642</v>
      </c>
      <c r="E38" s="13">
        <f t="shared" si="1"/>
        <v>2.5618708156044034</v>
      </c>
      <c r="F38" s="12">
        <v>1649897.2445100001</v>
      </c>
      <c r="G38" s="12">
        <v>1609644.1623199999</v>
      </c>
      <c r="H38" s="13">
        <f t="shared" si="2"/>
        <v>-2.4397326757130808</v>
      </c>
      <c r="I38" s="13">
        <f t="shared" si="3"/>
        <v>2.1446268631445409</v>
      </c>
      <c r="J38" s="12">
        <v>4385937.0298300004</v>
      </c>
      <c r="K38" s="12">
        <v>4062673.3228699998</v>
      </c>
      <c r="L38" s="13">
        <f t="shared" si="4"/>
        <v>-7.3704593741632056</v>
      </c>
      <c r="M38" s="13">
        <f t="shared" si="5"/>
        <v>2.4251200528539298</v>
      </c>
    </row>
    <row r="39" spans="1:13" ht="13.8" x14ac:dyDescent="0.25">
      <c r="A39" s="11" t="s">
        <v>155</v>
      </c>
      <c r="B39" s="12">
        <v>207582.27974</v>
      </c>
      <c r="C39" s="12">
        <v>167356.15974</v>
      </c>
      <c r="D39" s="13">
        <f>(C39-B39)/B39*100</f>
        <v>-19.378397833564517</v>
      </c>
      <c r="E39" s="13">
        <f t="shared" si="1"/>
        <v>1.2425272428151568</v>
      </c>
      <c r="F39" s="12">
        <v>1268029.92744</v>
      </c>
      <c r="G39" s="12">
        <v>922970.48722999997</v>
      </c>
      <c r="H39" s="13">
        <f t="shared" si="2"/>
        <v>-27.212247340773221</v>
      </c>
      <c r="I39" s="13">
        <f t="shared" si="3"/>
        <v>1.2297297422245737</v>
      </c>
      <c r="J39" s="12">
        <v>2396907.8272000002</v>
      </c>
      <c r="K39" s="12">
        <v>2395712.2071099998</v>
      </c>
      <c r="L39" s="13">
        <f t="shared" si="4"/>
        <v>-4.9881771690696214E-2</v>
      </c>
      <c r="M39" s="13">
        <f t="shared" si="5"/>
        <v>1.430065686459161</v>
      </c>
    </row>
    <row r="40" spans="1:13" ht="13.8" x14ac:dyDescent="0.25">
      <c r="A40" s="11" t="s">
        <v>156</v>
      </c>
      <c r="B40" s="12">
        <v>285958.15311999997</v>
      </c>
      <c r="C40" s="12">
        <v>360162.36575</v>
      </c>
      <c r="D40" s="13">
        <f>(C40-B40)/B40*100</f>
        <v>25.949325738882095</v>
      </c>
      <c r="E40" s="13">
        <f t="shared" si="1"/>
        <v>2.6740070516458632</v>
      </c>
      <c r="F40" s="12">
        <v>2262949.1861200002</v>
      </c>
      <c r="G40" s="12">
        <v>2070727.6885599999</v>
      </c>
      <c r="H40" s="13">
        <f t="shared" si="2"/>
        <v>-8.4942913760064922</v>
      </c>
      <c r="I40" s="13">
        <f t="shared" si="3"/>
        <v>2.7589565017539028</v>
      </c>
      <c r="J40" s="12">
        <v>4565610.4878599998</v>
      </c>
      <c r="K40" s="12">
        <v>4484479.1203100001</v>
      </c>
      <c r="L40" s="13">
        <f t="shared" si="4"/>
        <v>-1.7770102764072551</v>
      </c>
      <c r="M40" s="13">
        <f t="shared" si="5"/>
        <v>2.6769073900300229</v>
      </c>
    </row>
    <row r="41" spans="1:13" ht="13.8" x14ac:dyDescent="0.25">
      <c r="A41" s="11" t="s">
        <v>157</v>
      </c>
      <c r="B41" s="12">
        <v>7001.44967</v>
      </c>
      <c r="C41" s="12">
        <v>8345.71947</v>
      </c>
      <c r="D41" s="13">
        <f t="shared" si="0"/>
        <v>19.199878073250506</v>
      </c>
      <c r="E41" s="13">
        <f t="shared" si="1"/>
        <v>6.1962367076766618E-2</v>
      </c>
      <c r="F41" s="12">
        <v>56146.292200000004</v>
      </c>
      <c r="G41" s="12">
        <v>43121.740669999999</v>
      </c>
      <c r="H41" s="13">
        <f t="shared" si="2"/>
        <v>-23.197527422834884</v>
      </c>
      <c r="I41" s="13">
        <f t="shared" si="3"/>
        <v>5.7453719021440017E-2</v>
      </c>
      <c r="J41" s="12">
        <v>116140.96776</v>
      </c>
      <c r="K41" s="12">
        <v>106142.08874000001</v>
      </c>
      <c r="L41" s="13">
        <f t="shared" si="4"/>
        <v>-8.6092609807266456</v>
      </c>
      <c r="M41" s="13">
        <f t="shared" si="5"/>
        <v>6.3359095698429096E-2</v>
      </c>
    </row>
    <row r="42" spans="1:13" ht="15.6" x14ac:dyDescent="0.3">
      <c r="A42" s="9" t="s">
        <v>31</v>
      </c>
      <c r="B42" s="8">
        <f>B43</f>
        <v>317511.66485</v>
      </c>
      <c r="C42" s="8">
        <f>C43</f>
        <v>312700.21652999998</v>
      </c>
      <c r="D42" s="10">
        <f t="shared" si="0"/>
        <v>-1.5153611198105326</v>
      </c>
      <c r="E42" s="10">
        <f t="shared" si="1"/>
        <v>2.3216267538425015</v>
      </c>
      <c r="F42" s="8">
        <f>F43</f>
        <v>2128263.2353500002</v>
      </c>
      <c r="G42" s="8">
        <f>G43</f>
        <v>1850473.5445399999</v>
      </c>
      <c r="H42" s="10">
        <f t="shared" si="2"/>
        <v>-13.052412229651509</v>
      </c>
      <c r="I42" s="10">
        <f t="shared" si="3"/>
        <v>2.4654985033703496</v>
      </c>
      <c r="J42" s="8">
        <f>J43</f>
        <v>4408281.8411900001</v>
      </c>
      <c r="K42" s="8">
        <f>K43</f>
        <v>4032458.6430700002</v>
      </c>
      <c r="L42" s="10">
        <f t="shared" si="4"/>
        <v>-8.5253895204338317</v>
      </c>
      <c r="M42" s="10">
        <f t="shared" si="5"/>
        <v>2.4070840898191816</v>
      </c>
    </row>
    <row r="43" spans="1:13" ht="13.8" x14ac:dyDescent="0.25">
      <c r="A43" s="11" t="s">
        <v>158</v>
      </c>
      <c r="B43" s="12">
        <v>317511.66485</v>
      </c>
      <c r="C43" s="12">
        <v>312700.21652999998</v>
      </c>
      <c r="D43" s="13">
        <f t="shared" si="0"/>
        <v>-1.5153611198105326</v>
      </c>
      <c r="E43" s="13">
        <f t="shared" si="1"/>
        <v>2.3216267538425015</v>
      </c>
      <c r="F43" s="12">
        <v>2128263.2353500002</v>
      </c>
      <c r="G43" s="12">
        <v>1850473.5445399999</v>
      </c>
      <c r="H43" s="13">
        <f t="shared" si="2"/>
        <v>-13.052412229651509</v>
      </c>
      <c r="I43" s="13">
        <f t="shared" si="3"/>
        <v>2.4654985033703496</v>
      </c>
      <c r="J43" s="12">
        <v>4408281.8411900001</v>
      </c>
      <c r="K43" s="12">
        <v>4032458.6430700002</v>
      </c>
      <c r="L43" s="13">
        <f t="shared" si="4"/>
        <v>-8.5253895204338317</v>
      </c>
      <c r="M43" s="13">
        <f t="shared" si="5"/>
        <v>2.4070840898191816</v>
      </c>
    </row>
    <row r="44" spans="1:13" ht="15.6" x14ac:dyDescent="0.3">
      <c r="A44" s="9" t="s">
        <v>33</v>
      </c>
      <c r="B44" s="8">
        <f>B8+B22+B42</f>
        <v>10568792.810420001</v>
      </c>
      <c r="C44" s="8">
        <f>C8+C22+C42</f>
        <v>12473238.115079999</v>
      </c>
      <c r="D44" s="10">
        <f t="shared" si="0"/>
        <v>18.019515935465822</v>
      </c>
      <c r="E44" s="10">
        <f t="shared" si="1"/>
        <v>92.606918013565036</v>
      </c>
      <c r="F44" s="15">
        <f>F8+F22+F42</f>
        <v>81011363.902190015</v>
      </c>
      <c r="G44" s="15">
        <f>G8+G22+G42</f>
        <v>69016669.007320017</v>
      </c>
      <c r="H44" s="16">
        <f t="shared" si="2"/>
        <v>-14.806188066839521</v>
      </c>
      <c r="I44" s="16">
        <f t="shared" si="3"/>
        <v>91.95510773295257</v>
      </c>
      <c r="J44" s="15">
        <f>J8+J22+J42</f>
        <v>164323115.52355999</v>
      </c>
      <c r="K44" s="15">
        <f>K8+K22+K42</f>
        <v>153887793.10009</v>
      </c>
      <c r="L44" s="16">
        <f t="shared" si="4"/>
        <v>-6.3504896375786002</v>
      </c>
      <c r="M44" s="16">
        <f t="shared" si="5"/>
        <v>91.859803453955095</v>
      </c>
    </row>
    <row r="45" spans="1:13" ht="30" x14ac:dyDescent="0.25">
      <c r="A45" s="141" t="s">
        <v>225</v>
      </c>
      <c r="B45" s="142">
        <f>B46-B44</f>
        <v>1065888.8865799997</v>
      </c>
      <c r="C45" s="142">
        <f>C46-C44</f>
        <v>995775.19692000002</v>
      </c>
      <c r="D45" s="143">
        <f t="shared" si="0"/>
        <v>-6.5779548452715133</v>
      </c>
      <c r="E45" s="143">
        <f t="shared" si="1"/>
        <v>7.3930819864349697</v>
      </c>
      <c r="F45" s="142">
        <f>F46-F44</f>
        <v>7352811.1198099852</v>
      </c>
      <c r="G45" s="142">
        <f>G46-G44</f>
        <v>6038073.1476799846</v>
      </c>
      <c r="H45" s="144">
        <f t="shared" si="2"/>
        <v>-17.880752690461833</v>
      </c>
      <c r="I45" s="143">
        <f t="shared" si="3"/>
        <v>8.0448922670474321</v>
      </c>
      <c r="J45" s="142">
        <f>J46-J44</f>
        <v>14609770.375439972</v>
      </c>
      <c r="K45" s="142">
        <f>K46-K44</f>
        <v>13636833.90091002</v>
      </c>
      <c r="L45" s="144">
        <f t="shared" si="4"/>
        <v>-6.6594918984183682</v>
      </c>
      <c r="M45" s="143">
        <f t="shared" si="5"/>
        <v>8.1401965460449084</v>
      </c>
    </row>
    <row r="46" spans="1:13" ht="21" x14ac:dyDescent="0.25">
      <c r="A46" s="145" t="s">
        <v>226</v>
      </c>
      <c r="B46" s="146">
        <v>11634681.697000001</v>
      </c>
      <c r="C46" s="146">
        <v>13469013.311999999</v>
      </c>
      <c r="D46" s="147">
        <f t="shared" si="0"/>
        <v>15.766066169846143</v>
      </c>
      <c r="E46" s="148">
        <f t="shared" ref="E46" si="6">C46/C$46*100</f>
        <v>100</v>
      </c>
      <c r="F46" s="146">
        <v>88364175.022</v>
      </c>
      <c r="G46" s="146">
        <v>75054742.155000001</v>
      </c>
      <c r="H46" s="147">
        <f t="shared" si="2"/>
        <v>-15.062023567454066</v>
      </c>
      <c r="I46" s="148">
        <f t="shared" ref="I46" si="7">G46/G$46*100</f>
        <v>100</v>
      </c>
      <c r="J46" s="149">
        <v>178932885.89899996</v>
      </c>
      <c r="K46" s="149">
        <v>167524627.00100002</v>
      </c>
      <c r="L46" s="147">
        <f t="shared" si="4"/>
        <v>-6.3757194999020035</v>
      </c>
      <c r="M46" s="148">
        <f t="shared" ref="M46" si="8">K46/K$46*100</f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3" sqref="H3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M32" sqref="M32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I2" sqref="I2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2" sqref="H2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>
      <selection activeCell="B1" sqref="B1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2043927.6596500005</v>
      </c>
      <c r="D2" s="114">
        <f t="shared" ref="D2:O2" si="0">D4+D6+D8+D10+D12+D14+D16+D18+D20+D22</f>
        <v>1939996.6185500002</v>
      </c>
      <c r="E2" s="114">
        <f t="shared" si="0"/>
        <v>2033820.6556400002</v>
      </c>
      <c r="F2" s="114">
        <f t="shared" si="0"/>
        <v>1765095.3060500002</v>
      </c>
      <c r="G2" s="114">
        <f t="shared" si="0"/>
        <v>1577476.5850400003</v>
      </c>
      <c r="H2" s="114">
        <f t="shared" si="0"/>
        <v>1921812.6376800002</v>
      </c>
      <c r="I2" s="114"/>
      <c r="J2" s="114"/>
      <c r="K2" s="114"/>
      <c r="L2" s="114"/>
      <c r="M2" s="114"/>
      <c r="N2" s="114"/>
      <c r="O2" s="114">
        <f t="shared" si="0"/>
        <v>11282129.462610001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1881334.7326499997</v>
      </c>
      <c r="D3" s="114">
        <f t="shared" ref="D3:O3" si="1">D5+D7+D9+D11+D13+D15+D17+D19+D21+D23</f>
        <v>1857111.2372299999</v>
      </c>
      <c r="E3" s="114">
        <f t="shared" si="1"/>
        <v>1950395.2976600002</v>
      </c>
      <c r="F3" s="114">
        <f t="shared" si="1"/>
        <v>1878341.6274400002</v>
      </c>
      <c r="G3" s="114">
        <f t="shared" si="1"/>
        <v>2011074.4947600001</v>
      </c>
      <c r="H3" s="114">
        <f t="shared" si="1"/>
        <v>1363345.28495</v>
      </c>
      <c r="I3" s="114">
        <f t="shared" si="1"/>
        <v>1797364.8043</v>
      </c>
      <c r="J3" s="114">
        <f t="shared" si="1"/>
        <v>1528037.5389899998</v>
      </c>
      <c r="K3" s="114">
        <f t="shared" si="1"/>
        <v>2074330.7543200001</v>
      </c>
      <c r="L3" s="114">
        <f t="shared" si="1"/>
        <v>2421779.2572800005</v>
      </c>
      <c r="M3" s="114">
        <f t="shared" si="1"/>
        <v>2353897.4264500001</v>
      </c>
      <c r="N3" s="114">
        <f t="shared" si="1"/>
        <v>2259267.38846</v>
      </c>
      <c r="O3" s="114">
        <f t="shared" si="1"/>
        <v>23376279.844490003</v>
      </c>
    </row>
    <row r="4" spans="1:15" s="37" customFormat="1" ht="13.8" x14ac:dyDescent="0.25">
      <c r="A4" s="87">
        <v>2020</v>
      </c>
      <c r="B4" s="115" t="s">
        <v>132</v>
      </c>
      <c r="C4" s="116">
        <v>583554.51303000003</v>
      </c>
      <c r="D4" s="116">
        <v>593199.47021000006</v>
      </c>
      <c r="E4" s="116">
        <v>631990.88219000003</v>
      </c>
      <c r="F4" s="116">
        <v>594103.77722000005</v>
      </c>
      <c r="G4" s="116">
        <v>498808.92868000001</v>
      </c>
      <c r="H4" s="116">
        <v>572364.08375999995</v>
      </c>
      <c r="I4" s="116"/>
      <c r="J4" s="116"/>
      <c r="K4" s="116"/>
      <c r="L4" s="116"/>
      <c r="M4" s="116"/>
      <c r="N4" s="116"/>
      <c r="O4" s="117">
        <v>3474021.65509</v>
      </c>
    </row>
    <row r="5" spans="1:15" ht="13.8" x14ac:dyDescent="0.25">
      <c r="A5" s="86">
        <v>2019</v>
      </c>
      <c r="B5" s="115" t="s">
        <v>132</v>
      </c>
      <c r="C5" s="116">
        <v>560029.44457000005</v>
      </c>
      <c r="D5" s="116">
        <v>565214.60730999999</v>
      </c>
      <c r="E5" s="116">
        <v>586783.55532000004</v>
      </c>
      <c r="F5" s="116">
        <v>597721.19305999996</v>
      </c>
      <c r="G5" s="116">
        <v>590708.79246000003</v>
      </c>
      <c r="H5" s="116">
        <v>344697.70916000003</v>
      </c>
      <c r="I5" s="116">
        <v>546263.07331999997</v>
      </c>
      <c r="J5" s="116">
        <v>480725.58049999998</v>
      </c>
      <c r="K5" s="116">
        <v>568571.12798999995</v>
      </c>
      <c r="L5" s="116">
        <v>697965.95276000001</v>
      </c>
      <c r="M5" s="116">
        <v>620390.27563000005</v>
      </c>
      <c r="N5" s="116">
        <v>629542.35412000003</v>
      </c>
      <c r="O5" s="117">
        <v>6788613.6661999999</v>
      </c>
    </row>
    <row r="6" spans="1:15" s="37" customFormat="1" ht="13.8" x14ac:dyDescent="0.25">
      <c r="A6" s="87">
        <v>2020</v>
      </c>
      <c r="B6" s="115" t="s">
        <v>133</v>
      </c>
      <c r="C6" s="116">
        <v>255345.00414</v>
      </c>
      <c r="D6" s="116">
        <v>203457.37065999999</v>
      </c>
      <c r="E6" s="116">
        <v>178288.13561999999</v>
      </c>
      <c r="F6" s="116">
        <v>118429.87875</v>
      </c>
      <c r="G6" s="116">
        <v>158812.29586000001</v>
      </c>
      <c r="H6" s="116">
        <v>264866.37276</v>
      </c>
      <c r="I6" s="116"/>
      <c r="J6" s="116"/>
      <c r="K6" s="116"/>
      <c r="L6" s="116"/>
      <c r="M6" s="116"/>
      <c r="N6" s="116"/>
      <c r="O6" s="117">
        <v>1179199.05779</v>
      </c>
    </row>
    <row r="7" spans="1:15" ht="13.8" x14ac:dyDescent="0.25">
      <c r="A7" s="86">
        <v>2019</v>
      </c>
      <c r="B7" s="115" t="s">
        <v>133</v>
      </c>
      <c r="C7" s="116">
        <v>199171.65065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202409.44592999999</v>
      </c>
      <c r="I7" s="116">
        <v>131731.65242</v>
      </c>
      <c r="J7" s="116">
        <v>109801.97443</v>
      </c>
      <c r="K7" s="116">
        <v>148472.87774</v>
      </c>
      <c r="L7" s="116">
        <v>223947.97521</v>
      </c>
      <c r="M7" s="116">
        <v>331627.44491999998</v>
      </c>
      <c r="N7" s="116">
        <v>349917.44088000001</v>
      </c>
      <c r="O7" s="117">
        <v>2260525.17655</v>
      </c>
    </row>
    <row r="8" spans="1:15" s="37" customFormat="1" ht="13.8" x14ac:dyDescent="0.25">
      <c r="A8" s="87">
        <v>2020</v>
      </c>
      <c r="B8" s="115" t="s">
        <v>134</v>
      </c>
      <c r="C8" s="116">
        <v>131952.8161</v>
      </c>
      <c r="D8" s="116">
        <v>126890.14105000001</v>
      </c>
      <c r="E8" s="116">
        <v>162225.18074000001</v>
      </c>
      <c r="F8" s="116">
        <v>143797.38352999999</v>
      </c>
      <c r="G8" s="116">
        <v>100309.76089000001</v>
      </c>
      <c r="H8" s="116">
        <v>113061.32485</v>
      </c>
      <c r="I8" s="116"/>
      <c r="J8" s="116"/>
      <c r="K8" s="116"/>
      <c r="L8" s="116"/>
      <c r="M8" s="116"/>
      <c r="N8" s="116"/>
      <c r="O8" s="117">
        <v>778236.60716000001</v>
      </c>
    </row>
    <row r="9" spans="1:15" ht="13.8" x14ac:dyDescent="0.25">
      <c r="A9" s="86">
        <v>2019</v>
      </c>
      <c r="B9" s="115" t="s">
        <v>134</v>
      </c>
      <c r="C9" s="116">
        <v>125353.15045</v>
      </c>
      <c r="D9" s="116">
        <v>122127.17662</v>
      </c>
      <c r="E9" s="116">
        <v>128029.56342000001</v>
      </c>
      <c r="F9" s="116">
        <v>125216.48028</v>
      </c>
      <c r="G9" s="116">
        <v>138481.47127000001</v>
      </c>
      <c r="H9" s="116">
        <v>83536.579599999997</v>
      </c>
      <c r="I9" s="116">
        <v>130147.26106999999</v>
      </c>
      <c r="J9" s="116">
        <v>127803.83005999999</v>
      </c>
      <c r="K9" s="116">
        <v>152528.56326</v>
      </c>
      <c r="L9" s="116">
        <v>148339.53771</v>
      </c>
      <c r="M9" s="116">
        <v>139259.79738</v>
      </c>
      <c r="N9" s="116">
        <v>127820.75906</v>
      </c>
      <c r="O9" s="117">
        <v>1548644.1701799999</v>
      </c>
    </row>
    <row r="10" spans="1:15" s="37" customFormat="1" ht="13.8" x14ac:dyDescent="0.25">
      <c r="A10" s="87">
        <v>2020</v>
      </c>
      <c r="B10" s="115" t="s">
        <v>135</v>
      </c>
      <c r="C10" s="116">
        <v>113224.93742</v>
      </c>
      <c r="D10" s="116">
        <v>100328.67676</v>
      </c>
      <c r="E10" s="116">
        <v>123222.22734</v>
      </c>
      <c r="F10" s="116">
        <v>103959.82799999999</v>
      </c>
      <c r="G10" s="116">
        <v>74319.612080000006</v>
      </c>
      <c r="H10" s="116">
        <v>89548.125050000002</v>
      </c>
      <c r="I10" s="116"/>
      <c r="J10" s="116"/>
      <c r="K10" s="116"/>
      <c r="L10" s="116"/>
      <c r="M10" s="116"/>
      <c r="N10" s="116"/>
      <c r="O10" s="117">
        <v>604603.40665000002</v>
      </c>
    </row>
    <row r="11" spans="1:15" ht="13.8" x14ac:dyDescent="0.25">
      <c r="A11" s="86">
        <v>2019</v>
      </c>
      <c r="B11" s="115" t="s">
        <v>135</v>
      </c>
      <c r="C11" s="116">
        <v>112116.28042</v>
      </c>
      <c r="D11" s="116">
        <v>114842.19143000001</v>
      </c>
      <c r="E11" s="116">
        <v>118196.58269</v>
      </c>
      <c r="F11" s="116">
        <v>117650.87019</v>
      </c>
      <c r="G11" s="116">
        <v>117731.30992</v>
      </c>
      <c r="H11" s="116">
        <v>63501.196909999999</v>
      </c>
      <c r="I11" s="116">
        <v>83021.46703</v>
      </c>
      <c r="J11" s="116">
        <v>71929.894650000002</v>
      </c>
      <c r="K11" s="116">
        <v>154487.89773999999</v>
      </c>
      <c r="L11" s="116">
        <v>189264.08181999999</v>
      </c>
      <c r="M11" s="116">
        <v>151344.11695</v>
      </c>
      <c r="N11" s="116">
        <v>122574.06164</v>
      </c>
      <c r="O11" s="117">
        <v>1416659.9513900001</v>
      </c>
    </row>
    <row r="12" spans="1:15" s="37" customFormat="1" ht="13.8" x14ac:dyDescent="0.25">
      <c r="A12" s="87">
        <v>2020</v>
      </c>
      <c r="B12" s="115" t="s">
        <v>136</v>
      </c>
      <c r="C12" s="116">
        <v>183707.92029000001</v>
      </c>
      <c r="D12" s="116">
        <v>163310.4664</v>
      </c>
      <c r="E12" s="116">
        <v>208395.14339000001</v>
      </c>
      <c r="F12" s="116">
        <v>197752.96208999999</v>
      </c>
      <c r="G12" s="116">
        <v>120667.91536</v>
      </c>
      <c r="H12" s="116">
        <v>128393.1909</v>
      </c>
      <c r="I12" s="116"/>
      <c r="J12" s="116"/>
      <c r="K12" s="116"/>
      <c r="L12" s="116"/>
      <c r="M12" s="116"/>
      <c r="N12" s="116"/>
      <c r="O12" s="117">
        <v>1002227.59843</v>
      </c>
    </row>
    <row r="13" spans="1:15" ht="13.8" x14ac:dyDescent="0.25">
      <c r="A13" s="86">
        <v>2019</v>
      </c>
      <c r="B13" s="115" t="s">
        <v>136</v>
      </c>
      <c r="C13" s="116">
        <v>152194.74354</v>
      </c>
      <c r="D13" s="116">
        <v>144402.65093</v>
      </c>
      <c r="E13" s="116">
        <v>136203.45361999999</v>
      </c>
      <c r="F13" s="116">
        <v>135925.36207999999</v>
      </c>
      <c r="G13" s="116">
        <v>132553.25017000001</v>
      </c>
      <c r="H13" s="116">
        <v>75849.333199999994</v>
      </c>
      <c r="I13" s="116">
        <v>112535.25642999999</v>
      </c>
      <c r="J13" s="116">
        <v>66620.728529999993</v>
      </c>
      <c r="K13" s="116">
        <v>274878.25881000003</v>
      </c>
      <c r="L13" s="116">
        <v>346411.13650999998</v>
      </c>
      <c r="M13" s="116">
        <v>264589.84684000001</v>
      </c>
      <c r="N13" s="116">
        <v>187046.48639000001</v>
      </c>
      <c r="O13" s="117">
        <v>2029210.5070499999</v>
      </c>
    </row>
    <row r="14" spans="1:15" s="37" customFormat="1" ht="13.8" x14ac:dyDescent="0.25">
      <c r="A14" s="87">
        <v>2020</v>
      </c>
      <c r="B14" s="115" t="s">
        <v>137</v>
      </c>
      <c r="C14" s="116">
        <v>24451.569380000001</v>
      </c>
      <c r="D14" s="116">
        <v>24726.651860000002</v>
      </c>
      <c r="E14" s="116">
        <v>29417.449779999999</v>
      </c>
      <c r="F14" s="116">
        <v>23301.29163</v>
      </c>
      <c r="G14" s="116">
        <v>19921.00042</v>
      </c>
      <c r="H14" s="116">
        <v>19060.09822</v>
      </c>
      <c r="I14" s="116"/>
      <c r="J14" s="116"/>
      <c r="K14" s="116"/>
      <c r="L14" s="116"/>
      <c r="M14" s="116"/>
      <c r="N14" s="116"/>
      <c r="O14" s="117">
        <v>140878.06129000001</v>
      </c>
    </row>
    <row r="15" spans="1:15" ht="13.8" x14ac:dyDescent="0.25">
      <c r="A15" s="86">
        <v>2019</v>
      </c>
      <c r="B15" s="115" t="s">
        <v>137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15775.459930000001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26743.228330000002</v>
      </c>
      <c r="O15" s="117">
        <v>282664.91187000001</v>
      </c>
    </row>
    <row r="16" spans="1:15" ht="13.8" x14ac:dyDescent="0.25">
      <c r="A16" s="87">
        <v>2020</v>
      </c>
      <c r="B16" s="115" t="s">
        <v>138</v>
      </c>
      <c r="C16" s="116">
        <v>79131.446320000003</v>
      </c>
      <c r="D16" s="116">
        <v>60671.367539999999</v>
      </c>
      <c r="E16" s="116">
        <v>78806.017680000004</v>
      </c>
      <c r="F16" s="116">
        <v>53409.438990000002</v>
      </c>
      <c r="G16" s="116">
        <v>69658.718049999996</v>
      </c>
      <c r="H16" s="116">
        <v>84587.814180000001</v>
      </c>
      <c r="I16" s="116"/>
      <c r="J16" s="116"/>
      <c r="K16" s="116"/>
      <c r="L16" s="116"/>
      <c r="M16" s="116"/>
      <c r="N16" s="116"/>
      <c r="O16" s="117">
        <v>426264.80275999999</v>
      </c>
    </row>
    <row r="17" spans="1:15" ht="13.8" x14ac:dyDescent="0.25">
      <c r="A17" s="86">
        <v>2019</v>
      </c>
      <c r="B17" s="115" t="s">
        <v>138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139</v>
      </c>
      <c r="C18" s="116">
        <v>11024.010979999999</v>
      </c>
      <c r="D18" s="116">
        <v>13044.320599999999</v>
      </c>
      <c r="E18" s="116">
        <v>12149.519120000001</v>
      </c>
      <c r="F18" s="116">
        <v>6813.2945600000003</v>
      </c>
      <c r="G18" s="116">
        <v>6914.3307999999997</v>
      </c>
      <c r="H18" s="116">
        <v>6061.0726599999998</v>
      </c>
      <c r="I18" s="116"/>
      <c r="J18" s="116"/>
      <c r="K18" s="116"/>
      <c r="L18" s="116"/>
      <c r="M18" s="116"/>
      <c r="N18" s="116"/>
      <c r="O18" s="117">
        <v>56006.548719999999</v>
      </c>
    </row>
    <row r="19" spans="1:15" ht="13.8" x14ac:dyDescent="0.25">
      <c r="A19" s="86">
        <v>2019</v>
      </c>
      <c r="B19" s="115" t="s">
        <v>139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</v>
      </c>
      <c r="M19" s="116">
        <v>9107.0426000000007</v>
      </c>
      <c r="N19" s="116">
        <v>10109.132600000001</v>
      </c>
      <c r="O19" s="117">
        <v>106479.61075000001</v>
      </c>
    </row>
    <row r="20" spans="1:15" ht="13.8" x14ac:dyDescent="0.25">
      <c r="A20" s="87">
        <v>2020</v>
      </c>
      <c r="B20" s="115" t="s">
        <v>140</v>
      </c>
      <c r="C20" s="118">
        <v>208704.15538000001</v>
      </c>
      <c r="D20" s="118">
        <v>209590.38469000001</v>
      </c>
      <c r="E20" s="118">
        <v>182364.24126000001</v>
      </c>
      <c r="F20" s="118">
        <v>183318.4124</v>
      </c>
      <c r="G20" s="118">
        <v>161017.29157999999</v>
      </c>
      <c r="H20" s="116">
        <v>184085.65948999999</v>
      </c>
      <c r="I20" s="116"/>
      <c r="J20" s="116"/>
      <c r="K20" s="116"/>
      <c r="L20" s="116"/>
      <c r="M20" s="116"/>
      <c r="N20" s="116"/>
      <c r="O20" s="117">
        <v>1129080.1447999999</v>
      </c>
    </row>
    <row r="21" spans="1:15" ht="13.8" x14ac:dyDescent="0.25">
      <c r="A21" s="86">
        <v>2019</v>
      </c>
      <c r="B21" s="115" t="s">
        <v>140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212233.38709</v>
      </c>
      <c r="J21" s="116">
        <v>183383.60982000001</v>
      </c>
      <c r="K21" s="116">
        <v>199909.51123999999</v>
      </c>
      <c r="L21" s="116">
        <v>207439.25111000001</v>
      </c>
      <c r="M21" s="116">
        <v>215143.55801000001</v>
      </c>
      <c r="N21" s="116">
        <v>200861.66878000001</v>
      </c>
      <c r="O21" s="117">
        <v>2505014.8931399998</v>
      </c>
    </row>
    <row r="22" spans="1:15" ht="13.8" x14ac:dyDescent="0.25">
      <c r="A22" s="87">
        <v>2020</v>
      </c>
      <c r="B22" s="115" t="s">
        <v>141</v>
      </c>
      <c r="C22" s="118">
        <v>452831.28661000001</v>
      </c>
      <c r="D22" s="118">
        <v>444777.76877999998</v>
      </c>
      <c r="E22" s="118">
        <v>426961.85852000001</v>
      </c>
      <c r="F22" s="118">
        <v>340209.03888000001</v>
      </c>
      <c r="G22" s="118">
        <v>367046.73132000002</v>
      </c>
      <c r="H22" s="116">
        <v>459784.89581000002</v>
      </c>
      <c r="I22" s="116"/>
      <c r="J22" s="116"/>
      <c r="K22" s="116"/>
      <c r="L22" s="116"/>
      <c r="M22" s="116"/>
      <c r="N22" s="116"/>
      <c r="O22" s="117">
        <v>2491611.5799199999</v>
      </c>
    </row>
    <row r="23" spans="1:15" ht="13.8" x14ac:dyDescent="0.25">
      <c r="A23" s="86">
        <v>2019</v>
      </c>
      <c r="B23" s="115" t="s">
        <v>141</v>
      </c>
      <c r="C23" s="116">
        <v>392886.26405</v>
      </c>
      <c r="D23" s="118">
        <v>411556.86878999998</v>
      </c>
      <c r="E23" s="116">
        <v>471941.74290999997</v>
      </c>
      <c r="F23" s="116">
        <v>476663.51679000002</v>
      </c>
      <c r="G23" s="116">
        <v>526640.71313000005</v>
      </c>
      <c r="H23" s="116">
        <v>347421.16450000001</v>
      </c>
      <c r="I23" s="116">
        <v>496244.03524</v>
      </c>
      <c r="J23" s="116">
        <v>413010.20166999998</v>
      </c>
      <c r="K23" s="116">
        <v>457553.15375</v>
      </c>
      <c r="L23" s="116">
        <v>491131.19111000001</v>
      </c>
      <c r="M23" s="116">
        <v>521220.11755000002</v>
      </c>
      <c r="N23" s="116">
        <v>523780.81656000001</v>
      </c>
      <c r="O23" s="117">
        <v>5530049.7860500002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11113617.008160003</v>
      </c>
      <c r="D24" s="119">
        <f t="shared" ref="D24:O24" si="2">D26+D28+D30+D32+D34+D36+D38+D40+D42+D44+D46+D48+D50+D52+D54+D56</f>
        <v>11149728.23663</v>
      </c>
      <c r="E24" s="119">
        <f t="shared" si="2"/>
        <v>10028242.619309999</v>
      </c>
      <c r="F24" s="119">
        <f t="shared" si="2"/>
        <v>6241725.9019500008</v>
      </c>
      <c r="G24" s="119">
        <f t="shared" si="2"/>
        <v>7112026.9732499998</v>
      </c>
      <c r="H24" s="119">
        <f t="shared" si="2"/>
        <v>10238725.260869997</v>
      </c>
      <c r="I24" s="119"/>
      <c r="J24" s="119"/>
      <c r="K24" s="119"/>
      <c r="L24" s="119"/>
      <c r="M24" s="119"/>
      <c r="N24" s="119"/>
      <c r="O24" s="119">
        <f t="shared" si="2"/>
        <v>55884066.000170015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10611935.832810001</v>
      </c>
      <c r="D25" s="119">
        <f t="shared" ref="D25:O25" si="3">D27+D29+D31+D33+D35+D37+D39+D41+D43+D45+D47+D49+D51+D53+D55+D57</f>
        <v>11031022.99041</v>
      </c>
      <c r="E25" s="119">
        <f t="shared" si="3"/>
        <v>12641354.025320001</v>
      </c>
      <c r="F25" s="119">
        <f t="shared" si="3"/>
        <v>11771198.307170002</v>
      </c>
      <c r="G25" s="119">
        <f t="shared" si="3"/>
        <v>12998050.975819999</v>
      </c>
      <c r="H25" s="119">
        <f t="shared" si="3"/>
        <v>8887935.8606200013</v>
      </c>
      <c r="I25" s="119">
        <f t="shared" si="3"/>
        <v>12515499.23357</v>
      </c>
      <c r="J25" s="119">
        <f t="shared" si="3"/>
        <v>10182277.571390001</v>
      </c>
      <c r="K25" s="119">
        <f t="shared" si="3"/>
        <v>11582001.200170003</v>
      </c>
      <c r="L25" s="119">
        <f t="shared" si="3"/>
        <v>12381645.5448</v>
      </c>
      <c r="M25" s="119">
        <f t="shared" si="3"/>
        <v>12093314.077900002</v>
      </c>
      <c r="N25" s="119">
        <f t="shared" si="3"/>
        <v>11499724.19661</v>
      </c>
      <c r="O25" s="119">
        <f t="shared" si="3"/>
        <v>138195959.81658998</v>
      </c>
    </row>
    <row r="26" spans="1:15" ht="13.8" x14ac:dyDescent="0.25">
      <c r="A26" s="87">
        <v>2020</v>
      </c>
      <c r="B26" s="115" t="s">
        <v>142</v>
      </c>
      <c r="C26" s="116">
        <v>673100.83614999999</v>
      </c>
      <c r="D26" s="116">
        <v>646026.00795</v>
      </c>
      <c r="E26" s="116">
        <v>585133.95265999995</v>
      </c>
      <c r="F26" s="116">
        <v>306356.28274</v>
      </c>
      <c r="G26" s="116">
        <v>368784.52516999998</v>
      </c>
      <c r="H26" s="116">
        <v>554850.98762000003</v>
      </c>
      <c r="I26" s="116"/>
      <c r="J26" s="116"/>
      <c r="K26" s="116"/>
      <c r="L26" s="116"/>
      <c r="M26" s="116"/>
      <c r="N26" s="116"/>
      <c r="O26" s="117">
        <v>3134252.5922900001</v>
      </c>
    </row>
    <row r="27" spans="1:15" ht="13.8" x14ac:dyDescent="0.25">
      <c r="A27" s="86">
        <v>2019</v>
      </c>
      <c r="B27" s="115" t="s">
        <v>142</v>
      </c>
      <c r="C27" s="116">
        <v>675583.07246000005</v>
      </c>
      <c r="D27" s="116">
        <v>639677.07911000005</v>
      </c>
      <c r="E27" s="116">
        <v>727594.04637999996</v>
      </c>
      <c r="F27" s="116">
        <v>690699.95064000005</v>
      </c>
      <c r="G27" s="116">
        <v>786336.64058999997</v>
      </c>
      <c r="H27" s="116">
        <v>509831.85561999999</v>
      </c>
      <c r="I27" s="116">
        <v>662306.21806999994</v>
      </c>
      <c r="J27" s="116">
        <v>572534.13347</v>
      </c>
      <c r="K27" s="116">
        <v>676747.19472999999</v>
      </c>
      <c r="L27" s="116">
        <v>704314.30208000005</v>
      </c>
      <c r="M27" s="116">
        <v>673533.40515000001</v>
      </c>
      <c r="N27" s="116">
        <v>597543.95010000002</v>
      </c>
      <c r="O27" s="117">
        <v>7916701.8483999996</v>
      </c>
    </row>
    <row r="28" spans="1:15" ht="13.8" x14ac:dyDescent="0.25">
      <c r="A28" s="87">
        <v>2020</v>
      </c>
      <c r="B28" s="115" t="s">
        <v>143</v>
      </c>
      <c r="C28" s="116">
        <v>132631.84232</v>
      </c>
      <c r="D28" s="116">
        <v>151383.60498999999</v>
      </c>
      <c r="E28" s="116">
        <v>129889.09693</v>
      </c>
      <c r="F28" s="116">
        <v>53788.38697</v>
      </c>
      <c r="G28" s="116">
        <v>61323.571750000003</v>
      </c>
      <c r="H28" s="116">
        <v>101532.16562</v>
      </c>
      <c r="I28" s="116"/>
      <c r="J28" s="116"/>
      <c r="K28" s="116"/>
      <c r="L28" s="116"/>
      <c r="M28" s="116"/>
      <c r="N28" s="116"/>
      <c r="O28" s="117">
        <v>630548.66858000006</v>
      </c>
    </row>
    <row r="29" spans="1:15" ht="13.8" x14ac:dyDescent="0.25">
      <c r="A29" s="86">
        <v>2019</v>
      </c>
      <c r="B29" s="115" t="s">
        <v>143</v>
      </c>
      <c r="C29" s="116">
        <v>116808.14478</v>
      </c>
      <c r="D29" s="116">
        <v>146289.1874</v>
      </c>
      <c r="E29" s="116">
        <v>176063.56305999999</v>
      </c>
      <c r="F29" s="116">
        <v>141628.15234</v>
      </c>
      <c r="G29" s="116">
        <v>162500.78925</v>
      </c>
      <c r="H29" s="116">
        <v>87701.870479999998</v>
      </c>
      <c r="I29" s="116">
        <v>165873.37218000001</v>
      </c>
      <c r="J29" s="116">
        <v>134376.58905000001</v>
      </c>
      <c r="K29" s="116">
        <v>147706.09935999999</v>
      </c>
      <c r="L29" s="116">
        <v>147771.45318000001</v>
      </c>
      <c r="M29" s="116">
        <v>124194.71913</v>
      </c>
      <c r="N29" s="116">
        <v>114280.64921</v>
      </c>
      <c r="O29" s="117">
        <v>1665194.5894200001</v>
      </c>
    </row>
    <row r="30" spans="1:15" s="37" customFormat="1" ht="13.8" x14ac:dyDescent="0.25">
      <c r="A30" s="87">
        <v>2020</v>
      </c>
      <c r="B30" s="115" t="s">
        <v>144</v>
      </c>
      <c r="C30" s="116">
        <v>221439.27226999999</v>
      </c>
      <c r="D30" s="116">
        <v>216886.19391999999</v>
      </c>
      <c r="E30" s="116">
        <v>220298.18906</v>
      </c>
      <c r="F30" s="116">
        <v>75542.051560000007</v>
      </c>
      <c r="G30" s="116">
        <v>117312.50618</v>
      </c>
      <c r="H30" s="116">
        <v>195175.11116</v>
      </c>
      <c r="I30" s="116"/>
      <c r="J30" s="116"/>
      <c r="K30" s="116"/>
      <c r="L30" s="116"/>
      <c r="M30" s="116"/>
      <c r="N30" s="116"/>
      <c r="O30" s="117">
        <v>1046653.32415</v>
      </c>
    </row>
    <row r="31" spans="1:15" ht="13.8" x14ac:dyDescent="0.25">
      <c r="A31" s="86">
        <v>2019</v>
      </c>
      <c r="B31" s="115" t="s">
        <v>144</v>
      </c>
      <c r="C31" s="116">
        <v>182714.08072</v>
      </c>
      <c r="D31" s="116">
        <v>185831.68093999999</v>
      </c>
      <c r="E31" s="116">
        <v>208839.27116</v>
      </c>
      <c r="F31" s="116">
        <v>229623.95965999999</v>
      </c>
      <c r="G31" s="116">
        <v>235716.12834</v>
      </c>
      <c r="H31" s="116">
        <v>132471.62478000001</v>
      </c>
      <c r="I31" s="116">
        <v>222317.11264000001</v>
      </c>
      <c r="J31" s="116">
        <v>174664.76577999999</v>
      </c>
      <c r="K31" s="116">
        <v>229949.32177000001</v>
      </c>
      <c r="L31" s="116">
        <v>254425.6079</v>
      </c>
      <c r="M31" s="116">
        <v>251663.90036999999</v>
      </c>
      <c r="N31" s="116">
        <v>226178.15582000001</v>
      </c>
      <c r="O31" s="117">
        <v>2534395.6098799999</v>
      </c>
    </row>
    <row r="32" spans="1:15" ht="13.8" x14ac:dyDescent="0.25">
      <c r="A32" s="87">
        <v>2020</v>
      </c>
      <c r="B32" s="115" t="s">
        <v>145</v>
      </c>
      <c r="C32" s="118">
        <v>1686300.85711</v>
      </c>
      <c r="D32" s="118">
        <v>1508560.7944799999</v>
      </c>
      <c r="E32" s="118">
        <v>1548956.8767599999</v>
      </c>
      <c r="F32" s="118">
        <v>1279769.95787</v>
      </c>
      <c r="G32" s="118">
        <v>1175486.27942</v>
      </c>
      <c r="H32" s="118">
        <v>1425451.4336000001</v>
      </c>
      <c r="I32" s="118"/>
      <c r="J32" s="118"/>
      <c r="K32" s="118"/>
      <c r="L32" s="118"/>
      <c r="M32" s="118"/>
      <c r="N32" s="118"/>
      <c r="O32" s="117">
        <v>8624526.1992400009</v>
      </c>
    </row>
    <row r="33" spans="1:15" ht="13.8" x14ac:dyDescent="0.25">
      <c r="A33" s="86">
        <v>2019</v>
      </c>
      <c r="B33" s="115" t="s">
        <v>145</v>
      </c>
      <c r="C33" s="116">
        <v>1536610.5242300001</v>
      </c>
      <c r="D33" s="116">
        <v>1641553.79064</v>
      </c>
      <c r="E33" s="116">
        <v>1838113.09589</v>
      </c>
      <c r="F33" s="118">
        <v>1768194.9893700001</v>
      </c>
      <c r="G33" s="118">
        <v>1933598.0820599999</v>
      </c>
      <c r="H33" s="118">
        <v>1294012.97318</v>
      </c>
      <c r="I33" s="118">
        <v>1730136.8764599999</v>
      </c>
      <c r="J33" s="118">
        <v>1628379.0208000001</v>
      </c>
      <c r="K33" s="118">
        <v>1653667.16808</v>
      </c>
      <c r="L33" s="118">
        <v>1937240.8557</v>
      </c>
      <c r="M33" s="118">
        <v>1813422.3078399999</v>
      </c>
      <c r="N33" s="118">
        <v>1812961.0768200001</v>
      </c>
      <c r="O33" s="117">
        <v>20587890.761069998</v>
      </c>
    </row>
    <row r="34" spans="1:15" ht="13.8" x14ac:dyDescent="0.25">
      <c r="A34" s="87">
        <v>2020</v>
      </c>
      <c r="B34" s="115" t="s">
        <v>146</v>
      </c>
      <c r="C34" s="116">
        <v>1489725.85519</v>
      </c>
      <c r="D34" s="116">
        <v>1517480.1775700001</v>
      </c>
      <c r="E34" s="116">
        <v>1210095.2851100001</v>
      </c>
      <c r="F34" s="116">
        <v>574091.79004999995</v>
      </c>
      <c r="G34" s="116">
        <v>838161.30568999995</v>
      </c>
      <c r="H34" s="116">
        <v>1357642.0762499999</v>
      </c>
      <c r="I34" s="116"/>
      <c r="J34" s="116"/>
      <c r="K34" s="116"/>
      <c r="L34" s="116"/>
      <c r="M34" s="116"/>
      <c r="N34" s="116"/>
      <c r="O34" s="117">
        <v>6987196.4898600001</v>
      </c>
    </row>
    <row r="35" spans="1:15" ht="13.8" x14ac:dyDescent="0.25">
      <c r="A35" s="86">
        <v>2019</v>
      </c>
      <c r="B35" s="115" t="s">
        <v>146</v>
      </c>
      <c r="C35" s="116">
        <v>1413936.7182</v>
      </c>
      <c r="D35" s="116">
        <v>1413315.7144500001</v>
      </c>
      <c r="E35" s="116">
        <v>1674010.82489</v>
      </c>
      <c r="F35" s="116">
        <v>1502284.2205999999</v>
      </c>
      <c r="G35" s="116">
        <v>1621083.4060800001</v>
      </c>
      <c r="H35" s="116">
        <v>1085764.91319</v>
      </c>
      <c r="I35" s="116">
        <v>1671649.61411</v>
      </c>
      <c r="J35" s="116">
        <v>1394072.8161200001</v>
      </c>
      <c r="K35" s="116">
        <v>1497864.30167</v>
      </c>
      <c r="L35" s="116">
        <v>1549052.3753500001</v>
      </c>
      <c r="M35" s="116">
        <v>1536410.2979900001</v>
      </c>
      <c r="N35" s="116">
        <v>1326055.6675799999</v>
      </c>
      <c r="O35" s="117">
        <v>17685500.87023</v>
      </c>
    </row>
    <row r="36" spans="1:15" ht="13.8" x14ac:dyDescent="0.25">
      <c r="A36" s="87">
        <v>2020</v>
      </c>
      <c r="B36" s="115" t="s">
        <v>147</v>
      </c>
      <c r="C36" s="116">
        <v>2398266.02</v>
      </c>
      <c r="D36" s="116">
        <v>2519451.04232</v>
      </c>
      <c r="E36" s="116">
        <v>2061090.08442</v>
      </c>
      <c r="F36" s="116">
        <v>596414.78963000001</v>
      </c>
      <c r="G36" s="116">
        <v>1202611.26242</v>
      </c>
      <c r="H36" s="116">
        <v>2016000.59586</v>
      </c>
      <c r="I36" s="116"/>
      <c r="J36" s="116"/>
      <c r="K36" s="116"/>
      <c r="L36" s="116"/>
      <c r="M36" s="116"/>
      <c r="N36" s="116"/>
      <c r="O36" s="117">
        <v>10793833.79465</v>
      </c>
    </row>
    <row r="37" spans="1:15" ht="13.8" x14ac:dyDescent="0.25">
      <c r="A37" s="86">
        <v>2019</v>
      </c>
      <c r="B37" s="115" t="s">
        <v>147</v>
      </c>
      <c r="C37" s="116">
        <v>2327526.5625499999</v>
      </c>
      <c r="D37" s="116">
        <v>2544634.73312</v>
      </c>
      <c r="E37" s="116">
        <v>2883070.9618500001</v>
      </c>
      <c r="F37" s="116">
        <v>2616414.3615299999</v>
      </c>
      <c r="G37" s="116">
        <v>2753077.8689700002</v>
      </c>
      <c r="H37" s="116">
        <v>2189206.8706399999</v>
      </c>
      <c r="I37" s="116">
        <v>2900137.8175300001</v>
      </c>
      <c r="J37" s="116">
        <v>1740661.3076200001</v>
      </c>
      <c r="K37" s="116">
        <v>2591985.9376400001</v>
      </c>
      <c r="L37" s="116">
        <v>2812499.0821099998</v>
      </c>
      <c r="M37" s="116">
        <v>2690071.3118400001</v>
      </c>
      <c r="N37" s="116">
        <v>2537840.04538</v>
      </c>
      <c r="O37" s="117">
        <v>30587126.860780001</v>
      </c>
    </row>
    <row r="38" spans="1:15" ht="13.8" x14ac:dyDescent="0.25">
      <c r="A38" s="87">
        <v>2020</v>
      </c>
      <c r="B38" s="115" t="s">
        <v>148</v>
      </c>
      <c r="C38" s="116">
        <v>108751.99489</v>
      </c>
      <c r="D38" s="116">
        <v>147559.76540999999</v>
      </c>
      <c r="E38" s="116">
        <v>68797.787249999994</v>
      </c>
      <c r="F38" s="116">
        <v>28953.63925</v>
      </c>
      <c r="G38" s="116">
        <v>58162.571049999999</v>
      </c>
      <c r="H38" s="116">
        <v>88349.340700000001</v>
      </c>
      <c r="I38" s="116"/>
      <c r="J38" s="116"/>
      <c r="K38" s="116"/>
      <c r="L38" s="116"/>
      <c r="M38" s="116"/>
      <c r="N38" s="116"/>
      <c r="O38" s="117">
        <v>500575.09855</v>
      </c>
    </row>
    <row r="39" spans="1:15" ht="13.8" x14ac:dyDescent="0.25">
      <c r="A39" s="86">
        <v>2019</v>
      </c>
      <c r="B39" s="115" t="s">
        <v>148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149</v>
      </c>
      <c r="C40" s="116">
        <v>823408.64401000005</v>
      </c>
      <c r="D40" s="116">
        <v>863523.42556999996</v>
      </c>
      <c r="E40" s="116">
        <v>831423.02995999996</v>
      </c>
      <c r="F40" s="116">
        <v>619721.05507999996</v>
      </c>
      <c r="G40" s="116">
        <v>670894.32079999999</v>
      </c>
      <c r="H40" s="116">
        <v>902754.41847000003</v>
      </c>
      <c r="I40" s="116"/>
      <c r="J40" s="116"/>
      <c r="K40" s="116"/>
      <c r="L40" s="116"/>
      <c r="M40" s="116"/>
      <c r="N40" s="116"/>
      <c r="O40" s="117">
        <v>4711724.8938899999</v>
      </c>
    </row>
    <row r="41" spans="1:15" ht="13.8" x14ac:dyDescent="0.25">
      <c r="A41" s="86">
        <v>2019</v>
      </c>
      <c r="B41" s="115" t="s">
        <v>149</v>
      </c>
      <c r="C41" s="116">
        <v>797011.88977000001</v>
      </c>
      <c r="D41" s="116">
        <v>888924.51682999998</v>
      </c>
      <c r="E41" s="116">
        <v>992598.78544000001</v>
      </c>
      <c r="F41" s="116">
        <v>936995.60230000003</v>
      </c>
      <c r="G41" s="116">
        <v>1041385.02835</v>
      </c>
      <c r="H41" s="116">
        <v>715403.12638999999</v>
      </c>
      <c r="I41" s="116">
        <v>947242.32441999996</v>
      </c>
      <c r="J41" s="116">
        <v>847900.78101000004</v>
      </c>
      <c r="K41" s="116">
        <v>1011416.03579</v>
      </c>
      <c r="L41" s="116">
        <v>1070641.9899899999</v>
      </c>
      <c r="M41" s="116">
        <v>1013034.65244</v>
      </c>
      <c r="N41" s="116">
        <v>974064.64388999995</v>
      </c>
      <c r="O41" s="117">
        <v>11236619.37662</v>
      </c>
    </row>
    <row r="42" spans="1:15" ht="13.8" x14ac:dyDescent="0.25">
      <c r="A42" s="87">
        <v>2020</v>
      </c>
      <c r="B42" s="115" t="s">
        <v>150</v>
      </c>
      <c r="C42" s="116">
        <v>624189.11834000004</v>
      </c>
      <c r="D42" s="116">
        <v>633916.05830999999</v>
      </c>
      <c r="E42" s="116">
        <v>625706.87144000002</v>
      </c>
      <c r="F42" s="116">
        <v>455554.60554999998</v>
      </c>
      <c r="G42" s="116">
        <v>431021.57199999999</v>
      </c>
      <c r="H42" s="116">
        <v>586861.17516999994</v>
      </c>
      <c r="I42" s="116"/>
      <c r="J42" s="116"/>
      <c r="K42" s="116"/>
      <c r="L42" s="116"/>
      <c r="M42" s="116"/>
      <c r="N42" s="116"/>
      <c r="O42" s="117">
        <v>3357249.40081</v>
      </c>
    </row>
    <row r="43" spans="1:15" ht="13.8" x14ac:dyDescent="0.25">
      <c r="A43" s="86">
        <v>2019</v>
      </c>
      <c r="B43" s="115" t="s">
        <v>150</v>
      </c>
      <c r="C43" s="116">
        <v>585564.36653999996</v>
      </c>
      <c r="D43" s="116">
        <v>600962.05715000001</v>
      </c>
      <c r="E43" s="116">
        <v>699021.96392999997</v>
      </c>
      <c r="F43" s="116">
        <v>659047.78532999998</v>
      </c>
      <c r="G43" s="116">
        <v>780364.62788000004</v>
      </c>
      <c r="H43" s="116">
        <v>472096.62263</v>
      </c>
      <c r="I43" s="116">
        <v>682396.45131000003</v>
      </c>
      <c r="J43" s="116">
        <v>574330.75529999996</v>
      </c>
      <c r="K43" s="116">
        <v>647207.37317000004</v>
      </c>
      <c r="L43" s="116">
        <v>709247.59033000004</v>
      </c>
      <c r="M43" s="116">
        <v>682995.87058999995</v>
      </c>
      <c r="N43" s="116">
        <v>740749.71317</v>
      </c>
      <c r="O43" s="117">
        <v>7833985.1773300003</v>
      </c>
    </row>
    <row r="44" spans="1:15" ht="13.8" x14ac:dyDescent="0.25">
      <c r="A44" s="87">
        <v>2020</v>
      </c>
      <c r="B44" s="115" t="s">
        <v>151</v>
      </c>
      <c r="C44" s="116">
        <v>702078.68122000003</v>
      </c>
      <c r="D44" s="116">
        <v>689608.73380000005</v>
      </c>
      <c r="E44" s="116">
        <v>671893.47912999999</v>
      </c>
      <c r="F44" s="116">
        <v>518460.39633999998</v>
      </c>
      <c r="G44" s="116">
        <v>498817.36609999998</v>
      </c>
      <c r="H44" s="116">
        <v>677203.57872999995</v>
      </c>
      <c r="I44" s="116"/>
      <c r="J44" s="116"/>
      <c r="K44" s="116"/>
      <c r="L44" s="116"/>
      <c r="M44" s="116"/>
      <c r="N44" s="116"/>
      <c r="O44" s="117">
        <v>3758062.23532</v>
      </c>
    </row>
    <row r="45" spans="1:15" ht="13.8" x14ac:dyDescent="0.25">
      <c r="A45" s="86">
        <v>2019</v>
      </c>
      <c r="B45" s="115" t="s">
        <v>151</v>
      </c>
      <c r="C45" s="116">
        <v>650702.72843999998</v>
      </c>
      <c r="D45" s="116">
        <v>655051.56045999995</v>
      </c>
      <c r="E45" s="116">
        <v>712311.38410999998</v>
      </c>
      <c r="F45" s="116">
        <v>706603.43500000006</v>
      </c>
      <c r="G45" s="116">
        <v>827433.87713000004</v>
      </c>
      <c r="H45" s="116">
        <v>516675.81784999999</v>
      </c>
      <c r="I45" s="116">
        <v>709241.86719000002</v>
      </c>
      <c r="J45" s="116">
        <v>611245.45646999998</v>
      </c>
      <c r="K45" s="116">
        <v>651266.48600999999</v>
      </c>
      <c r="L45" s="116">
        <v>719122.57038000005</v>
      </c>
      <c r="M45" s="116">
        <v>689694.86520999996</v>
      </c>
      <c r="N45" s="116">
        <v>671706.07689999999</v>
      </c>
      <c r="O45" s="117">
        <v>8121056.1251499997</v>
      </c>
    </row>
    <row r="46" spans="1:15" ht="13.8" x14ac:dyDescent="0.25">
      <c r="A46" s="87">
        <v>2020</v>
      </c>
      <c r="B46" s="115" t="s">
        <v>152</v>
      </c>
      <c r="C46" s="116">
        <v>1138851.4373399999</v>
      </c>
      <c r="D46" s="116">
        <v>1004151.18571</v>
      </c>
      <c r="E46" s="116">
        <v>983670.13642</v>
      </c>
      <c r="F46" s="116">
        <v>901940.70108000003</v>
      </c>
      <c r="G46" s="116">
        <v>816861.06980000006</v>
      </c>
      <c r="H46" s="116">
        <v>1128844.1496600001</v>
      </c>
      <c r="I46" s="116"/>
      <c r="J46" s="116"/>
      <c r="K46" s="116"/>
      <c r="L46" s="116"/>
      <c r="M46" s="116"/>
      <c r="N46" s="116"/>
      <c r="O46" s="117">
        <v>5974318.6800100002</v>
      </c>
    </row>
    <row r="47" spans="1:15" ht="13.8" x14ac:dyDescent="0.25">
      <c r="A47" s="86">
        <v>2019</v>
      </c>
      <c r="B47" s="115" t="s">
        <v>152</v>
      </c>
      <c r="C47" s="116">
        <v>1195660.6079299999</v>
      </c>
      <c r="D47" s="116">
        <v>1194986.25828</v>
      </c>
      <c r="E47" s="116">
        <v>1307475.8647700001</v>
      </c>
      <c r="F47" s="116">
        <v>1235495.1953</v>
      </c>
      <c r="G47" s="116">
        <v>1355662.68478</v>
      </c>
      <c r="H47" s="116">
        <v>877983.65347999998</v>
      </c>
      <c r="I47" s="116">
        <v>1239217.8874900001</v>
      </c>
      <c r="J47" s="116">
        <v>1015982.50257</v>
      </c>
      <c r="K47" s="116">
        <v>1134397.87922</v>
      </c>
      <c r="L47" s="116">
        <v>1172206.4348500001</v>
      </c>
      <c r="M47" s="116">
        <v>990001.70463000005</v>
      </c>
      <c r="N47" s="116">
        <v>1111300.0333499999</v>
      </c>
      <c r="O47" s="117">
        <v>13830370.70665</v>
      </c>
    </row>
    <row r="48" spans="1:15" ht="13.8" x14ac:dyDescent="0.25">
      <c r="A48" s="87">
        <v>2020</v>
      </c>
      <c r="B48" s="115" t="s">
        <v>153</v>
      </c>
      <c r="C48" s="116">
        <v>287898.77587999997</v>
      </c>
      <c r="D48" s="116">
        <v>309063.25365999999</v>
      </c>
      <c r="E48" s="116">
        <v>316709.06634000002</v>
      </c>
      <c r="F48" s="116">
        <v>231627.65486000001</v>
      </c>
      <c r="G48" s="116">
        <v>250224.53142000001</v>
      </c>
      <c r="H48" s="116">
        <v>323137.26188000001</v>
      </c>
      <c r="I48" s="116"/>
      <c r="J48" s="116"/>
      <c r="K48" s="116"/>
      <c r="L48" s="116"/>
      <c r="M48" s="116"/>
      <c r="N48" s="116"/>
      <c r="O48" s="117">
        <v>1718660.5440400001</v>
      </c>
    </row>
    <row r="49" spans="1:15" ht="13.8" x14ac:dyDescent="0.25">
      <c r="A49" s="86">
        <v>2019</v>
      </c>
      <c r="B49" s="115" t="s">
        <v>153</v>
      </c>
      <c r="C49" s="116">
        <v>251902.82900999999</v>
      </c>
      <c r="D49" s="116">
        <v>266377.32659999997</v>
      </c>
      <c r="E49" s="116">
        <v>316697.19016</v>
      </c>
      <c r="F49" s="116">
        <v>311274.89951999998</v>
      </c>
      <c r="G49" s="116">
        <v>353998.87205000001</v>
      </c>
      <c r="H49" s="116">
        <v>235214.55937999999</v>
      </c>
      <c r="I49" s="116">
        <v>315532.05929</v>
      </c>
      <c r="J49" s="116">
        <v>284201.04644000001</v>
      </c>
      <c r="K49" s="116">
        <v>303975.39377999998</v>
      </c>
      <c r="L49" s="116">
        <v>294719.53552999999</v>
      </c>
      <c r="M49" s="116">
        <v>301625.95848999999</v>
      </c>
      <c r="N49" s="116">
        <v>279718.73703999998</v>
      </c>
      <c r="O49" s="117">
        <v>3515238.40729</v>
      </c>
    </row>
    <row r="50" spans="1:15" ht="13.8" x14ac:dyDescent="0.25">
      <c r="A50" s="87">
        <v>2020</v>
      </c>
      <c r="B50" s="115" t="s">
        <v>154</v>
      </c>
      <c r="C50" s="116">
        <v>291897.78142999997</v>
      </c>
      <c r="D50" s="116">
        <v>372076.94951000001</v>
      </c>
      <c r="E50" s="116">
        <v>229651.13286000001</v>
      </c>
      <c r="F50" s="116">
        <v>145571.75638000001</v>
      </c>
      <c r="G50" s="116">
        <v>225387.82094999999</v>
      </c>
      <c r="H50" s="116">
        <v>345058.72119000001</v>
      </c>
      <c r="I50" s="116"/>
      <c r="J50" s="116"/>
      <c r="K50" s="116"/>
      <c r="L50" s="116"/>
      <c r="M50" s="116"/>
      <c r="N50" s="116"/>
      <c r="O50" s="117">
        <v>1609644.1623199999</v>
      </c>
    </row>
    <row r="51" spans="1:15" ht="13.8" x14ac:dyDescent="0.25">
      <c r="A51" s="86">
        <v>2019</v>
      </c>
      <c r="B51" s="115" t="s">
        <v>154</v>
      </c>
      <c r="C51" s="116">
        <v>270232.32582999999</v>
      </c>
      <c r="D51" s="116">
        <v>248780.49184999999</v>
      </c>
      <c r="E51" s="116">
        <v>297349.99144000001</v>
      </c>
      <c r="F51" s="116">
        <v>257747.11799999999</v>
      </c>
      <c r="G51" s="116">
        <v>360377.45559000003</v>
      </c>
      <c r="H51" s="116">
        <v>215409.86180000001</v>
      </c>
      <c r="I51" s="116">
        <v>507955.38105999999</v>
      </c>
      <c r="J51" s="116">
        <v>566131.63852000004</v>
      </c>
      <c r="K51" s="116">
        <v>438846.82780999999</v>
      </c>
      <c r="L51" s="116">
        <v>265691.31634000002</v>
      </c>
      <c r="M51" s="116">
        <v>376583.94140000001</v>
      </c>
      <c r="N51" s="116">
        <v>297820.05541999999</v>
      </c>
      <c r="O51" s="117">
        <v>4102926.4050599998</v>
      </c>
    </row>
    <row r="52" spans="1:15" ht="13.8" x14ac:dyDescent="0.25">
      <c r="A52" s="87">
        <v>2020</v>
      </c>
      <c r="B52" s="115" t="s">
        <v>155</v>
      </c>
      <c r="C52" s="116">
        <v>166931.43677999999</v>
      </c>
      <c r="D52" s="116">
        <v>173879.66149999999</v>
      </c>
      <c r="E52" s="116">
        <v>141719.96971</v>
      </c>
      <c r="F52" s="116">
        <v>160675.06228000001</v>
      </c>
      <c r="G52" s="116">
        <v>112408.19722</v>
      </c>
      <c r="H52" s="116">
        <v>167356.15974</v>
      </c>
      <c r="I52" s="116"/>
      <c r="J52" s="116"/>
      <c r="K52" s="116"/>
      <c r="L52" s="116"/>
      <c r="M52" s="116"/>
      <c r="N52" s="116"/>
      <c r="O52" s="117">
        <v>922970.48722999997</v>
      </c>
    </row>
    <row r="53" spans="1:15" ht="13.8" x14ac:dyDescent="0.25">
      <c r="A53" s="86">
        <v>2019</v>
      </c>
      <c r="B53" s="115" t="s">
        <v>155</v>
      </c>
      <c r="C53" s="116">
        <v>174498.06437000001</v>
      </c>
      <c r="D53" s="116">
        <v>157657.03713000001</v>
      </c>
      <c r="E53" s="116">
        <v>282563.32374999998</v>
      </c>
      <c r="F53" s="116">
        <v>197031.90615</v>
      </c>
      <c r="G53" s="116">
        <v>248697.31630000001</v>
      </c>
      <c r="H53" s="116">
        <v>207582.27974</v>
      </c>
      <c r="I53" s="116">
        <v>233957.42892000001</v>
      </c>
      <c r="J53" s="116">
        <v>175314.58811000001</v>
      </c>
      <c r="K53" s="116">
        <v>156438.21489999999</v>
      </c>
      <c r="L53" s="116">
        <v>258091.33392999999</v>
      </c>
      <c r="M53" s="116">
        <v>360284.37060999998</v>
      </c>
      <c r="N53" s="116">
        <v>288655.78340999997</v>
      </c>
      <c r="O53" s="117">
        <v>2740771.64732</v>
      </c>
    </row>
    <row r="54" spans="1:15" ht="13.8" x14ac:dyDescent="0.25">
      <c r="A54" s="87">
        <v>2020</v>
      </c>
      <c r="B54" s="115" t="s">
        <v>156</v>
      </c>
      <c r="C54" s="116">
        <v>361015.97425999999</v>
      </c>
      <c r="D54" s="116">
        <v>387588.26137000002</v>
      </c>
      <c r="E54" s="116">
        <v>396182.83795000002</v>
      </c>
      <c r="F54" s="116">
        <v>287332.52113000001</v>
      </c>
      <c r="G54" s="116">
        <v>278445.72810000001</v>
      </c>
      <c r="H54" s="116">
        <v>360162.36575</v>
      </c>
      <c r="I54" s="116"/>
      <c r="J54" s="116"/>
      <c r="K54" s="116"/>
      <c r="L54" s="116"/>
      <c r="M54" s="116"/>
      <c r="N54" s="116"/>
      <c r="O54" s="117">
        <v>2070727.6885599999</v>
      </c>
    </row>
    <row r="55" spans="1:15" ht="13.8" x14ac:dyDescent="0.25">
      <c r="A55" s="86">
        <v>2019</v>
      </c>
      <c r="B55" s="115" t="s">
        <v>156</v>
      </c>
      <c r="C55" s="116">
        <v>333958.52682000003</v>
      </c>
      <c r="D55" s="116">
        <v>362265.61009999999</v>
      </c>
      <c r="E55" s="116">
        <v>414615.02019000001</v>
      </c>
      <c r="F55" s="116">
        <v>392857.37504000001</v>
      </c>
      <c r="G55" s="116">
        <v>473294.50085000001</v>
      </c>
      <c r="H55" s="116">
        <v>285958.15311999997</v>
      </c>
      <c r="I55" s="116">
        <v>426254.35249000002</v>
      </c>
      <c r="J55" s="116">
        <v>345201.08974000002</v>
      </c>
      <c r="K55" s="116">
        <v>395738.12034000002</v>
      </c>
      <c r="L55" s="116">
        <v>436859.90636000002</v>
      </c>
      <c r="M55" s="116">
        <v>419089.18031999998</v>
      </c>
      <c r="N55" s="116">
        <v>390608.78249999997</v>
      </c>
      <c r="O55" s="117">
        <v>4676700.6178700002</v>
      </c>
    </row>
    <row r="56" spans="1:15" ht="13.8" x14ac:dyDescent="0.25">
      <c r="A56" s="87">
        <v>2020</v>
      </c>
      <c r="B56" s="115" t="s">
        <v>157</v>
      </c>
      <c r="C56" s="116">
        <v>7128.4809699999996</v>
      </c>
      <c r="D56" s="116">
        <v>8573.1205599999994</v>
      </c>
      <c r="E56" s="116">
        <v>7024.8233099999998</v>
      </c>
      <c r="F56" s="116">
        <v>5925.2511800000002</v>
      </c>
      <c r="G56" s="116">
        <v>6124.3451800000003</v>
      </c>
      <c r="H56" s="116">
        <v>8345.71947</v>
      </c>
      <c r="I56" s="116"/>
      <c r="J56" s="116"/>
      <c r="K56" s="116"/>
      <c r="L56" s="116"/>
      <c r="M56" s="116"/>
      <c r="N56" s="116"/>
      <c r="O56" s="117">
        <v>43121.740669999999</v>
      </c>
    </row>
    <row r="57" spans="1:15" ht="13.8" x14ac:dyDescent="0.25">
      <c r="A57" s="86">
        <v>2019</v>
      </c>
      <c r="B57" s="115" t="s">
        <v>157</v>
      </c>
      <c r="C57" s="116">
        <v>7318.6289500000003</v>
      </c>
      <c r="D57" s="116">
        <v>9004.9628499999999</v>
      </c>
      <c r="E57" s="116">
        <v>11387.284949999999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7588.3441899999998</v>
      </c>
      <c r="K57" s="116">
        <v>7733.94956</v>
      </c>
      <c r="L57" s="116">
        <v>7430.7248799999998</v>
      </c>
      <c r="M57" s="116">
        <v>8511.7385799999993</v>
      </c>
      <c r="N57" s="116">
        <v>19091.180899999999</v>
      </c>
      <c r="O57" s="117">
        <v>119166.64027</v>
      </c>
    </row>
    <row r="58" spans="1:15" ht="13.8" x14ac:dyDescent="0.25">
      <c r="A58" s="87">
        <v>2020</v>
      </c>
      <c r="B58" s="113" t="s">
        <v>31</v>
      </c>
      <c r="C58" s="119">
        <f>C60</f>
        <v>329223.90554000001</v>
      </c>
      <c r="D58" s="119">
        <f t="shared" ref="D58:O58" si="4">D60</f>
        <v>282641.65518</v>
      </c>
      <c r="E58" s="119">
        <f t="shared" si="4"/>
        <v>324573.15891</v>
      </c>
      <c r="F58" s="119">
        <f t="shared" si="4"/>
        <v>328793.52678000001</v>
      </c>
      <c r="G58" s="119">
        <f t="shared" si="4"/>
        <v>272541.08159999998</v>
      </c>
      <c r="H58" s="119">
        <f t="shared" si="4"/>
        <v>312700.21652999998</v>
      </c>
      <c r="I58" s="119"/>
      <c r="J58" s="119"/>
      <c r="K58" s="119"/>
      <c r="L58" s="119"/>
      <c r="M58" s="119"/>
      <c r="N58" s="119"/>
      <c r="O58" s="119">
        <f t="shared" si="4"/>
        <v>1850473.5445399999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294499.67238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379058.61536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370443.10284000001</v>
      </c>
      <c r="M59" s="119">
        <f t="shared" si="5"/>
        <v>370704.99212000001</v>
      </c>
      <c r="N59" s="119">
        <f t="shared" si="5"/>
        <v>368116.69157999998</v>
      </c>
      <c r="O59" s="119">
        <f t="shared" si="5"/>
        <v>4310248.3338799998</v>
      </c>
    </row>
    <row r="60" spans="1:15" ht="13.8" x14ac:dyDescent="0.25">
      <c r="A60" s="87">
        <v>2020</v>
      </c>
      <c r="B60" s="115" t="s">
        <v>158</v>
      </c>
      <c r="C60" s="116">
        <v>329223.90554000001</v>
      </c>
      <c r="D60" s="116">
        <v>282641.65518</v>
      </c>
      <c r="E60" s="116">
        <v>324573.15891</v>
      </c>
      <c r="F60" s="116">
        <v>328793.52678000001</v>
      </c>
      <c r="G60" s="116">
        <v>272541.08159999998</v>
      </c>
      <c r="H60" s="116">
        <v>312700.21652999998</v>
      </c>
      <c r="I60" s="116"/>
      <c r="J60" s="116"/>
      <c r="K60" s="116"/>
      <c r="L60" s="116"/>
      <c r="M60" s="116"/>
      <c r="N60" s="116"/>
      <c r="O60" s="117">
        <v>1850473.5445399999</v>
      </c>
    </row>
    <row r="61" spans="1:15" ht="14.4" thickBot="1" x14ac:dyDescent="0.3">
      <c r="A61" s="86">
        <v>2019</v>
      </c>
      <c r="B61" s="115" t="s">
        <v>158</v>
      </c>
      <c r="C61" s="116">
        <v>304008.42843999999</v>
      </c>
      <c r="D61" s="116">
        <v>294499.67238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379058.61536</v>
      </c>
      <c r="J61" s="116">
        <v>340264.70227000001</v>
      </c>
      <c r="K61" s="116">
        <v>353396.99436000001</v>
      </c>
      <c r="L61" s="116">
        <v>370443.10284000001</v>
      </c>
      <c r="M61" s="116">
        <v>370704.99212000001</v>
      </c>
      <c r="N61" s="116">
        <v>368116.69157999998</v>
      </c>
      <c r="O61" s="117">
        <v>4310248.3338799998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16335877.283</v>
      </c>
      <c r="F79" s="122">
        <v>15340635.257999999</v>
      </c>
      <c r="G79" s="122">
        <v>16855111.73</v>
      </c>
      <c r="H79" s="122">
        <v>11634681.697000001</v>
      </c>
      <c r="I79" s="122">
        <v>15932086.813999999</v>
      </c>
      <c r="J79" s="122">
        <v>13223037.278000001</v>
      </c>
      <c r="K79" s="122">
        <v>15273672.823999999</v>
      </c>
      <c r="L79" s="122">
        <v>16410902.964</v>
      </c>
      <c r="M79" s="122">
        <v>16242836.071</v>
      </c>
      <c r="N79" s="122">
        <v>15387348.895</v>
      </c>
      <c r="O79" s="122">
        <f t="shared" si="6"/>
        <v>180834059.868</v>
      </c>
    </row>
    <row r="80" spans="1:15" ht="13.8" thickBot="1" x14ac:dyDescent="0.3">
      <c r="A80" s="120">
        <v>2020</v>
      </c>
      <c r="B80" s="121" t="s">
        <v>40</v>
      </c>
      <c r="C80" s="122">
        <v>14692321.51</v>
      </c>
      <c r="D80" s="122">
        <v>14596877.961999999</v>
      </c>
      <c r="E80" s="122">
        <v>13348618.359999999</v>
      </c>
      <c r="F80" s="122">
        <v>8980750.1180000007</v>
      </c>
      <c r="G80" s="122">
        <v>9967160.8929999992</v>
      </c>
      <c r="H80" s="140">
        <v>12473238.115079999</v>
      </c>
      <c r="I80" s="122"/>
      <c r="J80" s="122"/>
      <c r="K80" s="122"/>
      <c r="L80" s="122"/>
      <c r="M80" s="122"/>
      <c r="N80" s="122"/>
      <c r="O80" s="122">
        <f t="shared" si="6"/>
        <v>74058966.958079994</v>
      </c>
    </row>
    <row r="81" spans="1:15" x14ac:dyDescent="0.25">
      <c r="A81" s="86"/>
      <c r="B81" s="124" t="s">
        <v>62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F4" sqref="F4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6" t="s">
        <v>63</v>
      </c>
      <c r="B2" s="156"/>
      <c r="C2" s="156"/>
      <c r="D2" s="156"/>
    </row>
    <row r="3" spans="1:4" ht="15.6" x14ac:dyDescent="0.3">
      <c r="A3" s="155" t="s">
        <v>64</v>
      </c>
      <c r="B3" s="155"/>
      <c r="C3" s="155"/>
      <c r="D3" s="155"/>
    </row>
    <row r="4" spans="1:4" x14ac:dyDescent="0.25">
      <c r="A4" s="127"/>
      <c r="B4" s="128"/>
      <c r="C4" s="128"/>
      <c r="D4" s="127"/>
    </row>
    <row r="5" spans="1:4" x14ac:dyDescent="0.25">
      <c r="A5" s="129" t="s">
        <v>65</v>
      </c>
      <c r="B5" s="130" t="s">
        <v>159</v>
      </c>
      <c r="C5" s="130" t="s">
        <v>160</v>
      </c>
      <c r="D5" s="131" t="s">
        <v>66</v>
      </c>
    </row>
    <row r="6" spans="1:4" x14ac:dyDescent="0.25">
      <c r="A6" s="132" t="s">
        <v>161</v>
      </c>
      <c r="B6" s="133">
        <v>22.900670000000002</v>
      </c>
      <c r="C6" s="133">
        <v>13367.625</v>
      </c>
      <c r="D6" s="139">
        <f t="shared" ref="D6:D15" si="0">(C6-B6)/B6</f>
        <v>582.72200464003879</v>
      </c>
    </row>
    <row r="7" spans="1:4" x14ac:dyDescent="0.25">
      <c r="A7" s="132" t="s">
        <v>162</v>
      </c>
      <c r="B7" s="133">
        <v>0.26817999999999997</v>
      </c>
      <c r="C7" s="133">
        <v>61.072620000000001</v>
      </c>
      <c r="D7" s="139">
        <f t="shared" si="0"/>
        <v>226.72995749123726</v>
      </c>
    </row>
    <row r="8" spans="1:4" x14ac:dyDescent="0.25">
      <c r="A8" s="132" t="s">
        <v>163</v>
      </c>
      <c r="B8" s="133">
        <v>2.8886799999999999</v>
      </c>
      <c r="C8" s="133">
        <v>224.89796999999999</v>
      </c>
      <c r="D8" s="139">
        <f t="shared" si="0"/>
        <v>76.854926817785284</v>
      </c>
    </row>
    <row r="9" spans="1:4" x14ac:dyDescent="0.25">
      <c r="A9" s="132" t="s">
        <v>164</v>
      </c>
      <c r="B9" s="133">
        <v>0.67279</v>
      </c>
      <c r="C9" s="133">
        <v>39.6</v>
      </c>
      <c r="D9" s="139">
        <f t="shared" si="0"/>
        <v>57.859376625693017</v>
      </c>
    </row>
    <row r="10" spans="1:4" x14ac:dyDescent="0.25">
      <c r="A10" s="132" t="s">
        <v>165</v>
      </c>
      <c r="B10" s="133">
        <v>1128.63121</v>
      </c>
      <c r="C10" s="133">
        <v>17949.834699999999</v>
      </c>
      <c r="D10" s="139">
        <f t="shared" si="0"/>
        <v>14.90407436987322</v>
      </c>
    </row>
    <row r="11" spans="1:4" x14ac:dyDescent="0.25">
      <c r="A11" s="132" t="s">
        <v>166</v>
      </c>
      <c r="B11" s="133">
        <v>203.92583999999999</v>
      </c>
      <c r="C11" s="133">
        <v>1654.16812</v>
      </c>
      <c r="D11" s="139">
        <f t="shared" si="0"/>
        <v>7.1116160659188656</v>
      </c>
    </row>
    <row r="12" spans="1:4" x14ac:dyDescent="0.25">
      <c r="A12" s="132" t="s">
        <v>167</v>
      </c>
      <c r="B12" s="133">
        <v>4.6791799999999997</v>
      </c>
      <c r="C12" s="133">
        <v>36.915979999999998</v>
      </c>
      <c r="D12" s="139">
        <f t="shared" si="0"/>
        <v>6.8894122474450645</v>
      </c>
    </row>
    <row r="13" spans="1:4" x14ac:dyDescent="0.25">
      <c r="A13" s="132" t="s">
        <v>168</v>
      </c>
      <c r="B13" s="133">
        <v>12.118359999999999</v>
      </c>
      <c r="C13" s="133">
        <v>85.323670000000007</v>
      </c>
      <c r="D13" s="139">
        <f t="shared" si="0"/>
        <v>6.0408594892378193</v>
      </c>
    </row>
    <row r="14" spans="1:4" x14ac:dyDescent="0.25">
      <c r="A14" s="132" t="s">
        <v>169</v>
      </c>
      <c r="B14" s="133">
        <v>5.4311999999999996</v>
      </c>
      <c r="C14" s="133">
        <v>28.999590000000001</v>
      </c>
      <c r="D14" s="139">
        <f t="shared" si="0"/>
        <v>4.3394443216968632</v>
      </c>
    </row>
    <row r="15" spans="1:4" x14ac:dyDescent="0.25">
      <c r="A15" s="132" t="s">
        <v>170</v>
      </c>
      <c r="B15" s="133">
        <v>299.83638999999999</v>
      </c>
      <c r="C15" s="133">
        <v>1474.66687</v>
      </c>
      <c r="D15" s="139">
        <f t="shared" si="0"/>
        <v>3.91823847665722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6" t="s">
        <v>67</v>
      </c>
      <c r="B18" s="156"/>
      <c r="C18" s="156"/>
      <c r="D18" s="156"/>
    </row>
    <row r="19" spans="1:4" ht="15.6" x14ac:dyDescent="0.3">
      <c r="A19" s="155" t="s">
        <v>68</v>
      </c>
      <c r="B19" s="155"/>
      <c r="C19" s="155"/>
      <c r="D19" s="155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65</v>
      </c>
      <c r="B21" s="130" t="s">
        <v>159</v>
      </c>
      <c r="C21" s="130" t="s">
        <v>160</v>
      </c>
      <c r="D21" s="131" t="s">
        <v>66</v>
      </c>
    </row>
    <row r="22" spans="1:4" x14ac:dyDescent="0.25">
      <c r="A22" s="132" t="s">
        <v>171</v>
      </c>
      <c r="B22" s="133">
        <v>1030007.9727</v>
      </c>
      <c r="C22" s="133">
        <v>1184554.3349200001</v>
      </c>
      <c r="D22" s="139">
        <f t="shared" ref="D22:D31" si="1">(C22-B22)/B22</f>
        <v>0.15004385045183835</v>
      </c>
    </row>
    <row r="23" spans="1:4" x14ac:dyDescent="0.25">
      <c r="A23" s="132" t="s">
        <v>172</v>
      </c>
      <c r="B23" s="133">
        <v>673733.09756999998</v>
      </c>
      <c r="C23" s="133">
        <v>873866.49346999999</v>
      </c>
      <c r="D23" s="139">
        <f t="shared" si="1"/>
        <v>0.29705145349372775</v>
      </c>
    </row>
    <row r="24" spans="1:4" x14ac:dyDescent="0.25">
      <c r="A24" s="132" t="s">
        <v>173</v>
      </c>
      <c r="B24" s="133">
        <v>477564.33093</v>
      </c>
      <c r="C24" s="133">
        <v>714331.59493999998</v>
      </c>
      <c r="D24" s="139">
        <f t="shared" si="1"/>
        <v>0.4957808795077383</v>
      </c>
    </row>
    <row r="25" spans="1:4" x14ac:dyDescent="0.25">
      <c r="A25" s="132" t="s">
        <v>174</v>
      </c>
      <c r="B25" s="133">
        <v>608023.31778000004</v>
      </c>
      <c r="C25" s="133">
        <v>600309.23251999996</v>
      </c>
      <c r="D25" s="139">
        <f t="shared" si="1"/>
        <v>-1.2687153657470836E-2</v>
      </c>
    </row>
    <row r="26" spans="1:4" x14ac:dyDescent="0.25">
      <c r="A26" s="132" t="s">
        <v>175</v>
      </c>
      <c r="B26" s="133">
        <v>429611.05491000001</v>
      </c>
      <c r="C26" s="133">
        <v>582518.63569999998</v>
      </c>
      <c r="D26" s="139">
        <f t="shared" si="1"/>
        <v>0.35592096395664879</v>
      </c>
    </row>
    <row r="27" spans="1:4" x14ac:dyDescent="0.25">
      <c r="A27" s="132" t="s">
        <v>176</v>
      </c>
      <c r="B27" s="133">
        <v>626949.60256999999</v>
      </c>
      <c r="C27" s="133">
        <v>574691.07999999996</v>
      </c>
      <c r="D27" s="139">
        <f t="shared" si="1"/>
        <v>-8.3353625803064893E-2</v>
      </c>
    </row>
    <row r="28" spans="1:4" x14ac:dyDescent="0.25">
      <c r="A28" s="132" t="s">
        <v>177</v>
      </c>
      <c r="B28" s="133">
        <v>445587.64059000002</v>
      </c>
      <c r="C28" s="133">
        <v>439535.69800999999</v>
      </c>
      <c r="D28" s="139">
        <f t="shared" si="1"/>
        <v>-1.3581935468377646E-2</v>
      </c>
    </row>
    <row r="29" spans="1:4" x14ac:dyDescent="0.25">
      <c r="A29" s="132" t="s">
        <v>178</v>
      </c>
      <c r="B29" s="133">
        <v>225866.18131000001</v>
      </c>
      <c r="C29" s="133">
        <v>378160.97355</v>
      </c>
      <c r="D29" s="139">
        <f t="shared" si="1"/>
        <v>0.67427000959907435</v>
      </c>
    </row>
    <row r="30" spans="1:4" x14ac:dyDescent="0.25">
      <c r="A30" s="132" t="s">
        <v>179</v>
      </c>
      <c r="B30" s="133">
        <v>270528.80021999998</v>
      </c>
      <c r="C30" s="133">
        <v>367461.39831999998</v>
      </c>
      <c r="D30" s="139">
        <f t="shared" si="1"/>
        <v>0.35830786970249484</v>
      </c>
    </row>
    <row r="31" spans="1:4" x14ac:dyDescent="0.25">
      <c r="A31" s="132" t="s">
        <v>180</v>
      </c>
      <c r="B31" s="133">
        <v>450293.03855</v>
      </c>
      <c r="C31" s="133">
        <v>362091.11459999997</v>
      </c>
      <c r="D31" s="139">
        <f t="shared" si="1"/>
        <v>-0.19587672115478683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6" t="s">
        <v>69</v>
      </c>
      <c r="B33" s="156"/>
      <c r="C33" s="156"/>
      <c r="D33" s="156"/>
    </row>
    <row r="34" spans="1:4" ht="15.6" x14ac:dyDescent="0.3">
      <c r="A34" s="155" t="s">
        <v>73</v>
      </c>
      <c r="B34" s="155"/>
      <c r="C34" s="155"/>
      <c r="D34" s="155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71</v>
      </c>
      <c r="B36" s="130" t="s">
        <v>159</v>
      </c>
      <c r="C36" s="130" t="s">
        <v>160</v>
      </c>
      <c r="D36" s="131" t="s">
        <v>66</v>
      </c>
    </row>
    <row r="37" spans="1:4" x14ac:dyDescent="0.25">
      <c r="A37" s="132" t="s">
        <v>136</v>
      </c>
      <c r="B37" s="133">
        <v>75849.333199999994</v>
      </c>
      <c r="C37" s="133">
        <v>128393.1909</v>
      </c>
      <c r="D37" s="139">
        <f t="shared" ref="D37:D46" si="2">(C37-B37)/B37</f>
        <v>0.6927398763210223</v>
      </c>
    </row>
    <row r="38" spans="1:4" x14ac:dyDescent="0.25">
      <c r="A38" s="132" t="s">
        <v>132</v>
      </c>
      <c r="B38" s="133">
        <v>344697.70916000003</v>
      </c>
      <c r="C38" s="133">
        <v>572364.08375999995</v>
      </c>
      <c r="D38" s="139">
        <f t="shared" si="2"/>
        <v>0.66048125226826759</v>
      </c>
    </row>
    <row r="39" spans="1:4" x14ac:dyDescent="0.25">
      <c r="A39" s="132" t="s">
        <v>154</v>
      </c>
      <c r="B39" s="133">
        <v>215409.86180000001</v>
      </c>
      <c r="C39" s="133">
        <v>345058.72119000001</v>
      </c>
      <c r="D39" s="139">
        <f t="shared" si="2"/>
        <v>0.60187058432066642</v>
      </c>
    </row>
    <row r="40" spans="1:4" x14ac:dyDescent="0.25">
      <c r="A40" s="132" t="s">
        <v>148</v>
      </c>
      <c r="B40" s="133">
        <v>55620.228669999997</v>
      </c>
      <c r="C40" s="133">
        <v>88349.340700000001</v>
      </c>
      <c r="D40" s="139">
        <f t="shared" si="2"/>
        <v>0.58843900524366555</v>
      </c>
    </row>
    <row r="41" spans="1:4" x14ac:dyDescent="0.25">
      <c r="A41" s="132" t="s">
        <v>139</v>
      </c>
      <c r="B41" s="133">
        <v>3904.7493800000002</v>
      </c>
      <c r="C41" s="133">
        <v>6061.0726599999998</v>
      </c>
      <c r="D41" s="139">
        <f t="shared" si="2"/>
        <v>0.55223090399722385</v>
      </c>
    </row>
    <row r="42" spans="1:4" x14ac:dyDescent="0.25">
      <c r="A42" s="132" t="s">
        <v>144</v>
      </c>
      <c r="B42" s="133">
        <v>132471.62478000001</v>
      </c>
      <c r="C42" s="133">
        <v>195175.11116</v>
      </c>
      <c r="D42" s="139">
        <f t="shared" si="2"/>
        <v>0.4733352254426843</v>
      </c>
    </row>
    <row r="43" spans="1:4" x14ac:dyDescent="0.25">
      <c r="A43" s="134" t="s">
        <v>138</v>
      </c>
      <c r="B43" s="133">
        <v>57984.925450000002</v>
      </c>
      <c r="C43" s="133">
        <v>84587.814180000001</v>
      </c>
      <c r="D43" s="139">
        <f t="shared" si="2"/>
        <v>0.45878973756617974</v>
      </c>
    </row>
    <row r="44" spans="1:4" x14ac:dyDescent="0.25">
      <c r="A44" s="132" t="s">
        <v>135</v>
      </c>
      <c r="B44" s="133">
        <v>63501.196909999999</v>
      </c>
      <c r="C44" s="133">
        <v>89548.125050000002</v>
      </c>
      <c r="D44" s="139">
        <f t="shared" si="2"/>
        <v>0.41018011324914416</v>
      </c>
    </row>
    <row r="45" spans="1:4" x14ac:dyDescent="0.25">
      <c r="A45" s="132" t="s">
        <v>153</v>
      </c>
      <c r="B45" s="133">
        <v>235214.55937999999</v>
      </c>
      <c r="C45" s="133">
        <v>323137.26188000001</v>
      </c>
      <c r="D45" s="139">
        <f t="shared" si="2"/>
        <v>0.37379787514750235</v>
      </c>
    </row>
    <row r="46" spans="1:4" x14ac:dyDescent="0.25">
      <c r="A46" s="132" t="s">
        <v>134</v>
      </c>
      <c r="B46" s="133">
        <v>83536.579599999997</v>
      </c>
      <c r="C46" s="133">
        <v>113061.32485</v>
      </c>
      <c r="D46" s="139">
        <f t="shared" si="2"/>
        <v>0.35343493103708556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6" t="s">
        <v>72</v>
      </c>
      <c r="B48" s="156"/>
      <c r="C48" s="156"/>
      <c r="D48" s="156"/>
    </row>
    <row r="49" spans="1:4" ht="15.6" x14ac:dyDescent="0.3">
      <c r="A49" s="155" t="s">
        <v>70</v>
      </c>
      <c r="B49" s="155"/>
      <c r="C49" s="155"/>
      <c r="D49" s="155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71</v>
      </c>
      <c r="B51" s="130" t="s">
        <v>159</v>
      </c>
      <c r="C51" s="130" t="s">
        <v>160</v>
      </c>
      <c r="D51" s="131" t="s">
        <v>66</v>
      </c>
    </row>
    <row r="52" spans="1:4" x14ac:dyDescent="0.25">
      <c r="A52" s="132" t="s">
        <v>147</v>
      </c>
      <c r="B52" s="133">
        <v>2189206.8706399999</v>
      </c>
      <c r="C52" s="133">
        <v>2016000.59586</v>
      </c>
      <c r="D52" s="139">
        <f t="shared" ref="D52:D61" si="3">(C52-B52)/B52</f>
        <v>-7.9118276624704803E-2</v>
      </c>
    </row>
    <row r="53" spans="1:4" x14ac:dyDescent="0.25">
      <c r="A53" s="132" t="s">
        <v>145</v>
      </c>
      <c r="B53" s="133">
        <v>1294012.97318</v>
      </c>
      <c r="C53" s="133">
        <v>1425451.4336000001</v>
      </c>
      <c r="D53" s="139">
        <f t="shared" si="3"/>
        <v>0.10157429882406346</v>
      </c>
    </row>
    <row r="54" spans="1:4" x14ac:dyDescent="0.25">
      <c r="A54" s="132" t="s">
        <v>146</v>
      </c>
      <c r="B54" s="133">
        <v>1085764.91319</v>
      </c>
      <c r="C54" s="133">
        <v>1357642.0762499999</v>
      </c>
      <c r="D54" s="139">
        <f t="shared" si="3"/>
        <v>0.2504015001380171</v>
      </c>
    </row>
    <row r="55" spans="1:4" x14ac:dyDescent="0.25">
      <c r="A55" s="132" t="s">
        <v>152</v>
      </c>
      <c r="B55" s="133">
        <v>877983.65347999998</v>
      </c>
      <c r="C55" s="133">
        <v>1128844.1496600001</v>
      </c>
      <c r="D55" s="139">
        <f t="shared" si="3"/>
        <v>0.28572342455999339</v>
      </c>
    </row>
    <row r="56" spans="1:4" x14ac:dyDescent="0.25">
      <c r="A56" s="132" t="s">
        <v>149</v>
      </c>
      <c r="B56" s="133">
        <v>715403.12638999999</v>
      </c>
      <c r="C56" s="133">
        <v>902754.41847000003</v>
      </c>
      <c r="D56" s="139">
        <f t="shared" si="3"/>
        <v>0.26188212655065479</v>
      </c>
    </row>
    <row r="57" spans="1:4" x14ac:dyDescent="0.25">
      <c r="A57" s="132" t="s">
        <v>151</v>
      </c>
      <c r="B57" s="133">
        <v>516675.81784999999</v>
      </c>
      <c r="C57" s="133">
        <v>677203.57872999995</v>
      </c>
      <c r="D57" s="139">
        <f t="shared" si="3"/>
        <v>0.31069338903452215</v>
      </c>
    </row>
    <row r="58" spans="1:4" x14ac:dyDescent="0.25">
      <c r="A58" s="132" t="s">
        <v>150</v>
      </c>
      <c r="B58" s="133">
        <v>472096.62263</v>
      </c>
      <c r="C58" s="133">
        <v>586861.17516999994</v>
      </c>
      <c r="D58" s="139">
        <f t="shared" si="3"/>
        <v>0.24309547460996195</v>
      </c>
    </row>
    <row r="59" spans="1:4" x14ac:dyDescent="0.25">
      <c r="A59" s="132" t="s">
        <v>132</v>
      </c>
      <c r="B59" s="133">
        <v>344697.70916000003</v>
      </c>
      <c r="C59" s="133">
        <v>572364.08375999995</v>
      </c>
      <c r="D59" s="139">
        <f t="shared" si="3"/>
        <v>0.66048125226826759</v>
      </c>
    </row>
    <row r="60" spans="1:4" x14ac:dyDescent="0.25">
      <c r="A60" s="132" t="s">
        <v>142</v>
      </c>
      <c r="B60" s="133">
        <v>509831.85561999999</v>
      </c>
      <c r="C60" s="133">
        <v>554850.98762000003</v>
      </c>
      <c r="D60" s="139">
        <f t="shared" si="3"/>
        <v>8.8301920532707495E-2</v>
      </c>
    </row>
    <row r="61" spans="1:4" x14ac:dyDescent="0.25">
      <c r="A61" s="132" t="s">
        <v>141</v>
      </c>
      <c r="B61" s="133">
        <v>347421.16450000001</v>
      </c>
      <c r="C61" s="133">
        <v>459784.89581000002</v>
      </c>
      <c r="D61" s="139">
        <f t="shared" si="3"/>
        <v>0.32342224018421883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6" t="s">
        <v>74</v>
      </c>
      <c r="B63" s="156"/>
      <c r="C63" s="156"/>
      <c r="D63" s="156"/>
    </row>
    <row r="64" spans="1:4" ht="15.6" x14ac:dyDescent="0.3">
      <c r="A64" s="155" t="s">
        <v>75</v>
      </c>
      <c r="B64" s="155"/>
      <c r="C64" s="155"/>
      <c r="D64" s="155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76</v>
      </c>
      <c r="B66" s="130" t="s">
        <v>159</v>
      </c>
      <c r="C66" s="130" t="s">
        <v>160</v>
      </c>
      <c r="D66" s="131" t="s">
        <v>66</v>
      </c>
    </row>
    <row r="67" spans="1:4" x14ac:dyDescent="0.25">
      <c r="A67" s="132" t="s">
        <v>181</v>
      </c>
      <c r="B67" s="138">
        <v>4419563.5619999999</v>
      </c>
      <c r="C67" s="138">
        <v>5403983.98917</v>
      </c>
      <c r="D67" s="139">
        <f t="shared" ref="D67:D76" si="4">(C67-B67)/B67</f>
        <v>0.22274154752161024</v>
      </c>
    </row>
    <row r="68" spans="1:4" x14ac:dyDescent="0.25">
      <c r="A68" s="132" t="s">
        <v>182</v>
      </c>
      <c r="B68" s="138">
        <v>1065519.6122099999</v>
      </c>
      <c r="C68" s="138">
        <v>931355.08024000004</v>
      </c>
      <c r="D68" s="139">
        <f t="shared" si="4"/>
        <v>-0.12591465275024691</v>
      </c>
    </row>
    <row r="69" spans="1:4" x14ac:dyDescent="0.25">
      <c r="A69" s="132" t="s">
        <v>183</v>
      </c>
      <c r="B69" s="138">
        <v>1037396.98894</v>
      </c>
      <c r="C69" s="138">
        <v>865419.93354</v>
      </c>
      <c r="D69" s="139">
        <f t="shared" si="4"/>
        <v>-0.1657774769287928</v>
      </c>
    </row>
    <row r="70" spans="1:4" x14ac:dyDescent="0.25">
      <c r="A70" s="132" t="s">
        <v>184</v>
      </c>
      <c r="B70" s="138">
        <v>609179.79501999996</v>
      </c>
      <c r="C70" s="138">
        <v>767085.28977000003</v>
      </c>
      <c r="D70" s="139">
        <f t="shared" si="4"/>
        <v>0.25921000013602863</v>
      </c>
    </row>
    <row r="71" spans="1:4" x14ac:dyDescent="0.25">
      <c r="A71" s="132" t="s">
        <v>185</v>
      </c>
      <c r="B71" s="138">
        <v>543952.05191000004</v>
      </c>
      <c r="C71" s="138">
        <v>677476.87107999995</v>
      </c>
      <c r="D71" s="139">
        <f t="shared" si="4"/>
        <v>0.24547167108047302</v>
      </c>
    </row>
    <row r="72" spans="1:4" x14ac:dyDescent="0.25">
      <c r="A72" s="132" t="s">
        <v>186</v>
      </c>
      <c r="B72" s="138">
        <v>426839.88183000003</v>
      </c>
      <c r="C72" s="138">
        <v>648540.18718000001</v>
      </c>
      <c r="D72" s="139">
        <f t="shared" si="4"/>
        <v>0.51939922858074883</v>
      </c>
    </row>
    <row r="73" spans="1:4" x14ac:dyDescent="0.25">
      <c r="A73" s="132" t="s">
        <v>187</v>
      </c>
      <c r="B73" s="138">
        <v>332316.95504999999</v>
      </c>
      <c r="C73" s="138">
        <v>381394.3296</v>
      </c>
      <c r="D73" s="139">
        <f t="shared" si="4"/>
        <v>0.14768242728576966</v>
      </c>
    </row>
    <row r="74" spans="1:4" x14ac:dyDescent="0.25">
      <c r="A74" s="132" t="s">
        <v>188</v>
      </c>
      <c r="B74" s="138">
        <v>269001.17569</v>
      </c>
      <c r="C74" s="138">
        <v>323050.53318999999</v>
      </c>
      <c r="D74" s="139">
        <f t="shared" si="4"/>
        <v>0.20092610138733027</v>
      </c>
    </row>
    <row r="75" spans="1:4" x14ac:dyDescent="0.25">
      <c r="A75" s="132" t="s">
        <v>189</v>
      </c>
      <c r="B75" s="138">
        <v>206437.52411</v>
      </c>
      <c r="C75" s="138">
        <v>246999.65541000001</v>
      </c>
      <c r="D75" s="139">
        <f t="shared" si="4"/>
        <v>0.19648623221419048</v>
      </c>
    </row>
    <row r="76" spans="1:4" x14ac:dyDescent="0.25">
      <c r="A76" s="132" t="s">
        <v>190</v>
      </c>
      <c r="B76" s="138">
        <v>194188.7029</v>
      </c>
      <c r="C76" s="138">
        <v>221913.83815</v>
      </c>
      <c r="D76" s="139">
        <f t="shared" si="4"/>
        <v>0.14277419250427462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6" t="s">
        <v>77</v>
      </c>
      <c r="B78" s="156"/>
      <c r="C78" s="156"/>
      <c r="D78" s="156"/>
    </row>
    <row r="79" spans="1:4" ht="15.6" x14ac:dyDescent="0.3">
      <c r="A79" s="155" t="s">
        <v>78</v>
      </c>
      <c r="B79" s="155"/>
      <c r="C79" s="155"/>
      <c r="D79" s="155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76</v>
      </c>
      <c r="B81" s="130" t="s">
        <v>159</v>
      </c>
      <c r="C81" s="130" t="s">
        <v>160</v>
      </c>
      <c r="D81" s="131" t="s">
        <v>66</v>
      </c>
    </row>
    <row r="82" spans="1:4" x14ac:dyDescent="0.25">
      <c r="A82" s="132" t="s">
        <v>191</v>
      </c>
      <c r="B82" s="138">
        <v>12.524039999999999</v>
      </c>
      <c r="C82" s="138">
        <v>177.08174</v>
      </c>
      <c r="D82" s="139">
        <f t="shared" ref="D82:D91" si="5">(C82-B82)/B82</f>
        <v>13.139346408986238</v>
      </c>
    </row>
    <row r="83" spans="1:4" x14ac:dyDescent="0.25">
      <c r="A83" s="132" t="s">
        <v>192</v>
      </c>
      <c r="B83" s="138">
        <v>22.58493</v>
      </c>
      <c r="C83" s="138">
        <v>203.02</v>
      </c>
      <c r="D83" s="139">
        <f t="shared" si="5"/>
        <v>7.9891799531811696</v>
      </c>
    </row>
    <row r="84" spans="1:4" x14ac:dyDescent="0.25">
      <c r="A84" s="132" t="s">
        <v>193</v>
      </c>
      <c r="B84" s="138">
        <v>7442.0658000000003</v>
      </c>
      <c r="C84" s="138">
        <v>54420.784149999999</v>
      </c>
      <c r="D84" s="139">
        <f t="shared" si="5"/>
        <v>6.3125911020566354</v>
      </c>
    </row>
    <row r="85" spans="1:4" x14ac:dyDescent="0.25">
      <c r="A85" s="132" t="s">
        <v>194</v>
      </c>
      <c r="B85" s="138">
        <v>56.126370000000001</v>
      </c>
      <c r="C85" s="138">
        <v>223.76414</v>
      </c>
      <c r="D85" s="139">
        <f t="shared" si="5"/>
        <v>2.9867915919023442</v>
      </c>
    </row>
    <row r="86" spans="1:4" x14ac:dyDescent="0.25">
      <c r="A86" s="132" t="s">
        <v>195</v>
      </c>
      <c r="B86" s="138">
        <v>1859.16662</v>
      </c>
      <c r="C86" s="138">
        <v>6295.6512400000001</v>
      </c>
      <c r="D86" s="139">
        <f t="shared" si="5"/>
        <v>2.3862759648729064</v>
      </c>
    </row>
    <row r="87" spans="1:4" x14ac:dyDescent="0.25">
      <c r="A87" s="132" t="s">
        <v>196</v>
      </c>
      <c r="B87" s="138">
        <v>485.09620000000001</v>
      </c>
      <c r="C87" s="138">
        <v>1495.8145999999999</v>
      </c>
      <c r="D87" s="139">
        <f t="shared" si="5"/>
        <v>2.0835421922497019</v>
      </c>
    </row>
    <row r="88" spans="1:4" x14ac:dyDescent="0.25">
      <c r="A88" s="132" t="s">
        <v>197</v>
      </c>
      <c r="B88" s="138">
        <v>847.84915000000001</v>
      </c>
      <c r="C88" s="138">
        <v>2166.17472</v>
      </c>
      <c r="D88" s="139">
        <f t="shared" si="5"/>
        <v>1.554905810780137</v>
      </c>
    </row>
    <row r="89" spans="1:4" x14ac:dyDescent="0.25">
      <c r="A89" s="132" t="s">
        <v>198</v>
      </c>
      <c r="B89" s="138">
        <v>5939.5797599999996</v>
      </c>
      <c r="C89" s="138">
        <v>14946.30097</v>
      </c>
      <c r="D89" s="139">
        <f t="shared" si="5"/>
        <v>1.5163903127718921</v>
      </c>
    </row>
    <row r="90" spans="1:4" x14ac:dyDescent="0.25">
      <c r="A90" s="132" t="s">
        <v>199</v>
      </c>
      <c r="B90" s="138">
        <v>1950.42839</v>
      </c>
      <c r="C90" s="138">
        <v>4687.5799699999998</v>
      </c>
      <c r="D90" s="139">
        <f t="shared" si="5"/>
        <v>1.4033591769036953</v>
      </c>
    </row>
    <row r="91" spans="1:4" x14ac:dyDescent="0.25">
      <c r="A91" s="132" t="s">
        <v>200</v>
      </c>
      <c r="B91" s="138">
        <v>966.03173000000004</v>
      </c>
      <c r="C91" s="138">
        <v>2267.1887700000002</v>
      </c>
      <c r="D91" s="139">
        <f t="shared" si="5"/>
        <v>1.3469092159115725</v>
      </c>
    </row>
    <row r="92" spans="1:4" x14ac:dyDescent="0.25">
      <c r="A92" s="127" t="s">
        <v>122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A7" sqref="A7"/>
    </sheetView>
  </sheetViews>
  <sheetFormatPr defaultColWidth="9.21875" defaultRowHeight="13.2" x14ac:dyDescent="0.25"/>
  <cols>
    <col min="1" max="1" width="44.77734375" style="17" customWidth="1"/>
    <col min="2" max="2" width="16" style="19" customWidth="1"/>
    <col min="3" max="3" width="16" style="17" customWidth="1"/>
    <col min="4" max="4" width="10.2187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21875" style="17" bestFit="1" customWidth="1"/>
    <col min="12" max="12" width="10.5546875" style="17" bestFit="1" customWidth="1"/>
    <col min="13" max="13" width="10.77734375" style="17" bestFit="1" customWidth="1"/>
    <col min="14" max="16384" width="9.21875" style="17"/>
  </cols>
  <sheetData>
    <row r="1" spans="1:13" ht="24.6" x14ac:dyDescent="0.4">
      <c r="B1" s="154" t="s">
        <v>121</v>
      </c>
      <c r="C1" s="154"/>
      <c r="D1" s="154"/>
      <c r="E1" s="154"/>
      <c r="F1" s="154"/>
      <c r="G1" s="154"/>
      <c r="H1" s="154"/>
      <c r="I1" s="154"/>
      <c r="J1" s="154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8" t="s">
        <v>113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7.399999999999999" x14ac:dyDescent="0.25">
      <c r="A6" s="88"/>
      <c r="B6" s="157" t="str">
        <f>SEKTOR_USD!B6</f>
        <v>1 - 30 HAZIRAN</v>
      </c>
      <c r="C6" s="157"/>
      <c r="D6" s="157"/>
      <c r="E6" s="157"/>
      <c r="F6" s="157" t="str">
        <f>SEKTOR_USD!F6</f>
        <v>1 OCAK  -  30 HAZIRAN</v>
      </c>
      <c r="G6" s="157"/>
      <c r="H6" s="157"/>
      <c r="I6" s="157"/>
      <c r="J6" s="157" t="s">
        <v>105</v>
      </c>
      <c r="K6" s="157"/>
      <c r="L6" s="157"/>
      <c r="M6" s="157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2" t="s">
        <v>2</v>
      </c>
      <c r="B8" s="93">
        <f>SEKTOR_USD!B8*$B$53</f>
        <v>7935250.3435003888</v>
      </c>
      <c r="C8" s="93">
        <f>SEKTOR_USD!C8*$C$53</f>
        <v>13100539.359656792</v>
      </c>
      <c r="D8" s="94">
        <f t="shared" ref="D8:D43" si="0">(C8-B8)/B8*100</f>
        <v>65.092956019808398</v>
      </c>
      <c r="E8" s="94">
        <f>C8/C$44*100</f>
        <v>15.407487774618453</v>
      </c>
      <c r="F8" s="93">
        <f>SEKTOR_USD!F8*$B$54</f>
        <v>61526630.505870439</v>
      </c>
      <c r="G8" s="93">
        <f>SEKTOR_USD!G8*$C$54</f>
        <v>73155886.598596349</v>
      </c>
      <c r="H8" s="94">
        <f t="shared" ref="H8:H43" si="1">(G8-F8)/F8*100</f>
        <v>18.901174982459551</v>
      </c>
      <c r="I8" s="94">
        <f>G8/G$44*100</f>
        <v>16.346963168294025</v>
      </c>
      <c r="J8" s="93">
        <f>SEKTOR_USD!J8*$B$55</f>
        <v>126473226.39099583</v>
      </c>
      <c r="K8" s="93">
        <f>SEKTOR_USD!K8*$C$55</f>
        <v>144928970.28781727</v>
      </c>
      <c r="L8" s="94">
        <f t="shared" ref="L8:L43" si="2">(K8-J8)/J8*100</f>
        <v>14.592609379446797</v>
      </c>
      <c r="M8" s="94">
        <f>K8/K$44*100</f>
        <v>15.411753040726484</v>
      </c>
    </row>
    <row r="9" spans="1:13" s="21" customFormat="1" ht="15.6" x14ac:dyDescent="0.3">
      <c r="A9" s="95" t="s">
        <v>3</v>
      </c>
      <c r="B9" s="93">
        <f>SEKTOR_USD!B9*$B$53</f>
        <v>4933738.8083434133</v>
      </c>
      <c r="C9" s="93">
        <f>SEKTOR_USD!C9*$C$53</f>
        <v>8711427.0253688544</v>
      </c>
      <c r="D9" s="96">
        <f t="shared" si="0"/>
        <v>76.568467926129728</v>
      </c>
      <c r="E9" s="96">
        <f t="shared" ref="E9:E44" si="3">C9/C$44*100</f>
        <v>10.245471709827966</v>
      </c>
      <c r="F9" s="93">
        <f>SEKTOR_USD!F9*$B$54</f>
        <v>39522249.764307752</v>
      </c>
      <c r="G9" s="93">
        <f>SEKTOR_USD!G9*$C$54</f>
        <v>49678500.16193898</v>
      </c>
      <c r="H9" s="96">
        <f t="shared" si="1"/>
        <v>25.697551273519004</v>
      </c>
      <c r="I9" s="96">
        <f t="shared" ref="I9:I44" si="4">G9/G$44*100</f>
        <v>11.100851211867987</v>
      </c>
      <c r="J9" s="93">
        <f>SEKTOR_USD!J9*$B$55</f>
        <v>83017887.908178791</v>
      </c>
      <c r="K9" s="93">
        <f>SEKTOR_USD!K9*$C$55</f>
        <v>97615375.947375491</v>
      </c>
      <c r="L9" s="96">
        <f t="shared" si="2"/>
        <v>17.583545434620216</v>
      </c>
      <c r="M9" s="96">
        <f t="shared" ref="M9:M44" si="5">K9/K$44*100</f>
        <v>10.380423348699422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2006287.5085353025</v>
      </c>
      <c r="C10" s="98">
        <f>SEKTOR_USD!C10*$C$53</f>
        <v>3901669.7363399845</v>
      </c>
      <c r="D10" s="99">
        <f t="shared" si="0"/>
        <v>94.472114277799236</v>
      </c>
      <c r="E10" s="99">
        <f t="shared" si="3"/>
        <v>4.5887369300520158</v>
      </c>
      <c r="F10" s="98">
        <f>SEKTOR_USD!F10*$B$54</f>
        <v>18248101.044173047</v>
      </c>
      <c r="G10" s="98">
        <f>SEKTOR_USD!G10*$C$54</f>
        <v>22526344.435515657</v>
      </c>
      <c r="H10" s="99">
        <f t="shared" si="1"/>
        <v>23.444869035886512</v>
      </c>
      <c r="I10" s="99">
        <f t="shared" si="4"/>
        <v>5.0335979772097366</v>
      </c>
      <c r="J10" s="98">
        <f>SEKTOR_USD!J10*$B$55</f>
        <v>37545591.684748225</v>
      </c>
      <c r="K10" s="98">
        <f>SEKTOR_USD!K10*$C$55</f>
        <v>42882508.129850887</v>
      </c>
      <c r="L10" s="99">
        <f t="shared" si="2"/>
        <v>14.214495512320358</v>
      </c>
      <c r="M10" s="99">
        <f t="shared" si="5"/>
        <v>4.5601277905426647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1178109.2017365661</v>
      </c>
      <c r="C11" s="98">
        <f>SEKTOR_USD!C11*$C$53</f>
        <v>1805531.0249082029</v>
      </c>
      <c r="D11" s="99">
        <f t="shared" si="0"/>
        <v>53.256677924830683</v>
      </c>
      <c r="E11" s="99">
        <f t="shared" si="3"/>
        <v>2.1234772423672377</v>
      </c>
      <c r="F11" s="98">
        <f>SEKTOR_USD!F11*$B$54</f>
        <v>5426516.4130199822</v>
      </c>
      <c r="G11" s="98">
        <f>SEKTOR_USD!G11*$C$54</f>
        <v>7646194.1723633017</v>
      </c>
      <c r="H11" s="99">
        <f t="shared" si="1"/>
        <v>40.904285372059114</v>
      </c>
      <c r="I11" s="99">
        <f t="shared" si="4"/>
        <v>1.708571385363342</v>
      </c>
      <c r="J11" s="98">
        <f>SEKTOR_USD!J11*$B$55</f>
        <v>11858247.207825469</v>
      </c>
      <c r="K11" s="98">
        <f>SEKTOR_USD!K11*$C$55</f>
        <v>15122419.296731118</v>
      </c>
      <c r="L11" s="99">
        <f t="shared" si="2"/>
        <v>27.526598423007776</v>
      </c>
      <c r="M11" s="99">
        <f t="shared" si="5"/>
        <v>1.6081187295865853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486218.47985490959</v>
      </c>
      <c r="C12" s="98">
        <f>SEKTOR_USD!C12*$C$53</f>
        <v>770712.14290713565</v>
      </c>
      <c r="D12" s="99">
        <f t="shared" si="0"/>
        <v>58.511487086447353</v>
      </c>
      <c r="E12" s="99">
        <f t="shared" si="3"/>
        <v>0.90643122344718319</v>
      </c>
      <c r="F12" s="98">
        <f>SEKTOR_USD!F12*$B$54</f>
        <v>4064123.9041960719</v>
      </c>
      <c r="G12" s="98">
        <f>SEKTOR_USD!G12*$C$54</f>
        <v>5046262.6908291643</v>
      </c>
      <c r="H12" s="99">
        <f t="shared" si="1"/>
        <v>24.166064071498091</v>
      </c>
      <c r="I12" s="99">
        <f t="shared" si="4"/>
        <v>1.1276067337840645</v>
      </c>
      <c r="J12" s="98">
        <f>SEKTOR_USD!J12*$B$55</f>
        <v>8537617.9722590558</v>
      </c>
      <c r="K12" s="98">
        <f>SEKTOR_USD!K12*$C$55</f>
        <v>9802577.296184184</v>
      </c>
      <c r="L12" s="99">
        <f t="shared" si="2"/>
        <v>14.816302720914784</v>
      </c>
      <c r="M12" s="99">
        <f t="shared" si="5"/>
        <v>1.0424064985171728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369604.01752608368</v>
      </c>
      <c r="C13" s="98">
        <f>SEKTOR_USD!C13*$C$53</f>
        <v>610428.25601208804</v>
      </c>
      <c r="D13" s="99">
        <f t="shared" si="0"/>
        <v>65.157364927454807</v>
      </c>
      <c r="E13" s="99">
        <f t="shared" si="3"/>
        <v>0.71792203615304484</v>
      </c>
      <c r="F13" s="98">
        <f>SEKTOR_USD!F13*$B$54</f>
        <v>3621545.7450153781</v>
      </c>
      <c r="G13" s="98">
        <f>SEKTOR_USD!G13*$C$54</f>
        <v>3920385.6329246755</v>
      </c>
      <c r="H13" s="99">
        <f t="shared" si="1"/>
        <v>8.2517220256188804</v>
      </c>
      <c r="I13" s="99">
        <f t="shared" si="4"/>
        <v>0.87602519122717271</v>
      </c>
      <c r="J13" s="98">
        <f>SEKTOR_USD!J13*$B$55</f>
        <v>7992704.0336970156</v>
      </c>
      <c r="K13" s="98">
        <f>SEKTOR_USD!K13*$C$55</f>
        <v>8415963.9846580289</v>
      </c>
      <c r="L13" s="99">
        <f t="shared" si="2"/>
        <v>5.2955789326936324</v>
      </c>
      <c r="M13" s="99">
        <f t="shared" si="5"/>
        <v>0.89495397830823431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441475.43103994319</v>
      </c>
      <c r="C14" s="98">
        <f>SEKTOR_USD!C14*$C$53</f>
        <v>875225.82478586573</v>
      </c>
      <c r="D14" s="99">
        <f t="shared" si="0"/>
        <v>98.250177302998836</v>
      </c>
      <c r="E14" s="99">
        <f t="shared" si="3"/>
        <v>1.0293493134294784</v>
      </c>
      <c r="F14" s="98">
        <f>SEKTOR_USD!F14*$B$54</f>
        <v>4369937.1616017055</v>
      </c>
      <c r="G14" s="98">
        <f>SEKTOR_USD!G14*$C$54</f>
        <v>6498671.0868470306</v>
      </c>
      <c r="H14" s="99">
        <f t="shared" si="1"/>
        <v>48.713147272467502</v>
      </c>
      <c r="I14" s="99">
        <f t="shared" si="4"/>
        <v>1.4521529549965706</v>
      </c>
      <c r="J14" s="98">
        <f>SEKTOR_USD!J14*$B$55</f>
        <v>9026528.4497951083</v>
      </c>
      <c r="K14" s="98">
        <f>SEKTOR_USD!K14*$C$55</f>
        <v>13775662.649424007</v>
      </c>
      <c r="L14" s="99">
        <f t="shared" si="2"/>
        <v>52.613075182150439</v>
      </c>
      <c r="M14" s="99">
        <f t="shared" si="5"/>
        <v>1.4649045687943403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91819.897138530185</v>
      </c>
      <c r="C15" s="98">
        <f>SEKTOR_USD!C15*$C$53</f>
        <v>129928.15326236363</v>
      </c>
      <c r="D15" s="99">
        <f t="shared" si="0"/>
        <v>41.503265971142284</v>
      </c>
      <c r="E15" s="99">
        <f t="shared" si="3"/>
        <v>0.15280794004049811</v>
      </c>
      <c r="F15" s="98">
        <f>SEKTOR_USD!F15*$B$54</f>
        <v>885219.9806053997</v>
      </c>
      <c r="G15" s="98">
        <f>SEKTOR_USD!G15*$C$54</f>
        <v>913485.30524459609</v>
      </c>
      <c r="H15" s="99">
        <f t="shared" si="1"/>
        <v>3.1930283159521329</v>
      </c>
      <c r="I15" s="99">
        <f t="shared" si="4"/>
        <v>0.20412179161393354</v>
      </c>
      <c r="J15" s="98">
        <f>SEKTOR_USD!J15*$B$55</f>
        <v>1763494.8612689613</v>
      </c>
      <c r="K15" s="98">
        <f>SEKTOR_USD!K15*$C$55</f>
        <v>1626207.5488301192</v>
      </c>
      <c r="L15" s="99">
        <f t="shared" si="2"/>
        <v>-7.7849567613740618</v>
      </c>
      <c r="M15" s="99">
        <f t="shared" si="5"/>
        <v>0.17293098188555697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337496.96769724175</v>
      </c>
      <c r="C16" s="98">
        <f>SEKTOR_USD!C16*$C$53</f>
        <v>576614.99736528518</v>
      </c>
      <c r="D16" s="99">
        <f t="shared" si="0"/>
        <v>70.850423131075033</v>
      </c>
      <c r="E16" s="99">
        <f t="shared" si="3"/>
        <v>0.6781544086594028</v>
      </c>
      <c r="F16" s="98">
        <f>SEKTOR_USD!F16*$B$54</f>
        <v>2547516.6297719912</v>
      </c>
      <c r="G16" s="98">
        <f>SEKTOR_USD!G16*$C$54</f>
        <v>2763997.6721619326</v>
      </c>
      <c r="H16" s="99">
        <f t="shared" si="1"/>
        <v>8.4977283311911869</v>
      </c>
      <c r="I16" s="99">
        <f t="shared" si="4"/>
        <v>0.61762587051946771</v>
      </c>
      <c r="J16" s="98">
        <f>SEKTOR_USD!J16*$B$55</f>
        <v>5744170.8890846893</v>
      </c>
      <c r="K16" s="98">
        <f>SEKTOR_USD!K16*$C$55</f>
        <v>5387560.1531545026</v>
      </c>
      <c r="L16" s="99">
        <f t="shared" si="2"/>
        <v>-6.2082194770325021</v>
      </c>
      <c r="M16" s="99">
        <f t="shared" si="5"/>
        <v>0.5729133823802196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22727.304814835883</v>
      </c>
      <c r="C17" s="98">
        <f>SEKTOR_USD!C17*$C$53</f>
        <v>41316.889787926921</v>
      </c>
      <c r="D17" s="99">
        <f t="shared" si="0"/>
        <v>81.794058400431922</v>
      </c>
      <c r="E17" s="99">
        <f t="shared" si="3"/>
        <v>4.8592615679101281E-2</v>
      </c>
      <c r="F17" s="98">
        <f>SEKTOR_USD!F17*$B$54</f>
        <v>359288.88592417073</v>
      </c>
      <c r="G17" s="98">
        <f>SEKTOR_USD!G17*$C$54</f>
        <v>363159.16605261463</v>
      </c>
      <c r="H17" s="99">
        <f t="shared" si="1"/>
        <v>1.0772056359296185</v>
      </c>
      <c r="I17" s="99">
        <f t="shared" si="4"/>
        <v>8.114930715369624E-2</v>
      </c>
      <c r="J17" s="98">
        <f>SEKTOR_USD!J17*$B$55</f>
        <v>549532.80950026913</v>
      </c>
      <c r="K17" s="98">
        <f>SEKTOR_USD!K17*$C$55</f>
        <v>602476.88854264526</v>
      </c>
      <c r="L17" s="99">
        <f t="shared" si="2"/>
        <v>9.634379990982179</v>
      </c>
      <c r="M17" s="99">
        <f t="shared" si="5"/>
        <v>6.4067418684648311E-2</v>
      </c>
    </row>
    <row r="18" spans="1:13" s="21" customFormat="1" ht="15.6" x14ac:dyDescent="0.3">
      <c r="A18" s="95" t="s">
        <v>12</v>
      </c>
      <c r="B18" s="93">
        <f>SEKTOR_USD!B18*$B$53</f>
        <v>979372.35635089921</v>
      </c>
      <c r="C18" s="93">
        <f>SEKTOR_USD!C18*$C$53</f>
        <v>1254868.1283563713</v>
      </c>
      <c r="D18" s="96">
        <f t="shared" si="0"/>
        <v>28.129829295157759</v>
      </c>
      <c r="E18" s="96">
        <f t="shared" si="3"/>
        <v>1.4758449874170414</v>
      </c>
      <c r="F18" s="93">
        <f>SEKTOR_USD!F18*$B$54</f>
        <v>7231659.806920765</v>
      </c>
      <c r="G18" s="93">
        <f>SEKTOR_USD!G18*$C$54</f>
        <v>7321211.7718960447</v>
      </c>
      <c r="H18" s="96">
        <f t="shared" si="1"/>
        <v>1.2383321030889438</v>
      </c>
      <c r="I18" s="96">
        <f t="shared" si="4"/>
        <v>1.6359528227597417</v>
      </c>
      <c r="J18" s="93">
        <f>SEKTOR_USD!J18*$B$55</f>
        <v>14378661.889503049</v>
      </c>
      <c r="K18" s="93">
        <f>SEKTOR_USD!K18*$C$55</f>
        <v>14348501.375062881</v>
      </c>
      <c r="L18" s="96">
        <f t="shared" si="2"/>
        <v>-0.20975884037015974</v>
      </c>
      <c r="M18" s="96">
        <f t="shared" si="5"/>
        <v>1.5258202639391978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979372.35635089921</v>
      </c>
      <c r="C19" s="98">
        <f>SEKTOR_USD!C19*$C$53</f>
        <v>1254868.1283563713</v>
      </c>
      <c r="D19" s="99">
        <f t="shared" si="0"/>
        <v>28.129829295157759</v>
      </c>
      <c r="E19" s="99">
        <f t="shared" si="3"/>
        <v>1.4758449874170414</v>
      </c>
      <c r="F19" s="98">
        <f>SEKTOR_USD!F19*$B$54</f>
        <v>7231659.806920765</v>
      </c>
      <c r="G19" s="98">
        <f>SEKTOR_USD!G19*$C$54</f>
        <v>7321211.7718960447</v>
      </c>
      <c r="H19" s="99">
        <f t="shared" si="1"/>
        <v>1.2383321030889438</v>
      </c>
      <c r="I19" s="99">
        <f t="shared" si="4"/>
        <v>1.6359528227597417</v>
      </c>
      <c r="J19" s="98">
        <f>SEKTOR_USD!J19*$B$55</f>
        <v>14378661.889503049</v>
      </c>
      <c r="K19" s="98">
        <f>SEKTOR_USD!K19*$C$55</f>
        <v>14348501.375062881</v>
      </c>
      <c r="L19" s="99">
        <f t="shared" si="2"/>
        <v>-0.20975884037015974</v>
      </c>
      <c r="M19" s="99">
        <f t="shared" si="5"/>
        <v>1.5258202639391978</v>
      </c>
    </row>
    <row r="20" spans="1:13" s="21" customFormat="1" ht="15.6" x14ac:dyDescent="0.3">
      <c r="A20" s="95" t="s">
        <v>111</v>
      </c>
      <c r="B20" s="93">
        <f>SEKTOR_USD!B20*$B$53</f>
        <v>2022139.1788060772</v>
      </c>
      <c r="C20" s="93">
        <f>SEKTOR_USD!C20*$C$53</f>
        <v>3134244.2059315671</v>
      </c>
      <c r="D20" s="96">
        <f t="shared" si="0"/>
        <v>54.996463091235157</v>
      </c>
      <c r="E20" s="96">
        <f t="shared" si="3"/>
        <v>3.6861710773734484</v>
      </c>
      <c r="F20" s="93">
        <f>SEKTOR_USD!F20*$B$54</f>
        <v>14772720.934641926</v>
      </c>
      <c r="G20" s="93">
        <f>SEKTOR_USD!G20*$C$54</f>
        <v>16156174.664761325</v>
      </c>
      <c r="H20" s="96">
        <f t="shared" si="1"/>
        <v>9.3649215756537476</v>
      </c>
      <c r="I20" s="96">
        <f t="shared" si="4"/>
        <v>3.610159133666297</v>
      </c>
      <c r="J20" s="93">
        <f>SEKTOR_USD!J20*$B$55</f>
        <v>29076676.593313966</v>
      </c>
      <c r="K20" s="93">
        <f>SEKTOR_USD!K20*$C$55</f>
        <v>32965092.965378888</v>
      </c>
      <c r="L20" s="96">
        <f t="shared" si="2"/>
        <v>13.372973900872301</v>
      </c>
      <c r="M20" s="96">
        <f t="shared" si="5"/>
        <v>3.5055094280878634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2022139.1788060772</v>
      </c>
      <c r="C21" s="98">
        <f>SEKTOR_USD!C21*$C$53</f>
        <v>3134244.2059315671</v>
      </c>
      <c r="D21" s="99">
        <f t="shared" si="0"/>
        <v>54.996463091235157</v>
      </c>
      <c r="E21" s="99">
        <f t="shared" si="3"/>
        <v>3.6861710773734484</v>
      </c>
      <c r="F21" s="98">
        <f>SEKTOR_USD!F21*$B$54</f>
        <v>14772720.934641926</v>
      </c>
      <c r="G21" s="98">
        <f>SEKTOR_USD!G21*$C$54</f>
        <v>16156174.664761325</v>
      </c>
      <c r="H21" s="99">
        <f t="shared" si="1"/>
        <v>9.3649215756537476</v>
      </c>
      <c r="I21" s="99">
        <f t="shared" si="4"/>
        <v>3.610159133666297</v>
      </c>
      <c r="J21" s="98">
        <f>SEKTOR_USD!J21*$B$55</f>
        <v>29076676.593313966</v>
      </c>
      <c r="K21" s="98">
        <f>SEKTOR_USD!K21*$C$55</f>
        <v>32965092.965378888</v>
      </c>
      <c r="L21" s="99">
        <f t="shared" si="2"/>
        <v>13.372973900872301</v>
      </c>
      <c r="M21" s="99">
        <f t="shared" si="5"/>
        <v>3.5055094280878634</v>
      </c>
    </row>
    <row r="22" spans="1:13" ht="16.8" x14ac:dyDescent="0.3">
      <c r="A22" s="92" t="s">
        <v>14</v>
      </c>
      <c r="B22" s="93">
        <f>SEKTOR_USD!B22*$B$53</f>
        <v>51731572.969485037</v>
      </c>
      <c r="C22" s="93">
        <f>SEKTOR_USD!C22*$C$53</f>
        <v>69794953.286738694</v>
      </c>
      <c r="D22" s="96">
        <f t="shared" si="0"/>
        <v>34.917516093911786</v>
      </c>
      <c r="E22" s="96">
        <f t="shared" si="3"/>
        <v>82.085543195808157</v>
      </c>
      <c r="F22" s="93">
        <f>SEKTOR_USD!F22*$B$54</f>
        <v>382047453.85682601</v>
      </c>
      <c r="G22" s="93">
        <f>SEKTOR_USD!G22*$C$54</f>
        <v>362364960.31407338</v>
      </c>
      <c r="H22" s="96">
        <f t="shared" si="1"/>
        <v>-5.151845233898281</v>
      </c>
      <c r="I22" s="96">
        <f t="shared" si="4"/>
        <v>80.971838838299846</v>
      </c>
      <c r="J22" s="93">
        <f>SEKTOR_USD!J22*$B$55</f>
        <v>769560730.14518273</v>
      </c>
      <c r="K22" s="93">
        <f>SEKTOR_USD!K22*$C$55</f>
        <v>770808955.63148856</v>
      </c>
      <c r="L22" s="96">
        <f t="shared" si="2"/>
        <v>0.16219973777382676</v>
      </c>
      <c r="M22" s="96">
        <f t="shared" si="5"/>
        <v>81.967858063029325</v>
      </c>
    </row>
    <row r="23" spans="1:13" s="21" customFormat="1" ht="15.6" x14ac:dyDescent="0.3">
      <c r="A23" s="95" t="s">
        <v>15</v>
      </c>
      <c r="B23" s="93">
        <f>SEKTOR_USD!B23*$B$53</f>
        <v>4248942.1244010758</v>
      </c>
      <c r="C23" s="93">
        <f>SEKTOR_USD!C23*$C$53</f>
        <v>5804870.0175478728</v>
      </c>
      <c r="D23" s="96">
        <f t="shared" si="0"/>
        <v>36.619183024671543</v>
      </c>
      <c r="E23" s="96">
        <f t="shared" si="3"/>
        <v>6.8270825630312961</v>
      </c>
      <c r="F23" s="93">
        <f>SEKTOR_USD!F23*$B$54</f>
        <v>33941030.662183844</v>
      </c>
      <c r="G23" s="93">
        <f>SEKTOR_USD!G23*$C$54</f>
        <v>31198562.927551385</v>
      </c>
      <c r="H23" s="96">
        <f t="shared" si="1"/>
        <v>-8.0800956279976486</v>
      </c>
      <c r="I23" s="96">
        <f t="shared" si="4"/>
        <v>6.9714384281711563</v>
      </c>
      <c r="J23" s="93">
        <f>SEKTOR_USD!J23*$B$55</f>
        <v>68328868.66679287</v>
      </c>
      <c r="K23" s="93">
        <f>SEKTOR_USD!K23*$C$55</f>
        <v>66557970.181201056</v>
      </c>
      <c r="L23" s="96">
        <f t="shared" si="2"/>
        <v>-2.5917280940617307</v>
      </c>
      <c r="M23" s="96">
        <f t="shared" si="5"/>
        <v>7.0777774608320296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2967438.5880788942</v>
      </c>
      <c r="C24" s="98">
        <f>SEKTOR_USD!C24*$C$53</f>
        <v>3782287.1280704867</v>
      </c>
      <c r="D24" s="99">
        <f t="shared" si="0"/>
        <v>27.459659763982568</v>
      </c>
      <c r="E24" s="99">
        <f t="shared" si="3"/>
        <v>4.4483315599434583</v>
      </c>
      <c r="F24" s="98">
        <f>SEKTOR_USD!F24*$B$54</f>
        <v>22659866.527713511</v>
      </c>
      <c r="G24" s="98">
        <f>SEKTOR_USD!G24*$C$54</f>
        <v>20323204.761371378</v>
      </c>
      <c r="H24" s="99">
        <f t="shared" si="1"/>
        <v>-10.311895542210475</v>
      </c>
      <c r="I24" s="99">
        <f t="shared" si="4"/>
        <v>4.5412979753595124</v>
      </c>
      <c r="J24" s="98">
        <f>SEKTOR_USD!J24*$B$55</f>
        <v>45885449.312502854</v>
      </c>
      <c r="K24" s="98">
        <f>SEKTOR_USD!K24*$C$55</f>
        <v>42905434.53433796</v>
      </c>
      <c r="L24" s="99">
        <f t="shared" si="2"/>
        <v>-6.4944657245688129</v>
      </c>
      <c r="M24" s="99">
        <f t="shared" si="5"/>
        <v>4.5625657853987995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510462.24719042447</v>
      </c>
      <c r="C25" s="98">
        <f>SEKTOR_USD!C25*$C$53</f>
        <v>692120.60837612243</v>
      </c>
      <c r="D25" s="99">
        <f t="shared" si="0"/>
        <v>35.587031594509192</v>
      </c>
      <c r="E25" s="99">
        <f t="shared" si="3"/>
        <v>0.81400005903237604</v>
      </c>
      <c r="F25" s="98">
        <f>SEKTOR_USD!F25*$B$54</f>
        <v>4672818.1646893313</v>
      </c>
      <c r="G25" s="98">
        <f>SEKTOR_USD!G25*$C$54</f>
        <v>4088620.5965290433</v>
      </c>
      <c r="H25" s="99">
        <f t="shared" si="1"/>
        <v>-12.502039402578122</v>
      </c>
      <c r="I25" s="99">
        <f t="shared" si="4"/>
        <v>0.91361793846226202</v>
      </c>
      <c r="J25" s="98">
        <f>SEKTOR_USD!J25*$B$55</f>
        <v>9315637.8776704539</v>
      </c>
      <c r="K25" s="98">
        <f>SEKTOR_USD!K25*$C$55</f>
        <v>8950822.8177266102</v>
      </c>
      <c r="L25" s="99">
        <f t="shared" si="2"/>
        <v>-3.9161575915086164</v>
      </c>
      <c r="M25" s="99">
        <f t="shared" si="5"/>
        <v>0.95183089001563115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771041.28913175641</v>
      </c>
      <c r="C26" s="98">
        <f>SEKTOR_USD!C26*$C$53</f>
        <v>1330462.2811012638</v>
      </c>
      <c r="D26" s="99">
        <f t="shared" si="0"/>
        <v>72.553960449958851</v>
      </c>
      <c r="E26" s="99">
        <f t="shared" si="3"/>
        <v>1.5647509440554621</v>
      </c>
      <c r="F26" s="98">
        <f>SEKTOR_USD!F26*$B$54</f>
        <v>6608345.9697809955</v>
      </c>
      <c r="G26" s="98">
        <f>SEKTOR_USD!G26*$C$54</f>
        <v>6786737.5696509611</v>
      </c>
      <c r="H26" s="99">
        <f t="shared" si="1"/>
        <v>2.699489413625201</v>
      </c>
      <c r="I26" s="99">
        <f t="shared" si="4"/>
        <v>1.5165225143493817</v>
      </c>
      <c r="J26" s="98">
        <f>SEKTOR_USD!J26*$B$55</f>
        <v>13127781.476619568</v>
      </c>
      <c r="K26" s="98">
        <f>SEKTOR_USD!K26*$C$55</f>
        <v>14701712.829136495</v>
      </c>
      <c r="L26" s="99">
        <f t="shared" si="2"/>
        <v>11.989317123537447</v>
      </c>
      <c r="M26" s="99">
        <f t="shared" si="5"/>
        <v>1.5633807854176012</v>
      </c>
    </row>
    <row r="27" spans="1:13" s="21" customFormat="1" ht="15.6" x14ac:dyDescent="0.3">
      <c r="A27" s="95" t="s">
        <v>19</v>
      </c>
      <c r="B27" s="93">
        <f>SEKTOR_USD!B27*$B$53</f>
        <v>7531706.7534341747</v>
      </c>
      <c r="C27" s="93">
        <f>SEKTOR_USD!C27*$C$53</f>
        <v>9716963.1654100027</v>
      </c>
      <c r="D27" s="96">
        <f t="shared" si="0"/>
        <v>29.014093133398127</v>
      </c>
      <c r="E27" s="96">
        <f t="shared" si="3"/>
        <v>11.428078422367692</v>
      </c>
      <c r="F27" s="93">
        <f>SEKTOR_USD!F27*$B$54</f>
        <v>56299774.143456683</v>
      </c>
      <c r="G27" s="93">
        <f>SEKTOR_USD!G27*$C$54</f>
        <v>55923384.205898359</v>
      </c>
      <c r="H27" s="96">
        <f t="shared" si="1"/>
        <v>-0.66854608794566228</v>
      </c>
      <c r="I27" s="96">
        <f t="shared" si="4"/>
        <v>12.496294479707894</v>
      </c>
      <c r="J27" s="93">
        <f>SEKTOR_USD!J27*$B$55</f>
        <v>106258935.17350237</v>
      </c>
      <c r="K27" s="93">
        <f>SEKTOR_USD!K27*$C$55</f>
        <v>117329647.58632292</v>
      </c>
      <c r="L27" s="96">
        <f t="shared" si="2"/>
        <v>10.418617874105362</v>
      </c>
      <c r="M27" s="96">
        <f t="shared" si="5"/>
        <v>12.476839857240613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7531706.7534341747</v>
      </c>
      <c r="C28" s="98">
        <f>SEKTOR_USD!C28*$C$53</f>
        <v>9716963.1654100027</v>
      </c>
      <c r="D28" s="99">
        <f t="shared" si="0"/>
        <v>29.014093133398127</v>
      </c>
      <c r="E28" s="99">
        <f t="shared" si="3"/>
        <v>11.428078422367692</v>
      </c>
      <c r="F28" s="98">
        <f>SEKTOR_USD!F28*$B$54</f>
        <v>56299774.143456683</v>
      </c>
      <c r="G28" s="98">
        <f>SEKTOR_USD!G28*$C$54</f>
        <v>55923384.205898359</v>
      </c>
      <c r="H28" s="99">
        <f t="shared" si="1"/>
        <v>-0.66854608794566228</v>
      </c>
      <c r="I28" s="99">
        <f t="shared" si="4"/>
        <v>12.496294479707894</v>
      </c>
      <c r="J28" s="98">
        <f>SEKTOR_USD!J28*$B$55</f>
        <v>106258935.17350237</v>
      </c>
      <c r="K28" s="98">
        <f>SEKTOR_USD!K28*$C$55</f>
        <v>117329647.58632292</v>
      </c>
      <c r="L28" s="99">
        <f t="shared" si="2"/>
        <v>10.418617874105362</v>
      </c>
      <c r="M28" s="99">
        <f t="shared" si="5"/>
        <v>12.476839857240613</v>
      </c>
    </row>
    <row r="29" spans="1:13" s="21" customFormat="1" ht="15.6" x14ac:dyDescent="0.3">
      <c r="A29" s="95" t="s">
        <v>21</v>
      </c>
      <c r="B29" s="93">
        <f>SEKTOR_USD!B29*$B$53</f>
        <v>39950924.091649778</v>
      </c>
      <c r="C29" s="93">
        <f>SEKTOR_USD!C29*$C$53</f>
        <v>54273120.103780821</v>
      </c>
      <c r="D29" s="96">
        <f t="shared" si="0"/>
        <v>35.849473667430267</v>
      </c>
      <c r="E29" s="96">
        <f t="shared" si="3"/>
        <v>63.830382210409162</v>
      </c>
      <c r="F29" s="93">
        <f>SEKTOR_USD!F29*$B$54</f>
        <v>291806649.05118549</v>
      </c>
      <c r="G29" s="93">
        <f>SEKTOR_USD!G29*$C$54</f>
        <v>275243013.18062365</v>
      </c>
      <c r="H29" s="96">
        <f t="shared" si="1"/>
        <v>-5.6762366191513438</v>
      </c>
      <c r="I29" s="96">
        <f t="shared" si="4"/>
        <v>61.504105930420806</v>
      </c>
      <c r="J29" s="93">
        <f>SEKTOR_USD!J29*$B$55</f>
        <v>594972926.30488753</v>
      </c>
      <c r="K29" s="93">
        <f>SEKTOR_USD!K29*$C$55</f>
        <v>586921337.86396456</v>
      </c>
      <c r="L29" s="96">
        <f t="shared" si="2"/>
        <v>-1.3532697178219206</v>
      </c>
      <c r="M29" s="96">
        <f t="shared" si="5"/>
        <v>62.413240744956674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6319614.3306188192</v>
      </c>
      <c r="C30" s="98">
        <f>SEKTOR_USD!C30*$C$53</f>
        <v>9254722.9149821009</v>
      </c>
      <c r="D30" s="99">
        <f t="shared" si="0"/>
        <v>46.444425732477804</v>
      </c>
      <c r="E30" s="99">
        <f t="shared" si="3"/>
        <v>10.884439659727384</v>
      </c>
      <c r="F30" s="98">
        <f>SEKTOR_USD!F30*$B$54</f>
        <v>48980146.667802081</v>
      </c>
      <c r="G30" s="98">
        <f>SEKTOR_USD!G30*$C$54</f>
        <v>45306566.969322689</v>
      </c>
      <c r="H30" s="99">
        <f t="shared" si="1"/>
        <v>-7.5001402576327534</v>
      </c>
      <c r="I30" s="99">
        <f t="shared" si="4"/>
        <v>10.123925988254992</v>
      </c>
      <c r="J30" s="98">
        <f>SEKTOR_USD!J30*$B$55</f>
        <v>98206251.671732143</v>
      </c>
      <c r="K30" s="98">
        <f>SEKTOR_USD!K30*$C$55</f>
        <v>97542639.89914526</v>
      </c>
      <c r="L30" s="99">
        <f t="shared" si="2"/>
        <v>-0.67573271689983183</v>
      </c>
      <c r="M30" s="99">
        <f t="shared" si="5"/>
        <v>10.372688594148578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12742116.589251693</v>
      </c>
      <c r="C31" s="98">
        <f>SEKTOR_USD!C31*$C$53</f>
        <v>13742596.253835805</v>
      </c>
      <c r="D31" s="99">
        <f t="shared" si="0"/>
        <v>7.8517541224512266</v>
      </c>
      <c r="E31" s="99">
        <f t="shared" si="3"/>
        <v>16.162608115551638</v>
      </c>
      <c r="F31" s="98">
        <f>SEKTOR_USD!F31*$B$54</f>
        <v>86113033.374540016</v>
      </c>
      <c r="G31" s="98">
        <f>SEKTOR_USD!G31*$C$54</f>
        <v>69989666.725809678</v>
      </c>
      <c r="H31" s="99">
        <f t="shared" si="1"/>
        <v>-18.723491690977102</v>
      </c>
      <c r="I31" s="99">
        <f t="shared" si="4"/>
        <v>15.639459205869798</v>
      </c>
      <c r="J31" s="98">
        <f>SEKTOR_USD!J31*$B$55</f>
        <v>170598899.88614935</v>
      </c>
      <c r="K31" s="98">
        <f>SEKTOR_USD!K31*$C$55</f>
        <v>159290741.49808297</v>
      </c>
      <c r="L31" s="99">
        <f t="shared" si="2"/>
        <v>-6.6285060428953404</v>
      </c>
      <c r="M31" s="99">
        <f t="shared" si="5"/>
        <v>16.938984419521674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323733.42507681344</v>
      </c>
      <c r="C32" s="98">
        <f>SEKTOR_USD!C32*$C$53</f>
        <v>602256.42840881343</v>
      </c>
      <c r="D32" s="99">
        <f t="shared" si="0"/>
        <v>86.03467598871319</v>
      </c>
      <c r="E32" s="99">
        <f t="shared" si="3"/>
        <v>0.708311184993628</v>
      </c>
      <c r="F32" s="98">
        <f>SEKTOR_USD!F32*$B$54</f>
        <v>2762492.6035128646</v>
      </c>
      <c r="G32" s="98">
        <f>SEKTOR_USD!G32*$C$54</f>
        <v>3245842.4861163879</v>
      </c>
      <c r="H32" s="99">
        <f t="shared" si="1"/>
        <v>17.496875176747327</v>
      </c>
      <c r="I32" s="99">
        <f t="shared" si="4"/>
        <v>0.72529594045883061</v>
      </c>
      <c r="J32" s="98">
        <f>SEKTOR_USD!J32*$B$55</f>
        <v>5535383.4853842696</v>
      </c>
      <c r="K32" s="98">
        <f>SEKTOR_USD!K32*$C$55</f>
        <v>6426257.7859791135</v>
      </c>
      <c r="L32" s="99">
        <f t="shared" si="2"/>
        <v>16.094174919355183</v>
      </c>
      <c r="M32" s="99">
        <f t="shared" si="5"/>
        <v>0.68336853409549925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4163950.9573216424</v>
      </c>
      <c r="C33" s="98">
        <f>SEKTOR_USD!C33*$C$53</f>
        <v>6153862.0151583944</v>
      </c>
      <c r="D33" s="99">
        <f t="shared" si="0"/>
        <v>47.789012844587212</v>
      </c>
      <c r="E33" s="99">
        <f t="shared" si="3"/>
        <v>7.2375305445230023</v>
      </c>
      <c r="F33" s="98">
        <f>SEKTOR_USD!F33*$B$54</f>
        <v>30209530.794271532</v>
      </c>
      <c r="G33" s="98">
        <f>SEKTOR_USD!G33*$C$54</f>
        <v>30551892.988246191</v>
      </c>
      <c r="H33" s="99">
        <f t="shared" si="1"/>
        <v>1.133291994192704</v>
      </c>
      <c r="I33" s="99">
        <f t="shared" si="4"/>
        <v>6.8269375524197891</v>
      </c>
      <c r="J33" s="98">
        <f>SEKTOR_USD!J33*$B$55</f>
        <v>62780762.869421452</v>
      </c>
      <c r="K33" s="98">
        <f>SEKTOR_USD!K33*$C$55</f>
        <v>64628113.022523619</v>
      </c>
      <c r="L33" s="99">
        <f t="shared" si="2"/>
        <v>2.9425417415594253</v>
      </c>
      <c r="M33" s="99">
        <f t="shared" si="5"/>
        <v>6.8725563661513149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2747803.4568678406</v>
      </c>
      <c r="C34" s="98">
        <f>SEKTOR_USD!C34*$C$53</f>
        <v>4000492.9581741989</v>
      </c>
      <c r="D34" s="99">
        <f t="shared" si="0"/>
        <v>45.58875920238745</v>
      </c>
      <c r="E34" s="99">
        <f t="shared" si="3"/>
        <v>4.7049624945465576</v>
      </c>
      <c r="F34" s="98">
        <f>SEKTOR_USD!F34*$B$54</f>
        <v>21351547.487938263</v>
      </c>
      <c r="G34" s="98">
        <f>SEKTOR_USD!G34*$C$54</f>
        <v>21769166.650924459</v>
      </c>
      <c r="H34" s="99">
        <f t="shared" si="1"/>
        <v>1.9559198845990649</v>
      </c>
      <c r="I34" s="99">
        <f t="shared" si="4"/>
        <v>4.8644037000016978</v>
      </c>
      <c r="J34" s="98">
        <f>SEKTOR_USD!J34*$B$55</f>
        <v>42799541.465451986</v>
      </c>
      <c r="K34" s="98">
        <f>SEKTOR_USD!K34*$C$55</f>
        <v>45184433.881121553</v>
      </c>
      <c r="L34" s="99">
        <f t="shared" si="2"/>
        <v>5.5722382390350269</v>
      </c>
      <c r="M34" s="99">
        <f t="shared" si="5"/>
        <v>4.8049146756369172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3007273.3637854042</v>
      </c>
      <c r="C35" s="98">
        <f>SEKTOR_USD!C35*$C$53</f>
        <v>4616335.6217506714</v>
      </c>
      <c r="D35" s="99">
        <f t="shared" si="0"/>
        <v>53.505686491362411</v>
      </c>
      <c r="E35" s="99">
        <f t="shared" si="3"/>
        <v>5.42925239205743</v>
      </c>
      <c r="F35" s="98">
        <f>SEKTOR_USD!F35*$B$54</f>
        <v>22879486.439474113</v>
      </c>
      <c r="G35" s="98">
        <f>SEKTOR_USD!G35*$C$54</f>
        <v>24368127.987598591</v>
      </c>
      <c r="H35" s="99">
        <f t="shared" si="1"/>
        <v>6.5064465151460524</v>
      </c>
      <c r="I35" s="99">
        <f t="shared" si="4"/>
        <v>5.4451515689947509</v>
      </c>
      <c r="J35" s="98">
        <f>SEKTOR_USD!J35*$B$55</f>
        <v>45357502.131445631</v>
      </c>
      <c r="K35" s="98">
        <f>SEKTOR_USD!K35*$C$55</f>
        <v>47727524.502263032</v>
      </c>
      <c r="L35" s="99">
        <f t="shared" si="2"/>
        <v>5.225204782990688</v>
      </c>
      <c r="M35" s="99">
        <f t="shared" si="5"/>
        <v>5.0753470435436583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5110238.8842899827</v>
      </c>
      <c r="C36" s="98">
        <f>SEKTOR_USD!C36*$C$53</f>
        <v>7695061.9033246012</v>
      </c>
      <c r="D36" s="99">
        <f t="shared" si="0"/>
        <v>50.581256132290463</v>
      </c>
      <c r="E36" s="99">
        <f t="shared" si="3"/>
        <v>9.0501290783123967</v>
      </c>
      <c r="F36" s="98">
        <f>SEKTOR_USD!F36*$B$54</f>
        <v>40302836.179780737</v>
      </c>
      <c r="G36" s="98">
        <f>SEKTOR_USD!G36*$C$54</f>
        <v>38738837.495805427</v>
      </c>
      <c r="H36" s="99">
        <f t="shared" si="1"/>
        <v>-3.8806169297830739</v>
      </c>
      <c r="I36" s="99">
        <f t="shared" si="4"/>
        <v>8.6563416721493098</v>
      </c>
      <c r="J36" s="98">
        <f>SEKTOR_USD!J36*$B$55</f>
        <v>87408157.575710535</v>
      </c>
      <c r="K36" s="98">
        <f>SEKTOR_USD!K36*$C$55</f>
        <v>77224941.722777486</v>
      </c>
      <c r="L36" s="99">
        <f t="shared" si="2"/>
        <v>-11.650189336290069</v>
      </c>
      <c r="M36" s="99">
        <f t="shared" si="5"/>
        <v>8.2121036812195403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1369048.9369938958</v>
      </c>
      <c r="C37" s="98">
        <f>SEKTOR_USD!C37*$C$53</f>
        <v>2202749.8075676323</v>
      </c>
      <c r="D37" s="99">
        <f t="shared" si="0"/>
        <v>60.896352792497275</v>
      </c>
      <c r="E37" s="99">
        <f t="shared" si="3"/>
        <v>2.5906445375185361</v>
      </c>
      <c r="F37" s="98">
        <f>SEKTOR_USD!F37*$B$54</f>
        <v>9758840.5119268391</v>
      </c>
      <c r="G37" s="98">
        <f>SEKTOR_USD!G37*$C$54</f>
        <v>11144184.817055434</v>
      </c>
      <c r="H37" s="99">
        <f t="shared" si="1"/>
        <v>14.195787946687785</v>
      </c>
      <c r="I37" s="99">
        <f t="shared" si="4"/>
        <v>2.4902107979997066</v>
      </c>
      <c r="J37" s="98">
        <f>SEKTOR_USD!J37*$B$55</f>
        <v>18048061.349682525</v>
      </c>
      <c r="K37" s="98">
        <f>SEKTOR_USD!K37*$C$55</f>
        <v>21378271.53411936</v>
      </c>
      <c r="L37" s="99">
        <f t="shared" si="2"/>
        <v>18.451899735455051</v>
      </c>
      <c r="M37" s="99">
        <f t="shared" si="5"/>
        <v>2.2733663301900675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1253777.1602771271</v>
      </c>
      <c r="C38" s="98">
        <f>SEKTOR_USD!C38*$C$53</f>
        <v>2352183.1783765866</v>
      </c>
      <c r="D38" s="99">
        <f t="shared" si="0"/>
        <v>87.60775462337142</v>
      </c>
      <c r="E38" s="99">
        <f t="shared" si="3"/>
        <v>2.7663924796948116</v>
      </c>
      <c r="F38" s="98">
        <f>SEKTOR_USD!F38*$B$54</f>
        <v>9277673.5871097259</v>
      </c>
      <c r="G38" s="98">
        <f>SEKTOR_USD!G38*$C$54</f>
        <v>10437297.869433699</v>
      </c>
      <c r="H38" s="99">
        <f t="shared" si="1"/>
        <v>12.499084726748089</v>
      </c>
      <c r="I38" s="99">
        <f t="shared" si="4"/>
        <v>2.3322542010094378</v>
      </c>
      <c r="J38" s="98">
        <f>SEKTOR_USD!J38*$B$55</f>
        <v>24575259.33937405</v>
      </c>
      <c r="K38" s="98">
        <f>SEKTOR_USD!K38*$C$55</f>
        <v>24826236.956147194</v>
      </c>
      <c r="L38" s="99">
        <f t="shared" si="2"/>
        <v>1.0212613153222414</v>
      </c>
      <c r="M38" s="99">
        <f t="shared" si="5"/>
        <v>2.6400231240093235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1208217.2981379693</v>
      </c>
      <c r="C39" s="98">
        <f>SEKTOR_USD!C39*$C$53</f>
        <v>1140827.1101815619</v>
      </c>
      <c r="D39" s="99">
        <f t="shared" si="0"/>
        <v>-5.5776546205939175</v>
      </c>
      <c r="E39" s="99">
        <f t="shared" si="3"/>
        <v>1.3417218383546159</v>
      </c>
      <c r="F39" s="98">
        <f>SEKTOR_USD!F39*$B$54</f>
        <v>7130363.9087951975</v>
      </c>
      <c r="G39" s="98">
        <f>SEKTOR_USD!G39*$C$54</f>
        <v>5984749.9996715067</v>
      </c>
      <c r="H39" s="99">
        <f t="shared" si="1"/>
        <v>-16.066696227251363</v>
      </c>
      <c r="I39" s="99">
        <f t="shared" si="4"/>
        <v>1.3373153189008704</v>
      </c>
      <c r="J39" s="98">
        <f>SEKTOR_USD!J39*$B$55</f>
        <v>13430341.353600949</v>
      </c>
      <c r="K39" s="98">
        <f>SEKTOR_USD!K39*$C$55</f>
        <v>14639749.29946648</v>
      </c>
      <c r="L39" s="99">
        <f t="shared" si="2"/>
        <v>9.005042493140083</v>
      </c>
      <c r="M39" s="99">
        <f t="shared" si="5"/>
        <v>1.5567915809617252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1664398.2693316292</v>
      </c>
      <c r="C40" s="98">
        <f>SEKTOR_USD!C40*$C$53</f>
        <v>2455141.1286747013</v>
      </c>
      <c r="D40" s="99">
        <f t="shared" si="0"/>
        <v>47.509233451715254</v>
      </c>
      <c r="E40" s="99">
        <f t="shared" si="3"/>
        <v>2.8874808804825745</v>
      </c>
      <c r="F40" s="98">
        <f>SEKTOR_USD!F40*$B$54</f>
        <v>12724976.638937423</v>
      </c>
      <c r="G40" s="98">
        <f>SEKTOR_USD!G40*$C$54</f>
        <v>13427068.042687062</v>
      </c>
      <c r="H40" s="99">
        <f t="shared" si="1"/>
        <v>5.5174278403097023</v>
      </c>
      <c r="I40" s="99">
        <f t="shared" si="4"/>
        <v>3.0003298019792513</v>
      </c>
      <c r="J40" s="98">
        <f>SEKTOR_USD!J40*$B$55</f>
        <v>25582004.716122091</v>
      </c>
      <c r="K40" s="98">
        <f>SEKTOR_USD!K40*$C$55</f>
        <v>27403813.306618914</v>
      </c>
      <c r="L40" s="99">
        <f t="shared" si="2"/>
        <v>7.1214457612412891</v>
      </c>
      <c r="M40" s="99">
        <f t="shared" si="5"/>
        <v>2.9141227058817165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40751.41969695942</v>
      </c>
      <c r="C41" s="98">
        <f>SEKTOR_USD!C41*$C$53</f>
        <v>56890.783345756136</v>
      </c>
      <c r="D41" s="99">
        <f t="shared" si="0"/>
        <v>39.604420579244064</v>
      </c>
      <c r="E41" s="99">
        <f t="shared" si="3"/>
        <v>6.6909004646597131E-2</v>
      </c>
      <c r="F41" s="98">
        <f>SEKTOR_USD!F41*$B$54</f>
        <v>315720.85709664185</v>
      </c>
      <c r="G41" s="98">
        <f>SEKTOR_USD!G41*$C$54</f>
        <v>279611.14795245533</v>
      </c>
      <c r="H41" s="99">
        <f t="shared" si="1"/>
        <v>-11.437226376568898</v>
      </c>
      <c r="I41" s="99">
        <f t="shared" si="4"/>
        <v>6.2480182382355261E-2</v>
      </c>
      <c r="J41" s="98">
        <f>SEKTOR_USD!J41*$B$55</f>
        <v>650760.46081275132</v>
      </c>
      <c r="K41" s="98">
        <f>SEKTOR_USD!K41*$C$55</f>
        <v>648614.45571954572</v>
      </c>
      <c r="L41" s="99">
        <f t="shared" si="2"/>
        <v>-0.32976882008556624</v>
      </c>
      <c r="M41" s="99">
        <f t="shared" si="5"/>
        <v>6.8973689596655827E-2</v>
      </c>
    </row>
    <row r="42" spans="1:13" ht="16.8" x14ac:dyDescent="0.3">
      <c r="A42" s="92" t="s">
        <v>31</v>
      </c>
      <c r="B42" s="93">
        <f>SEKTOR_USD!B42*$B$53</f>
        <v>1848053.1493962263</v>
      </c>
      <c r="C42" s="93">
        <f>SEKTOR_USD!C42*$C$53</f>
        <v>2131602.9534334755</v>
      </c>
      <c r="D42" s="96">
        <f t="shared" si="0"/>
        <v>15.343162837599511</v>
      </c>
      <c r="E42" s="96">
        <f t="shared" si="3"/>
        <v>2.5069690295733955</v>
      </c>
      <c r="F42" s="93">
        <f>SEKTOR_USD!F42*$B$54</f>
        <v>11967612.93512404</v>
      </c>
      <c r="G42" s="93">
        <f>SEKTOR_USD!G42*$C$54</f>
        <v>11998890.211879713</v>
      </c>
      <c r="H42" s="96">
        <f t="shared" si="1"/>
        <v>0.26134933445146247</v>
      </c>
      <c r="I42" s="96">
        <f t="shared" si="4"/>
        <v>2.6811979934061085</v>
      </c>
      <c r="J42" s="93">
        <f>SEKTOR_USD!J42*$B$55</f>
        <v>24700461.669076141</v>
      </c>
      <c r="K42" s="93">
        <f>SEKTOR_USD!K42*$C$55</f>
        <v>24641600.698034517</v>
      </c>
      <c r="L42" s="96">
        <f t="shared" si="2"/>
        <v>-0.23829907242306639</v>
      </c>
      <c r="M42" s="96">
        <f t="shared" si="5"/>
        <v>2.6203888962441959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1848053.1493962263</v>
      </c>
      <c r="C43" s="98">
        <f>SEKTOR_USD!C43*$C$53</f>
        <v>2131602.9534334755</v>
      </c>
      <c r="D43" s="99">
        <f t="shared" si="0"/>
        <v>15.343162837599511</v>
      </c>
      <c r="E43" s="99">
        <f t="shared" si="3"/>
        <v>2.5069690295733955</v>
      </c>
      <c r="F43" s="98">
        <f>SEKTOR_USD!F43*$B$54</f>
        <v>11967612.93512404</v>
      </c>
      <c r="G43" s="98">
        <f>SEKTOR_USD!G43*$C$54</f>
        <v>11998890.211879713</v>
      </c>
      <c r="H43" s="99">
        <f t="shared" si="1"/>
        <v>0.26134933445146247</v>
      </c>
      <c r="I43" s="99">
        <f t="shared" si="4"/>
        <v>2.6811979934061085</v>
      </c>
      <c r="J43" s="98">
        <f>SEKTOR_USD!J43*$B$55</f>
        <v>24700461.669076141</v>
      </c>
      <c r="K43" s="98">
        <f>SEKTOR_USD!K43*$C$55</f>
        <v>24641600.698034517</v>
      </c>
      <c r="L43" s="99">
        <f t="shared" si="2"/>
        <v>-0.23829907242306639</v>
      </c>
      <c r="M43" s="99">
        <f t="shared" si="5"/>
        <v>2.6203888962441959</v>
      </c>
    </row>
    <row r="44" spans="1:13" ht="17.399999999999999" x14ac:dyDescent="0.3">
      <c r="A44" s="100" t="s">
        <v>33</v>
      </c>
      <c r="B44" s="101">
        <f>SEKTOR_USD!B44*$B$53</f>
        <v>61514876.462381646</v>
      </c>
      <c r="C44" s="101">
        <f>SEKTOR_USD!C44*$C$53</f>
        <v>85027095.599828959</v>
      </c>
      <c r="D44" s="102">
        <f>(C44-B44)/B44*100</f>
        <v>38.222004967897163</v>
      </c>
      <c r="E44" s="103">
        <f t="shared" si="3"/>
        <v>100</v>
      </c>
      <c r="F44" s="101">
        <f>SEKTOR_USD!F44*$B$54</f>
        <v>455541697.29782051</v>
      </c>
      <c r="G44" s="101">
        <f>SEKTOR_USD!G44*$C$54</f>
        <v>447519737.12454951</v>
      </c>
      <c r="H44" s="102">
        <f>(G44-F44)/F44*100</f>
        <v>-1.7609716565696654</v>
      </c>
      <c r="I44" s="102">
        <f t="shared" si="4"/>
        <v>100</v>
      </c>
      <c r="J44" s="101">
        <f>SEKTOR_USD!J44*$B$55</f>
        <v>920734418.20525479</v>
      </c>
      <c r="K44" s="101">
        <f>SEKTOR_USD!K44*$C$55</f>
        <v>940379526.61734033</v>
      </c>
      <c r="L44" s="102">
        <f>(K44-J44)/J44*100</f>
        <v>2.1336346316214438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24615496.066342901</v>
      </c>
      <c r="C45" s="40">
        <f>SEKTOR_USD!C46*2.7012</f>
        <v>36382498.7583744</v>
      </c>
      <c r="D45" s="41"/>
      <c r="E45" s="41"/>
      <c r="F45" s="40">
        <f>SEKTOR_USD!F46*2.1642</f>
        <v>191237747.58261243</v>
      </c>
      <c r="G45" s="40">
        <f>SEKTOR_USD!G46*2.5613</f>
        <v>192237711.0816015</v>
      </c>
      <c r="H45" s="41">
        <f>(G45-F45)/F45*100</f>
        <v>0.52289023042226701</v>
      </c>
      <c r="I45" s="41" t="e">
        <f t="shared" ref="I45:I46" si="6">G45/G$46*100</f>
        <v>#REF!</v>
      </c>
      <c r="J45" s="40">
        <f>SEKTOR_USD!J46*2.0809</f>
        <v>372341442.26722902</v>
      </c>
      <c r="K45" s="40">
        <f>SEKTOR_USD!K46*2.3856</f>
        <v>399646750.17358565</v>
      </c>
      <c r="L45" s="41">
        <f>(K45-J45)/J45*100</f>
        <v>7.3334055269516956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7" t="s">
        <v>116</v>
      </c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227</v>
      </c>
      <c r="B53" s="83">
        <v>5.8204260000000003</v>
      </c>
      <c r="C53" s="83">
        <v>6.8167619999999998</v>
      </c>
    </row>
    <row r="54" spans="1:3" x14ac:dyDescent="0.25">
      <c r="A54" s="82" t="s">
        <v>228</v>
      </c>
      <c r="B54" s="83">
        <v>5.6231826666666658</v>
      </c>
      <c r="C54" s="83">
        <v>6.4842268333333335</v>
      </c>
    </row>
    <row r="55" spans="1:3" x14ac:dyDescent="0.25">
      <c r="A55" s="82" t="s">
        <v>229</v>
      </c>
      <c r="B55" s="83">
        <v>5.6031947500000001</v>
      </c>
      <c r="C55" s="83">
        <v>6.1108130000000003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A5" sqref="A5:G5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5">
      <c r="A6" s="88"/>
      <c r="B6" s="161" t="s">
        <v>124</v>
      </c>
      <c r="C6" s="161"/>
      <c r="D6" s="161" t="s">
        <v>125</v>
      </c>
      <c r="E6" s="161"/>
      <c r="F6" s="161" t="s">
        <v>119</v>
      </c>
      <c r="G6" s="161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40.963016404936745</v>
      </c>
      <c r="C8" s="105">
        <f>SEKTOR_TL!D8</f>
        <v>65.092956019808398</v>
      </c>
      <c r="D8" s="105">
        <f>SEKTOR_USD!H8</f>
        <v>3.1122203761584486</v>
      </c>
      <c r="E8" s="105">
        <f>SEKTOR_TL!H8</f>
        <v>18.901174982459551</v>
      </c>
      <c r="F8" s="105">
        <f>SEKTOR_USD!L8</f>
        <v>5.0735323211031051</v>
      </c>
      <c r="G8" s="105">
        <f>SEKTOR_TL!L8</f>
        <v>14.592609379446797</v>
      </c>
    </row>
    <row r="9" spans="1:7" s="21" customFormat="1" ht="15.6" x14ac:dyDescent="0.3">
      <c r="A9" s="95" t="s">
        <v>3</v>
      </c>
      <c r="B9" s="105">
        <f>SEKTOR_USD!D9</f>
        <v>50.761270746640641</v>
      </c>
      <c r="C9" s="105">
        <f>SEKTOR_TL!D9</f>
        <v>76.568467926129728</v>
      </c>
      <c r="D9" s="105">
        <f>SEKTOR_USD!H9</f>
        <v>9.0061019966420286</v>
      </c>
      <c r="E9" s="105">
        <f>SEKTOR_TL!H9</f>
        <v>25.697551273519004</v>
      </c>
      <c r="F9" s="105">
        <f>SEKTOR_USD!L9</f>
        <v>7.8160147374253377</v>
      </c>
      <c r="G9" s="105">
        <f>SEKTOR_TL!L9</f>
        <v>17.583545434620216</v>
      </c>
    </row>
    <row r="10" spans="1:7" ht="13.8" x14ac:dyDescent="0.25">
      <c r="A10" s="97" t="s">
        <v>4</v>
      </c>
      <c r="B10" s="106">
        <f>SEKTOR_USD!D10</f>
        <v>66.048125226826755</v>
      </c>
      <c r="C10" s="106">
        <f>SEKTOR_TL!D10</f>
        <v>94.472114277799236</v>
      </c>
      <c r="D10" s="106">
        <f>SEKTOR_USD!H10</f>
        <v>7.0525547137116007</v>
      </c>
      <c r="E10" s="106">
        <f>SEKTOR_TL!H10</f>
        <v>23.444869035886512</v>
      </c>
      <c r="F10" s="106">
        <f>SEKTOR_USD!L10</f>
        <v>4.7268279406573095</v>
      </c>
      <c r="G10" s="106">
        <f>SEKTOR_TL!L10</f>
        <v>14.214495512320358</v>
      </c>
    </row>
    <row r="11" spans="1:7" ht="13.8" x14ac:dyDescent="0.25">
      <c r="A11" s="97" t="s">
        <v>5</v>
      </c>
      <c r="B11" s="106">
        <f>SEKTOR_USD!D11</f>
        <v>30.856725358360855</v>
      </c>
      <c r="C11" s="106">
        <f>SEKTOR_TL!D11</f>
        <v>53.256677924830683</v>
      </c>
      <c r="D11" s="106">
        <f>SEKTOR_USD!H11</f>
        <v>22.193525231119111</v>
      </c>
      <c r="E11" s="106">
        <f>SEKTOR_TL!H11</f>
        <v>40.904285372059114</v>
      </c>
      <c r="F11" s="106">
        <f>SEKTOR_USD!L11</f>
        <v>16.933109681012226</v>
      </c>
      <c r="G11" s="106">
        <f>SEKTOR_TL!L11</f>
        <v>27.526598423007776</v>
      </c>
    </row>
    <row r="12" spans="1:7" ht="13.8" x14ac:dyDescent="0.25">
      <c r="A12" s="97" t="s">
        <v>6</v>
      </c>
      <c r="B12" s="106">
        <f>SEKTOR_USD!D12</f>
        <v>35.343493103708553</v>
      </c>
      <c r="C12" s="106">
        <f>SEKTOR_TL!D12</f>
        <v>58.511487086447353</v>
      </c>
      <c r="D12" s="106">
        <f>SEKTOR_USD!H12</f>
        <v>7.6779818506355486</v>
      </c>
      <c r="E12" s="106">
        <f>SEKTOR_TL!H12</f>
        <v>24.166064071498091</v>
      </c>
      <c r="F12" s="106">
        <f>SEKTOR_USD!L12</f>
        <v>5.27864371242263</v>
      </c>
      <c r="G12" s="106">
        <f>SEKTOR_TL!L12</f>
        <v>14.816302720914784</v>
      </c>
    </row>
    <row r="13" spans="1:7" ht="13.8" x14ac:dyDescent="0.25">
      <c r="A13" s="97" t="s">
        <v>7</v>
      </c>
      <c r="B13" s="106">
        <f>SEKTOR_USD!D13</f>
        <v>41.018011324914418</v>
      </c>
      <c r="C13" s="106">
        <f>SEKTOR_TL!D13</f>
        <v>65.157364927454807</v>
      </c>
      <c r="D13" s="106">
        <f>SEKTOR_USD!H13</f>
        <v>-6.1230856696672431</v>
      </c>
      <c r="E13" s="106">
        <f>SEKTOR_TL!H13</f>
        <v>8.2517220256188804</v>
      </c>
      <c r="F13" s="106">
        <f>SEKTOR_USD!L13</f>
        <v>-3.4512044348469697</v>
      </c>
      <c r="G13" s="106">
        <f>SEKTOR_TL!L13</f>
        <v>5.2955789326936324</v>
      </c>
    </row>
    <row r="14" spans="1:7" ht="13.8" x14ac:dyDescent="0.25">
      <c r="A14" s="97" t="s">
        <v>8</v>
      </c>
      <c r="B14" s="106">
        <f>SEKTOR_USD!D14</f>
        <v>69.273987632102234</v>
      </c>
      <c r="C14" s="106">
        <f>SEKTOR_TL!D14</f>
        <v>98.250177302998836</v>
      </c>
      <c r="D14" s="106">
        <f>SEKTOR_USD!H14</f>
        <v>28.965443921415307</v>
      </c>
      <c r="E14" s="106">
        <f>SEKTOR_TL!H14</f>
        <v>48.713147272467502</v>
      </c>
      <c r="F14" s="106">
        <f>SEKTOR_USD!L14</f>
        <v>39.935681494750469</v>
      </c>
      <c r="G14" s="106">
        <f>SEKTOR_TL!L14</f>
        <v>52.613075182150439</v>
      </c>
    </row>
    <row r="15" spans="1:7" ht="13.8" x14ac:dyDescent="0.25">
      <c r="A15" s="97" t="s">
        <v>9</v>
      </c>
      <c r="B15" s="106">
        <f>SEKTOR_USD!D15</f>
        <v>20.821188761372607</v>
      </c>
      <c r="C15" s="106">
        <f>SEKTOR_TL!D15</f>
        <v>41.503265971142284</v>
      </c>
      <c r="D15" s="106">
        <f>SEKTOR_USD!H15</f>
        <v>-10.5100325663955</v>
      </c>
      <c r="E15" s="106">
        <f>SEKTOR_TL!H15</f>
        <v>3.1930283159521329</v>
      </c>
      <c r="F15" s="106">
        <f>SEKTOR_USD!L15</f>
        <v>-15.445154982538037</v>
      </c>
      <c r="G15" s="106">
        <f>SEKTOR_TL!L15</f>
        <v>-7.7849567613740618</v>
      </c>
    </row>
    <row r="16" spans="1:7" ht="13.8" x14ac:dyDescent="0.25">
      <c r="A16" s="97" t="s">
        <v>10</v>
      </c>
      <c r="B16" s="106">
        <f>SEKTOR_USD!D16</f>
        <v>45.878973756617974</v>
      </c>
      <c r="C16" s="106">
        <f>SEKTOR_TL!D16</f>
        <v>70.850423131075033</v>
      </c>
      <c r="D16" s="106">
        <f>SEKTOR_USD!H16</f>
        <v>-5.9097466812355597</v>
      </c>
      <c r="E16" s="106">
        <f>SEKTOR_TL!H16</f>
        <v>8.4977283311911869</v>
      </c>
      <c r="F16" s="106">
        <f>SEKTOR_USD!L16</f>
        <v>-13.999395461873283</v>
      </c>
      <c r="G16" s="106">
        <f>SEKTOR_TL!L16</f>
        <v>-6.2082194770325021</v>
      </c>
    </row>
    <row r="17" spans="1:7" ht="13.8" x14ac:dyDescent="0.25">
      <c r="A17" s="107" t="s">
        <v>11</v>
      </c>
      <c r="B17" s="106">
        <f>SEKTOR_USD!D17</f>
        <v>55.223090399722388</v>
      </c>
      <c r="C17" s="106">
        <f>SEKTOR_TL!D17</f>
        <v>81.794058400431922</v>
      </c>
      <c r="D17" s="106">
        <f>SEKTOR_USD!H17</f>
        <v>-12.344893950158442</v>
      </c>
      <c r="E17" s="106">
        <f>SEKTOR_TL!H17</f>
        <v>1.0772056359296185</v>
      </c>
      <c r="F17" s="106">
        <f>SEKTOR_USD!L17</f>
        <v>0.52717737966720946</v>
      </c>
      <c r="G17" s="106">
        <f>SEKTOR_TL!L17</f>
        <v>9.634379990982179</v>
      </c>
    </row>
    <row r="18" spans="1:7" s="21" customFormat="1" ht="15.6" x14ac:dyDescent="0.3">
      <c r="A18" s="95" t="s">
        <v>12</v>
      </c>
      <c r="B18" s="105">
        <f>SEKTOR_USD!D18</f>
        <v>9.4024097958969328</v>
      </c>
      <c r="C18" s="105">
        <f>SEKTOR_TL!D18</f>
        <v>28.129829295157759</v>
      </c>
      <c r="D18" s="105">
        <f>SEKTOR_USD!H18</f>
        <v>-12.20516355815335</v>
      </c>
      <c r="E18" s="105">
        <f>SEKTOR_TL!H18</f>
        <v>1.2383321030889438</v>
      </c>
      <c r="F18" s="105">
        <f>SEKTOR_USD!L18</f>
        <v>-8.4992200928302299</v>
      </c>
      <c r="G18" s="105">
        <f>SEKTOR_TL!L18</f>
        <v>-0.20975884037015974</v>
      </c>
    </row>
    <row r="19" spans="1:7" ht="13.8" x14ac:dyDescent="0.25">
      <c r="A19" s="97" t="s">
        <v>13</v>
      </c>
      <c r="B19" s="106">
        <f>SEKTOR_USD!D19</f>
        <v>9.4024097958969328</v>
      </c>
      <c r="C19" s="106">
        <f>SEKTOR_TL!D19</f>
        <v>28.129829295157759</v>
      </c>
      <c r="D19" s="106">
        <f>SEKTOR_USD!H19</f>
        <v>-12.20516355815335</v>
      </c>
      <c r="E19" s="106">
        <f>SEKTOR_TL!H19</f>
        <v>1.2383321030889438</v>
      </c>
      <c r="F19" s="106">
        <f>SEKTOR_USD!L19</f>
        <v>-8.4992200928302299</v>
      </c>
      <c r="G19" s="106">
        <f>SEKTOR_TL!L19</f>
        <v>-0.20975884037015974</v>
      </c>
    </row>
    <row r="20" spans="1:7" s="21" customFormat="1" ht="15.6" x14ac:dyDescent="0.3">
      <c r="A20" s="95" t="s">
        <v>111</v>
      </c>
      <c r="B20" s="105">
        <f>SEKTOR_USD!D20</f>
        <v>32.342224018421881</v>
      </c>
      <c r="C20" s="105">
        <f>SEKTOR_TL!D20</f>
        <v>54.996463091235157</v>
      </c>
      <c r="D20" s="105">
        <f>SEKTOR_USD!H20</f>
        <v>-5.1577085205955928</v>
      </c>
      <c r="E20" s="105">
        <f>SEKTOR_TL!H20</f>
        <v>9.3649215756537476</v>
      </c>
      <c r="F20" s="105">
        <f>SEKTOR_USD!L20</f>
        <v>3.9552105674408167</v>
      </c>
      <c r="G20" s="105">
        <f>SEKTOR_TL!L20</f>
        <v>13.372973900872301</v>
      </c>
    </row>
    <row r="21" spans="1:7" ht="13.8" x14ac:dyDescent="0.25">
      <c r="A21" s="97" t="s">
        <v>110</v>
      </c>
      <c r="B21" s="106">
        <f>SEKTOR_USD!D21</f>
        <v>32.342224018421881</v>
      </c>
      <c r="C21" s="106">
        <f>SEKTOR_TL!D21</f>
        <v>54.996463091235157</v>
      </c>
      <c r="D21" s="106">
        <f>SEKTOR_USD!H21</f>
        <v>-5.1577085205955928</v>
      </c>
      <c r="E21" s="106">
        <f>SEKTOR_TL!H21</f>
        <v>9.3649215756537476</v>
      </c>
      <c r="F21" s="106">
        <f>SEKTOR_USD!L21</f>
        <v>3.9552105674408167</v>
      </c>
      <c r="G21" s="106">
        <f>SEKTOR_TL!L21</f>
        <v>13.372973900872301</v>
      </c>
    </row>
    <row r="22" spans="1:7" ht="16.8" x14ac:dyDescent="0.3">
      <c r="A22" s="92" t="s">
        <v>14</v>
      </c>
      <c r="B22" s="105">
        <f>SEKTOR_USD!D22</f>
        <v>15.198010217816416</v>
      </c>
      <c r="C22" s="105">
        <f>SEKTOR_TL!D22</f>
        <v>34.917516093911786</v>
      </c>
      <c r="D22" s="105">
        <f>SEKTOR_USD!H22</f>
        <v>-17.746785614549037</v>
      </c>
      <c r="E22" s="105">
        <f>SEKTOR_TL!H22</f>
        <v>-5.151845233898281</v>
      </c>
      <c r="F22" s="105">
        <f>SEKTOR_USD!L22</f>
        <v>-8.1581596885478884</v>
      </c>
      <c r="G22" s="105">
        <f>SEKTOR_TL!L22</f>
        <v>0.16219973777382676</v>
      </c>
    </row>
    <row r="23" spans="1:7" s="21" customFormat="1" ht="15.6" x14ac:dyDescent="0.3">
      <c r="A23" s="95" t="s">
        <v>15</v>
      </c>
      <c r="B23" s="105">
        <f>SEKTOR_USD!D23</f>
        <v>16.650961992740392</v>
      </c>
      <c r="C23" s="105">
        <f>SEKTOR_TL!D23</f>
        <v>36.619183024671543</v>
      </c>
      <c r="D23" s="105">
        <f>SEKTOR_USD!H23</f>
        <v>-20.286191974473482</v>
      </c>
      <c r="E23" s="105">
        <f>SEKTOR_TL!H23</f>
        <v>-8.0800956279976486</v>
      </c>
      <c r="F23" s="105">
        <f>SEKTOR_USD!L23</f>
        <v>-10.683321883696037</v>
      </c>
      <c r="G23" s="105">
        <f>SEKTOR_TL!L23</f>
        <v>-2.5917280940617307</v>
      </c>
    </row>
    <row r="24" spans="1:7" ht="13.8" x14ac:dyDescent="0.25">
      <c r="A24" s="97" t="s">
        <v>16</v>
      </c>
      <c r="B24" s="106">
        <f>SEKTOR_USD!D24</f>
        <v>8.8301920532707499</v>
      </c>
      <c r="C24" s="106">
        <f>SEKTOR_TL!D24</f>
        <v>27.459659763982568</v>
      </c>
      <c r="D24" s="106">
        <f>SEKTOR_USD!H24</f>
        <v>-22.22162990958012</v>
      </c>
      <c r="E24" s="106">
        <f>SEKTOR_TL!H24</f>
        <v>-10.311895542210475</v>
      </c>
      <c r="F24" s="106">
        <f>SEKTOR_USD!L24</f>
        <v>-14.261863560864807</v>
      </c>
      <c r="G24" s="106">
        <f>SEKTOR_TL!L24</f>
        <v>-6.4944657245688129</v>
      </c>
    </row>
    <row r="25" spans="1:7" ht="13.8" x14ac:dyDescent="0.25">
      <c r="A25" s="97" t="s">
        <v>17</v>
      </c>
      <c r="B25" s="106">
        <f>SEKTOR_USD!D25</f>
        <v>15.769669522788499</v>
      </c>
      <c r="C25" s="106">
        <f>SEKTOR_TL!D25</f>
        <v>35.587031594509192</v>
      </c>
      <c r="D25" s="106">
        <f>SEKTOR_USD!H25</f>
        <v>-24.120943321907902</v>
      </c>
      <c r="E25" s="106">
        <f>SEKTOR_TL!H25</f>
        <v>-12.502039402578122</v>
      </c>
      <c r="F25" s="106">
        <f>SEKTOR_USD!L25</f>
        <v>-11.897732536883998</v>
      </c>
      <c r="G25" s="106">
        <f>SEKTOR_TL!L25</f>
        <v>-3.9161575915086164</v>
      </c>
    </row>
    <row r="26" spans="1:7" ht="13.8" x14ac:dyDescent="0.25">
      <c r="A26" s="97" t="s">
        <v>18</v>
      </c>
      <c r="B26" s="106">
        <f>SEKTOR_USD!D26</f>
        <v>47.333522544268433</v>
      </c>
      <c r="C26" s="106">
        <f>SEKTOR_TL!D26</f>
        <v>72.553960449958851</v>
      </c>
      <c r="D26" s="106">
        <f>SEKTOR_USD!H26</f>
        <v>-10.938034157367566</v>
      </c>
      <c r="E26" s="106">
        <f>SEKTOR_TL!H26</f>
        <v>2.699489413625201</v>
      </c>
      <c r="F26" s="106">
        <f>SEKTOR_USD!L26</f>
        <v>2.6864925767962635</v>
      </c>
      <c r="G26" s="106">
        <f>SEKTOR_TL!L26</f>
        <v>11.989317123537447</v>
      </c>
    </row>
    <row r="27" spans="1:7" s="21" customFormat="1" ht="15.6" x14ac:dyDescent="0.3">
      <c r="A27" s="95" t="s">
        <v>19</v>
      </c>
      <c r="B27" s="105">
        <f>SEKTOR_USD!D27</f>
        <v>10.157429882406346</v>
      </c>
      <c r="C27" s="105">
        <f>SEKTOR_TL!D27</f>
        <v>29.014093133398127</v>
      </c>
      <c r="D27" s="105">
        <f>SEKTOR_USD!H27</f>
        <v>-13.858826310379783</v>
      </c>
      <c r="E27" s="105">
        <f>SEKTOR_TL!H27</f>
        <v>-0.66854608794566228</v>
      </c>
      <c r="F27" s="105">
        <f>SEKTOR_USD!L27</f>
        <v>1.2462695183837698</v>
      </c>
      <c r="G27" s="105">
        <f>SEKTOR_TL!L27</f>
        <v>10.418617874105362</v>
      </c>
    </row>
    <row r="28" spans="1:7" ht="13.8" x14ac:dyDescent="0.25">
      <c r="A28" s="97" t="s">
        <v>20</v>
      </c>
      <c r="B28" s="106">
        <f>SEKTOR_USD!D28</f>
        <v>10.157429882406346</v>
      </c>
      <c r="C28" s="106">
        <f>SEKTOR_TL!D28</f>
        <v>29.014093133398127</v>
      </c>
      <c r="D28" s="106">
        <f>SEKTOR_USD!H28</f>
        <v>-13.858826310379783</v>
      </c>
      <c r="E28" s="106">
        <f>SEKTOR_TL!H28</f>
        <v>-0.66854608794566228</v>
      </c>
      <c r="F28" s="106">
        <f>SEKTOR_USD!L28</f>
        <v>1.2462695183837698</v>
      </c>
      <c r="G28" s="106">
        <f>SEKTOR_TL!L28</f>
        <v>10.418617874105362</v>
      </c>
    </row>
    <row r="29" spans="1:7" s="21" customFormat="1" ht="15.6" x14ac:dyDescent="0.3">
      <c r="A29" s="95" t="s">
        <v>21</v>
      </c>
      <c r="B29" s="105">
        <f>SEKTOR_USD!D29</f>
        <v>15.993753136786426</v>
      </c>
      <c r="C29" s="105">
        <f>SEKTOR_TL!D29</f>
        <v>35.849473667430267</v>
      </c>
      <c r="D29" s="105">
        <f>SEKTOR_USD!H29</f>
        <v>-18.201542769703721</v>
      </c>
      <c r="E29" s="105">
        <f>SEKTOR_TL!H29</f>
        <v>-5.6762366191513438</v>
      </c>
      <c r="F29" s="105">
        <f>SEKTOR_USD!L29</f>
        <v>-9.5477408289590677</v>
      </c>
      <c r="G29" s="105">
        <f>SEKTOR_TL!L29</f>
        <v>-1.3532697178219206</v>
      </c>
    </row>
    <row r="30" spans="1:7" ht="13.8" x14ac:dyDescent="0.25">
      <c r="A30" s="97" t="s">
        <v>22</v>
      </c>
      <c r="B30" s="106">
        <f>SEKTOR_USD!D30</f>
        <v>25.040150013801711</v>
      </c>
      <c r="C30" s="106">
        <f>SEKTOR_TL!D30</f>
        <v>46.444425732477804</v>
      </c>
      <c r="D30" s="106">
        <f>SEKTOR_USD!H30</f>
        <v>-19.783249207371107</v>
      </c>
      <c r="E30" s="106">
        <f>SEKTOR_TL!H30</f>
        <v>-7.5001402576327534</v>
      </c>
      <c r="F30" s="106">
        <f>SEKTOR_USD!L30</f>
        <v>-8.9264860521400973</v>
      </c>
      <c r="G30" s="106">
        <f>SEKTOR_TL!L30</f>
        <v>-0.67573271689983183</v>
      </c>
    </row>
    <row r="31" spans="1:7" ht="13.8" x14ac:dyDescent="0.25">
      <c r="A31" s="97" t="s">
        <v>23</v>
      </c>
      <c r="B31" s="106">
        <f>SEKTOR_USD!D31</f>
        <v>-7.91182766247048</v>
      </c>
      <c r="C31" s="106">
        <f>SEKTOR_TL!D31</f>
        <v>7.8517541224512266</v>
      </c>
      <c r="D31" s="106">
        <f>SEKTOR_USD!H31</f>
        <v>-29.516245424816361</v>
      </c>
      <c r="E31" s="106">
        <f>SEKTOR_TL!H31</f>
        <v>-18.723491690977102</v>
      </c>
      <c r="F31" s="106">
        <f>SEKTOR_USD!L31</f>
        <v>-14.384769303183454</v>
      </c>
      <c r="G31" s="106">
        <f>SEKTOR_TL!L31</f>
        <v>-6.6285060428953404</v>
      </c>
    </row>
    <row r="32" spans="1:7" ht="13.8" x14ac:dyDescent="0.25">
      <c r="A32" s="97" t="s">
        <v>24</v>
      </c>
      <c r="B32" s="106">
        <f>SEKTOR_USD!D32</f>
        <v>58.843900524366553</v>
      </c>
      <c r="C32" s="106">
        <f>SEKTOR_TL!D32</f>
        <v>86.03467598871319</v>
      </c>
      <c r="D32" s="106">
        <f>SEKTOR_USD!H32</f>
        <v>1.8943983398147628</v>
      </c>
      <c r="E32" s="106">
        <f>SEKTOR_TL!H32</f>
        <v>17.496875176747327</v>
      </c>
      <c r="F32" s="106">
        <f>SEKTOR_USD!L32</f>
        <v>6.4503645282080608</v>
      </c>
      <c r="G32" s="106">
        <f>SEKTOR_TL!L32</f>
        <v>16.094174919355183</v>
      </c>
    </row>
    <row r="33" spans="1:7" ht="13.8" x14ac:dyDescent="0.25">
      <c r="A33" s="97" t="s">
        <v>106</v>
      </c>
      <c r="B33" s="106">
        <f>SEKTOR_USD!D33</f>
        <v>26.188212655065477</v>
      </c>
      <c r="C33" s="106">
        <f>SEKTOR_TL!D33</f>
        <v>47.789012844587212</v>
      </c>
      <c r="D33" s="106">
        <f>SEKTOR_USD!H33</f>
        <v>-12.29625533128716</v>
      </c>
      <c r="E33" s="106">
        <f>SEKTOR_TL!H33</f>
        <v>1.133291994192704</v>
      </c>
      <c r="F33" s="106">
        <f>SEKTOR_USD!L33</f>
        <v>-5.6087775165167653</v>
      </c>
      <c r="G33" s="106">
        <f>SEKTOR_TL!L33</f>
        <v>2.9425417415594253</v>
      </c>
    </row>
    <row r="34" spans="1:7" ht="13.8" x14ac:dyDescent="0.25">
      <c r="A34" s="97" t="s">
        <v>25</v>
      </c>
      <c r="B34" s="106">
        <f>SEKTOR_USD!D34</f>
        <v>24.309547460996196</v>
      </c>
      <c r="C34" s="106">
        <f>SEKTOR_TL!D34</f>
        <v>45.58875920238745</v>
      </c>
      <c r="D34" s="106">
        <f>SEKTOR_USD!H34</f>
        <v>-11.582864666008476</v>
      </c>
      <c r="E34" s="106">
        <f>SEKTOR_TL!H34</f>
        <v>1.9559198845990649</v>
      </c>
      <c r="F34" s="106">
        <f>SEKTOR_USD!L34</f>
        <v>-3.1975269008051206</v>
      </c>
      <c r="G34" s="106">
        <f>SEKTOR_TL!L34</f>
        <v>5.5722382390350269</v>
      </c>
    </row>
    <row r="35" spans="1:7" ht="13.8" x14ac:dyDescent="0.25">
      <c r="A35" s="97" t="s">
        <v>26</v>
      </c>
      <c r="B35" s="106">
        <f>SEKTOR_USD!D35</f>
        <v>31.069338903452216</v>
      </c>
      <c r="C35" s="106">
        <f>SEKTOR_TL!D35</f>
        <v>53.505686491362411</v>
      </c>
      <c r="D35" s="106">
        <f>SEKTOR_USD!H35</f>
        <v>-7.6366050531345113</v>
      </c>
      <c r="E35" s="106">
        <f>SEKTOR_TL!H35</f>
        <v>6.5064465151460524</v>
      </c>
      <c r="F35" s="106">
        <f>SEKTOR_USD!L35</f>
        <v>-3.5157326843861281</v>
      </c>
      <c r="G35" s="106">
        <f>SEKTOR_TL!L35</f>
        <v>5.225204782990688</v>
      </c>
    </row>
    <row r="36" spans="1:7" ht="13.8" x14ac:dyDescent="0.25">
      <c r="A36" s="97" t="s">
        <v>27</v>
      </c>
      <c r="B36" s="106">
        <f>SEKTOR_USD!D36</f>
        <v>28.57234245599934</v>
      </c>
      <c r="C36" s="106">
        <f>SEKTOR_TL!D36</f>
        <v>50.581256132290463</v>
      </c>
      <c r="D36" s="106">
        <f>SEKTOR_USD!H36</f>
        <v>-16.644364439470877</v>
      </c>
      <c r="E36" s="106">
        <f>SEKTOR_TL!H36</f>
        <v>-3.8806169297830739</v>
      </c>
      <c r="F36" s="106">
        <f>SEKTOR_USD!L36</f>
        <v>-18.989307106207708</v>
      </c>
      <c r="G36" s="106">
        <f>SEKTOR_TL!L36</f>
        <v>-11.650189336290069</v>
      </c>
    </row>
    <row r="37" spans="1:7" ht="13.8" x14ac:dyDescent="0.25">
      <c r="A37" s="97" t="s">
        <v>107</v>
      </c>
      <c r="B37" s="106">
        <f>SEKTOR_USD!D37</f>
        <v>37.379787514750234</v>
      </c>
      <c r="C37" s="106">
        <f>SEKTOR_TL!D37</f>
        <v>60.896352792497275</v>
      </c>
      <c r="D37" s="106">
        <f>SEKTOR_USD!H37</f>
        <v>-0.96833564071180289</v>
      </c>
      <c r="E37" s="106">
        <f>SEKTOR_TL!H37</f>
        <v>14.195787946687785</v>
      </c>
      <c r="F37" s="106">
        <f>SEKTOR_USD!L37</f>
        <v>8.6122358391965452</v>
      </c>
      <c r="G37" s="106">
        <f>SEKTOR_TL!L37</f>
        <v>18.451899735455051</v>
      </c>
    </row>
    <row r="38" spans="1:7" ht="13.8" x14ac:dyDescent="0.25">
      <c r="A38" s="107" t="s">
        <v>28</v>
      </c>
      <c r="B38" s="106">
        <f>SEKTOR_USD!D38</f>
        <v>60.187058432066642</v>
      </c>
      <c r="C38" s="106">
        <f>SEKTOR_TL!D38</f>
        <v>87.60775462337142</v>
      </c>
      <c r="D38" s="106">
        <f>SEKTOR_USD!H38</f>
        <v>-2.4397326757130808</v>
      </c>
      <c r="E38" s="106">
        <f>SEKTOR_TL!H38</f>
        <v>12.499084726748089</v>
      </c>
      <c r="F38" s="106">
        <f>SEKTOR_USD!L38</f>
        <v>-7.3704593741632056</v>
      </c>
      <c r="G38" s="106">
        <f>SEKTOR_TL!L38</f>
        <v>1.0212613153222414</v>
      </c>
    </row>
    <row r="39" spans="1:7" ht="13.8" x14ac:dyDescent="0.25">
      <c r="A39" s="107" t="s">
        <v>108</v>
      </c>
      <c r="B39" s="106">
        <f>SEKTOR_USD!D39</f>
        <v>-19.378397833564517</v>
      </c>
      <c r="C39" s="106">
        <f>SEKTOR_TL!D39</f>
        <v>-5.5776546205939175</v>
      </c>
      <c r="D39" s="106">
        <f>SEKTOR_USD!H39</f>
        <v>-27.212247340773221</v>
      </c>
      <c r="E39" s="106">
        <f>SEKTOR_TL!H39</f>
        <v>-16.066696227251363</v>
      </c>
      <c r="F39" s="106">
        <f>SEKTOR_USD!L39</f>
        <v>-4.9881771690696214E-2</v>
      </c>
      <c r="G39" s="106">
        <f>SEKTOR_TL!L39</f>
        <v>9.005042493140083</v>
      </c>
    </row>
    <row r="40" spans="1:7" ht="13.8" x14ac:dyDescent="0.25">
      <c r="A40" s="107" t="s">
        <v>29</v>
      </c>
      <c r="B40" s="106">
        <f>SEKTOR_USD!D40</f>
        <v>25.949325738882095</v>
      </c>
      <c r="C40" s="106">
        <f>SEKTOR_TL!D40</f>
        <v>47.509233451715254</v>
      </c>
      <c r="D40" s="106">
        <f>SEKTOR_USD!H40</f>
        <v>-8.4942913760064922</v>
      </c>
      <c r="E40" s="106">
        <f>SEKTOR_TL!H40</f>
        <v>5.5174278403097023</v>
      </c>
      <c r="F40" s="106">
        <f>SEKTOR_USD!L40</f>
        <v>-1.7770102764072551</v>
      </c>
      <c r="G40" s="106">
        <f>SEKTOR_TL!L40</f>
        <v>7.1214457612412891</v>
      </c>
    </row>
    <row r="41" spans="1:7" ht="13.8" x14ac:dyDescent="0.25">
      <c r="A41" s="97" t="s">
        <v>30</v>
      </c>
      <c r="B41" s="106">
        <f>SEKTOR_USD!D41</f>
        <v>19.199878073250506</v>
      </c>
      <c r="C41" s="106">
        <f>SEKTOR_TL!D41</f>
        <v>39.604420579244064</v>
      </c>
      <c r="D41" s="106">
        <f>SEKTOR_USD!H41</f>
        <v>-23.197527422834884</v>
      </c>
      <c r="E41" s="106">
        <f>SEKTOR_TL!H41</f>
        <v>-11.437226376568898</v>
      </c>
      <c r="F41" s="106">
        <f>SEKTOR_USD!L41</f>
        <v>-8.6092609807266456</v>
      </c>
      <c r="G41" s="106">
        <f>SEKTOR_TL!L41</f>
        <v>-0.32976882008556624</v>
      </c>
    </row>
    <row r="42" spans="1:7" ht="16.8" x14ac:dyDescent="0.3">
      <c r="A42" s="92" t="s">
        <v>31</v>
      </c>
      <c r="B42" s="105">
        <f>SEKTOR_USD!D42</f>
        <v>-1.5153611198105326</v>
      </c>
      <c r="C42" s="105">
        <f>SEKTOR_TL!D42</f>
        <v>15.343162837599511</v>
      </c>
      <c r="D42" s="105">
        <f>SEKTOR_USD!H42</f>
        <v>-13.052412229651509</v>
      </c>
      <c r="E42" s="105">
        <f>SEKTOR_TL!H42</f>
        <v>0.26134933445146247</v>
      </c>
      <c r="F42" s="105">
        <f>SEKTOR_USD!L42</f>
        <v>-8.5253895204338317</v>
      </c>
      <c r="G42" s="105">
        <f>SEKTOR_TL!L42</f>
        <v>-0.23829907242306639</v>
      </c>
    </row>
    <row r="43" spans="1:7" ht="13.8" x14ac:dyDescent="0.25">
      <c r="A43" s="97" t="s">
        <v>32</v>
      </c>
      <c r="B43" s="106">
        <f>SEKTOR_USD!D43</f>
        <v>-1.5153611198105326</v>
      </c>
      <c r="C43" s="106">
        <f>SEKTOR_TL!D43</f>
        <v>15.343162837599511</v>
      </c>
      <c r="D43" s="106">
        <f>SEKTOR_USD!H43</f>
        <v>-13.052412229651509</v>
      </c>
      <c r="E43" s="106">
        <f>SEKTOR_TL!H43</f>
        <v>0.26134933445146247</v>
      </c>
      <c r="F43" s="106">
        <f>SEKTOR_USD!L43</f>
        <v>-8.5253895204338317</v>
      </c>
      <c r="G43" s="106">
        <f>SEKTOR_TL!L43</f>
        <v>-0.23829907242306639</v>
      </c>
    </row>
    <row r="44" spans="1:7" ht="17.399999999999999" x14ac:dyDescent="0.3">
      <c r="A44" s="108" t="s">
        <v>40</v>
      </c>
      <c r="B44" s="109">
        <f>SEKTOR_USD!D44</f>
        <v>18.019515935465822</v>
      </c>
      <c r="C44" s="109">
        <f>SEKTOR_TL!D44</f>
        <v>38.222004967897163</v>
      </c>
      <c r="D44" s="109">
        <f>SEKTOR_USD!H44</f>
        <v>-14.806188066839521</v>
      </c>
      <c r="E44" s="109">
        <f>SEKTOR_TL!H44</f>
        <v>-1.7609716565696654</v>
      </c>
      <c r="F44" s="109">
        <f>SEKTOR_USD!L44</f>
        <v>-6.3504896375786002</v>
      </c>
      <c r="G44" s="109">
        <f>SEKTOR_TL!L44</f>
        <v>2.1336346316214438</v>
      </c>
    </row>
    <row r="45" spans="1:7" ht="13.8" hidden="1" x14ac:dyDescent="0.25">
      <c r="A45" s="42" t="s">
        <v>34</v>
      </c>
      <c r="B45" s="47"/>
      <c r="C45" s="47"/>
      <c r="D45" s="41">
        <f>SEKTOR_USD!H46</f>
        <v>-15.062023567454066</v>
      </c>
      <c r="E45" s="41">
        <f>SEKTOR_TL!H45</f>
        <v>0.52289023042226701</v>
      </c>
      <c r="F45" s="41">
        <f>SEKTOR_USD!L46</f>
        <v>-6.3757194999020035</v>
      </c>
      <c r="G45" s="41">
        <f>SEKTOR_TL!L45</f>
        <v>7.3334055269516956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D8" sqref="D8:M8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5" width="13.5546875" bestFit="1" customWidth="1"/>
    <col min="6" max="7" width="12.777343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54" t="s">
        <v>126</v>
      </c>
      <c r="D2" s="154"/>
      <c r="E2" s="154"/>
      <c r="F2" s="154"/>
      <c r="G2" s="154"/>
      <c r="H2" s="154"/>
      <c r="I2" s="154"/>
      <c r="J2" s="154"/>
      <c r="K2" s="154"/>
    </row>
    <row r="6" spans="1:13" ht="22.5" customHeight="1" x14ac:dyDescent="0.25">
      <c r="A6" s="162" t="s">
        <v>114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3" ht="24" customHeight="1" x14ac:dyDescent="0.25">
      <c r="A7" s="50"/>
      <c r="B7" s="150" t="s">
        <v>128</v>
      </c>
      <c r="C7" s="150"/>
      <c r="D7" s="150"/>
      <c r="E7" s="150"/>
      <c r="F7" s="150" t="s">
        <v>129</v>
      </c>
      <c r="G7" s="150"/>
      <c r="H7" s="150"/>
      <c r="I7" s="150"/>
      <c r="J7" s="150" t="s">
        <v>105</v>
      </c>
      <c r="K7" s="150"/>
      <c r="L7" s="150"/>
      <c r="M7" s="150"/>
    </row>
    <row r="8" spans="1:13" ht="64.8" x14ac:dyDescent="0.3">
      <c r="A8" s="51" t="s">
        <v>41</v>
      </c>
      <c r="B8" s="71">
        <v>2019</v>
      </c>
      <c r="C8" s="72">
        <v>2020</v>
      </c>
      <c r="D8" s="7" t="s">
        <v>117</v>
      </c>
      <c r="E8" s="7" t="s">
        <v>118</v>
      </c>
      <c r="F8" s="5">
        <v>2019</v>
      </c>
      <c r="G8" s="6">
        <v>2020</v>
      </c>
      <c r="H8" s="7" t="s">
        <v>117</v>
      </c>
      <c r="I8" s="7" t="s">
        <v>118</v>
      </c>
      <c r="J8" s="5" t="s">
        <v>130</v>
      </c>
      <c r="K8" s="5" t="s">
        <v>131</v>
      </c>
      <c r="L8" s="7" t="s">
        <v>117</v>
      </c>
      <c r="M8" s="7" t="s">
        <v>118</v>
      </c>
    </row>
    <row r="9" spans="1:13" ht="22.5" customHeight="1" x14ac:dyDescent="0.3">
      <c r="A9" s="52" t="s">
        <v>201</v>
      </c>
      <c r="B9" s="75">
        <v>2945551.8862299998</v>
      </c>
      <c r="C9" s="75">
        <v>3797175.1420300002</v>
      </c>
      <c r="D9" s="64">
        <f>(C9-B9)/B9*100</f>
        <v>28.912179744013596</v>
      </c>
      <c r="E9" s="77">
        <f t="shared" ref="E9:E22" si="0">C9/C$22*100</f>
        <v>30.4425771960471</v>
      </c>
      <c r="F9" s="75">
        <v>22784719.782669999</v>
      </c>
      <c r="G9" s="75">
        <v>20491672.566020001</v>
      </c>
      <c r="H9" s="64">
        <f t="shared" ref="H9:H21" si="1">(G9-F9)/F9*100</f>
        <v>-10.06396935543655</v>
      </c>
      <c r="I9" s="66">
        <f t="shared" ref="I9:I22" si="2">G9/G$22*100</f>
        <v>29.690903459636157</v>
      </c>
      <c r="J9" s="75">
        <v>47650340.592459999</v>
      </c>
      <c r="K9" s="75">
        <v>44884428.058219999</v>
      </c>
      <c r="L9" s="64">
        <f t="shared" ref="L9:L22" si="3">(K9-J9)/J9*100</f>
        <v>-5.8046018136492963</v>
      </c>
      <c r="M9" s="77">
        <f t="shared" ref="M9:M22" si="4">K9/K$22*100</f>
        <v>29.16698404338463</v>
      </c>
    </row>
    <row r="10" spans="1:13" ht="22.5" customHeight="1" x14ac:dyDescent="0.3">
      <c r="A10" s="52" t="s">
        <v>202</v>
      </c>
      <c r="B10" s="75">
        <v>2290840.5380099998</v>
      </c>
      <c r="C10" s="75">
        <v>2125876.0604400001</v>
      </c>
      <c r="D10" s="64">
        <f t="shared" ref="D10:D22" si="5">(C10-B10)/B10*100</f>
        <v>-7.2010458533835999</v>
      </c>
      <c r="E10" s="77">
        <f t="shared" si="0"/>
        <v>17.043497773604116</v>
      </c>
      <c r="F10" s="75">
        <v>15945114.967739999</v>
      </c>
      <c r="G10" s="75">
        <v>11303198.1347</v>
      </c>
      <c r="H10" s="64">
        <f t="shared" si="1"/>
        <v>-29.111842984083086</v>
      </c>
      <c r="I10" s="66">
        <f t="shared" si="2"/>
        <v>16.377490100980058</v>
      </c>
      <c r="J10" s="75">
        <v>31705365.262279999</v>
      </c>
      <c r="K10" s="75">
        <v>27092995.715550002</v>
      </c>
      <c r="L10" s="64">
        <f t="shared" si="3"/>
        <v>-14.547599463291316</v>
      </c>
      <c r="M10" s="77">
        <f t="shared" si="4"/>
        <v>17.605682146554976</v>
      </c>
    </row>
    <row r="11" spans="1:13" ht="22.5" customHeight="1" x14ac:dyDescent="0.3">
      <c r="A11" s="52" t="s">
        <v>203</v>
      </c>
      <c r="B11" s="75">
        <v>1184270.1138500001</v>
      </c>
      <c r="C11" s="75">
        <v>1328075.08736</v>
      </c>
      <c r="D11" s="64">
        <f t="shared" si="5"/>
        <v>12.142920084548743</v>
      </c>
      <c r="E11" s="77">
        <f t="shared" si="0"/>
        <v>10.647396250331919</v>
      </c>
      <c r="F11" s="75">
        <v>9683171.7667299993</v>
      </c>
      <c r="G11" s="75">
        <v>7440252.9063499998</v>
      </c>
      <c r="H11" s="64">
        <f t="shared" si="1"/>
        <v>-23.163059733034473</v>
      </c>
      <c r="I11" s="66">
        <f t="shared" si="2"/>
        <v>10.780370906571687</v>
      </c>
      <c r="J11" s="75">
        <v>19507977.960069999</v>
      </c>
      <c r="K11" s="75">
        <v>17322824.369279999</v>
      </c>
      <c r="L11" s="64">
        <f t="shared" si="3"/>
        <v>-11.201333091839103</v>
      </c>
      <c r="M11" s="77">
        <f t="shared" si="4"/>
        <v>11.256789132074358</v>
      </c>
    </row>
    <row r="12" spans="1:13" ht="22.5" customHeight="1" x14ac:dyDescent="0.3">
      <c r="A12" s="52" t="s">
        <v>204</v>
      </c>
      <c r="B12" s="75">
        <v>995392.13506999996</v>
      </c>
      <c r="C12" s="75">
        <v>1235452.1170600001</v>
      </c>
      <c r="D12" s="64">
        <f t="shared" si="5"/>
        <v>24.117126661154316</v>
      </c>
      <c r="E12" s="77">
        <f t="shared" si="0"/>
        <v>9.9048226744453203</v>
      </c>
      <c r="F12" s="75">
        <v>7598773.3865</v>
      </c>
      <c r="G12" s="75">
        <v>6991172.1199200004</v>
      </c>
      <c r="H12" s="64">
        <f t="shared" si="1"/>
        <v>-7.99604404125889</v>
      </c>
      <c r="I12" s="66">
        <f t="shared" si="2"/>
        <v>10.129686379356428</v>
      </c>
      <c r="J12" s="75">
        <v>15042371.0667</v>
      </c>
      <c r="K12" s="75">
        <v>15213279.050860001</v>
      </c>
      <c r="L12" s="64">
        <f t="shared" si="3"/>
        <v>1.1361771585222189</v>
      </c>
      <c r="M12" s="77">
        <f t="shared" si="4"/>
        <v>9.8859556982308217</v>
      </c>
    </row>
    <row r="13" spans="1:13" ht="22.5" customHeight="1" x14ac:dyDescent="0.3">
      <c r="A13" s="53" t="s">
        <v>205</v>
      </c>
      <c r="B13" s="75">
        <v>850969.97574000002</v>
      </c>
      <c r="C13" s="75">
        <v>1030257.61223</v>
      </c>
      <c r="D13" s="64">
        <f t="shared" si="5"/>
        <v>21.068620703579128</v>
      </c>
      <c r="E13" s="77">
        <f t="shared" si="0"/>
        <v>8.2597446046061638</v>
      </c>
      <c r="F13" s="75">
        <v>6488600.39298</v>
      </c>
      <c r="G13" s="75">
        <v>5884205.1442</v>
      </c>
      <c r="H13" s="64">
        <f t="shared" si="1"/>
        <v>-9.314724473306967</v>
      </c>
      <c r="I13" s="66">
        <f t="shared" si="2"/>
        <v>8.5257738874298834</v>
      </c>
      <c r="J13" s="75">
        <v>13176409.03094</v>
      </c>
      <c r="K13" s="75">
        <v>12686074.182639999</v>
      </c>
      <c r="L13" s="64">
        <f t="shared" si="3"/>
        <v>-3.7213086444768657</v>
      </c>
      <c r="M13" s="77">
        <f t="shared" si="4"/>
        <v>8.2437170142461316</v>
      </c>
    </row>
    <row r="14" spans="1:13" ht="22.5" customHeight="1" x14ac:dyDescent="0.3">
      <c r="A14" s="52" t="s">
        <v>206</v>
      </c>
      <c r="B14" s="75">
        <v>841924.93758000003</v>
      </c>
      <c r="C14" s="75">
        <v>893423.09869000001</v>
      </c>
      <c r="D14" s="64">
        <f t="shared" si="5"/>
        <v>6.1167164448204279</v>
      </c>
      <c r="E14" s="77">
        <f t="shared" si="0"/>
        <v>7.1627198202033977</v>
      </c>
      <c r="F14" s="75">
        <v>6674666.6512900004</v>
      </c>
      <c r="G14" s="75">
        <v>5318040.9494200004</v>
      </c>
      <c r="H14" s="64">
        <f t="shared" si="1"/>
        <v>-20.32499558023332</v>
      </c>
      <c r="I14" s="66">
        <f t="shared" si="2"/>
        <v>7.7054442439926571</v>
      </c>
      <c r="J14" s="75">
        <v>13403801.3824</v>
      </c>
      <c r="K14" s="75">
        <v>12078466.133239999</v>
      </c>
      <c r="L14" s="64">
        <f t="shared" si="3"/>
        <v>-9.8877565501697617</v>
      </c>
      <c r="M14" s="77">
        <f t="shared" si="4"/>
        <v>7.8488786471738266</v>
      </c>
    </row>
    <row r="15" spans="1:13" ht="22.5" customHeight="1" x14ac:dyDescent="0.3">
      <c r="A15" s="52" t="s">
        <v>207</v>
      </c>
      <c r="B15" s="75">
        <v>513107.47339</v>
      </c>
      <c r="C15" s="75">
        <v>758725.05581000005</v>
      </c>
      <c r="D15" s="64">
        <f t="shared" si="5"/>
        <v>47.868642566683555</v>
      </c>
      <c r="E15" s="77">
        <f t="shared" si="0"/>
        <v>6.0828234722201771</v>
      </c>
      <c r="F15" s="75">
        <v>4262826.0209499998</v>
      </c>
      <c r="G15" s="75">
        <v>3982299.0284199999</v>
      </c>
      <c r="H15" s="64">
        <f t="shared" si="1"/>
        <v>-6.5807750809281824</v>
      </c>
      <c r="I15" s="66">
        <f t="shared" si="2"/>
        <v>5.7700539387052041</v>
      </c>
      <c r="J15" s="75">
        <v>8645472.9259900004</v>
      </c>
      <c r="K15" s="75">
        <v>8635057.0509600006</v>
      </c>
      <c r="L15" s="64">
        <f t="shared" si="3"/>
        <v>-0.12047779362870462</v>
      </c>
      <c r="M15" s="77">
        <f t="shared" si="4"/>
        <v>5.6112683644398507</v>
      </c>
    </row>
    <row r="16" spans="1:13" ht="22.5" customHeight="1" x14ac:dyDescent="0.3">
      <c r="A16" s="52" t="s">
        <v>208</v>
      </c>
      <c r="B16" s="75">
        <v>426251.04495000001</v>
      </c>
      <c r="C16" s="75">
        <v>578454.64237000002</v>
      </c>
      <c r="D16" s="64">
        <f t="shared" si="5"/>
        <v>35.707501300754288</v>
      </c>
      <c r="E16" s="77">
        <f t="shared" si="0"/>
        <v>4.6375659394384119</v>
      </c>
      <c r="F16" s="75">
        <v>3552881.3906100001</v>
      </c>
      <c r="G16" s="75">
        <v>3595514.1683999998</v>
      </c>
      <c r="H16" s="64">
        <f t="shared" si="1"/>
        <v>1.199949367932039</v>
      </c>
      <c r="I16" s="66">
        <f t="shared" si="2"/>
        <v>5.2096315572961887</v>
      </c>
      <c r="J16" s="75">
        <v>7132580.7498500003</v>
      </c>
      <c r="K16" s="75">
        <v>7610855.1867500003</v>
      </c>
      <c r="L16" s="64">
        <f t="shared" si="3"/>
        <v>6.7054892706270213</v>
      </c>
      <c r="M16" s="77">
        <f t="shared" si="4"/>
        <v>4.9457172875302939</v>
      </c>
    </row>
    <row r="17" spans="1:13" ht="22.5" customHeight="1" x14ac:dyDescent="0.3">
      <c r="A17" s="52" t="s">
        <v>209</v>
      </c>
      <c r="B17" s="75">
        <v>152646.913</v>
      </c>
      <c r="C17" s="75">
        <v>183039.7323</v>
      </c>
      <c r="D17" s="64">
        <f t="shared" si="5"/>
        <v>19.910536481009611</v>
      </c>
      <c r="E17" s="77">
        <f t="shared" si="0"/>
        <v>1.4674596172320886</v>
      </c>
      <c r="F17" s="75">
        <v>1206906.4152599999</v>
      </c>
      <c r="G17" s="75">
        <v>1008712.8862900001</v>
      </c>
      <c r="H17" s="64">
        <f t="shared" si="1"/>
        <v>-16.421615335212522</v>
      </c>
      <c r="I17" s="66">
        <f t="shared" si="2"/>
        <v>1.4615496528570728</v>
      </c>
      <c r="J17" s="75">
        <v>2474560.8634299999</v>
      </c>
      <c r="K17" s="75">
        <v>2235268.64848</v>
      </c>
      <c r="L17" s="64">
        <f t="shared" si="3"/>
        <v>-9.6700880744681257</v>
      </c>
      <c r="M17" s="77">
        <f t="shared" si="4"/>
        <v>1.4525314863838237</v>
      </c>
    </row>
    <row r="18" spans="1:13" ht="22.5" customHeight="1" x14ac:dyDescent="0.3">
      <c r="A18" s="52" t="s">
        <v>210</v>
      </c>
      <c r="B18" s="75">
        <v>100080.69005999999</v>
      </c>
      <c r="C18" s="75">
        <v>164936.65680999999</v>
      </c>
      <c r="D18" s="64">
        <f t="shared" si="5"/>
        <v>64.803676624449523</v>
      </c>
      <c r="E18" s="77">
        <f t="shared" si="0"/>
        <v>1.3223242857088846</v>
      </c>
      <c r="F18" s="75">
        <v>866761.04036999994</v>
      </c>
      <c r="G18" s="75">
        <v>841891.91203000001</v>
      </c>
      <c r="H18" s="64">
        <f t="shared" si="1"/>
        <v>-2.8692023731689522</v>
      </c>
      <c r="I18" s="66">
        <f t="shared" si="2"/>
        <v>1.2198385174756958</v>
      </c>
      <c r="J18" s="75">
        <v>1765012.09876</v>
      </c>
      <c r="K18" s="75">
        <v>1816627.4963700001</v>
      </c>
      <c r="L18" s="64">
        <f t="shared" si="3"/>
        <v>2.92436508771029</v>
      </c>
      <c r="M18" s="77">
        <f t="shared" si="4"/>
        <v>1.1804883673836621</v>
      </c>
    </row>
    <row r="19" spans="1:13" ht="22.5" customHeight="1" x14ac:dyDescent="0.3">
      <c r="A19" s="52" t="s">
        <v>211</v>
      </c>
      <c r="B19" s="75">
        <v>129363.90626</v>
      </c>
      <c r="C19" s="75">
        <v>171095.50128</v>
      </c>
      <c r="D19" s="64">
        <f t="shared" si="5"/>
        <v>32.259071503396328</v>
      </c>
      <c r="E19" s="77">
        <f t="shared" si="0"/>
        <v>1.3717007540579818</v>
      </c>
      <c r="F19" s="75">
        <v>907149.67370000004</v>
      </c>
      <c r="G19" s="75">
        <v>905199.53683</v>
      </c>
      <c r="H19" s="64">
        <f t="shared" si="1"/>
        <v>-0.21497410256964586</v>
      </c>
      <c r="I19" s="66">
        <f t="shared" si="2"/>
        <v>1.3115665387067488</v>
      </c>
      <c r="J19" s="75">
        <v>1730724.55641</v>
      </c>
      <c r="K19" s="75">
        <v>1790349.4712499999</v>
      </c>
      <c r="L19" s="64">
        <f t="shared" si="3"/>
        <v>3.4450840036428731</v>
      </c>
      <c r="M19" s="77">
        <f t="shared" si="4"/>
        <v>1.163412272788616</v>
      </c>
    </row>
    <row r="20" spans="1:13" ht="22.5" customHeight="1" x14ac:dyDescent="0.3">
      <c r="A20" s="52" t="s">
        <v>212</v>
      </c>
      <c r="B20" s="75">
        <v>61200.962850000004</v>
      </c>
      <c r="C20" s="75">
        <v>109332.93029</v>
      </c>
      <c r="D20" s="64">
        <f t="shared" si="5"/>
        <v>78.645768299378972</v>
      </c>
      <c r="E20" s="77">
        <f t="shared" si="0"/>
        <v>0.87654007148166069</v>
      </c>
      <c r="F20" s="75">
        <v>590228.82614000002</v>
      </c>
      <c r="G20" s="75">
        <v>750940.95739</v>
      </c>
      <c r="H20" s="64">
        <f t="shared" si="1"/>
        <v>27.228783843214</v>
      </c>
      <c r="I20" s="66">
        <f t="shared" si="2"/>
        <v>1.0880573754006508</v>
      </c>
      <c r="J20" s="75">
        <v>1158960.1123599999</v>
      </c>
      <c r="K20" s="75">
        <v>1569380.53517</v>
      </c>
      <c r="L20" s="64">
        <f t="shared" si="3"/>
        <v>35.412816923807469</v>
      </c>
      <c r="M20" s="77">
        <f t="shared" si="4"/>
        <v>1.01982132796541</v>
      </c>
    </row>
    <row r="21" spans="1:13" ht="22.5" customHeight="1" x14ac:dyDescent="0.3">
      <c r="A21" s="52" t="s">
        <v>213</v>
      </c>
      <c r="B21" s="75">
        <v>77192.233429999993</v>
      </c>
      <c r="C21" s="75">
        <v>97394.478409999996</v>
      </c>
      <c r="D21" s="64">
        <f t="shared" si="5"/>
        <v>26.171344035951421</v>
      </c>
      <c r="E21" s="77">
        <f t="shared" si="0"/>
        <v>0.78082754062276083</v>
      </c>
      <c r="F21" s="75">
        <v>449563.58724999998</v>
      </c>
      <c r="G21" s="75">
        <v>503568.69734999997</v>
      </c>
      <c r="H21" s="64">
        <f t="shared" si="1"/>
        <v>12.012785650713306</v>
      </c>
      <c r="I21" s="66">
        <f t="shared" si="2"/>
        <v>0.7296334415916117</v>
      </c>
      <c r="J21" s="75">
        <v>929538.92191000003</v>
      </c>
      <c r="K21" s="75">
        <v>952187.20131999999</v>
      </c>
      <c r="L21" s="64">
        <f t="shared" si="3"/>
        <v>2.4365068396988345</v>
      </c>
      <c r="M21" s="77">
        <f t="shared" si="4"/>
        <v>0.61875421184361856</v>
      </c>
    </row>
    <row r="22" spans="1:13" ht="24" customHeight="1" x14ac:dyDescent="0.25">
      <c r="A22" s="68" t="s">
        <v>42</v>
      </c>
      <c r="B22" s="76">
        <f>SUM(B9:B21)</f>
        <v>10568792.810420001</v>
      </c>
      <c r="C22" s="76">
        <f>SUM(C9:C21)</f>
        <v>12473238.115080003</v>
      </c>
      <c r="D22" s="74">
        <f t="shared" si="5"/>
        <v>18.019515935465858</v>
      </c>
      <c r="E22" s="78">
        <f t="shared" si="0"/>
        <v>100</v>
      </c>
      <c r="F22" s="67">
        <f>SUM(F9:F21)</f>
        <v>81011363.902190015</v>
      </c>
      <c r="G22" s="67">
        <f>SUM(G9:G21)</f>
        <v>69016669.007319972</v>
      </c>
      <c r="H22" s="74">
        <f>(G22-F22)/F22*100</f>
        <v>-14.806188066839576</v>
      </c>
      <c r="I22" s="70">
        <f t="shared" si="2"/>
        <v>100</v>
      </c>
      <c r="J22" s="76">
        <f>SUM(J9:J21)</f>
        <v>164323115.52355999</v>
      </c>
      <c r="K22" s="76">
        <f>SUM(K9:K21)</f>
        <v>153887793.10008997</v>
      </c>
      <c r="L22" s="74">
        <f t="shared" si="3"/>
        <v>-6.3504896375786188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3" sqref="C23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123</v>
      </c>
    </row>
    <row r="22" spans="3:14" x14ac:dyDescent="0.25">
      <c r="C22" s="65" t="s">
        <v>224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5"/>
      <c r="I26" s="165"/>
      <c r="N26" t="s">
        <v>43</v>
      </c>
    </row>
    <row r="27" spans="3:14" x14ac:dyDescent="0.25">
      <c r="H27" s="165"/>
      <c r="I27" s="165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5"/>
      <c r="I39" s="165"/>
    </row>
    <row r="40" spans="8:9" x14ac:dyDescent="0.25">
      <c r="H40" s="165"/>
      <c r="I40" s="165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5"/>
      <c r="I51" s="165"/>
    </row>
    <row r="52" spans="3:9" x14ac:dyDescent="0.25">
      <c r="H52" s="165"/>
      <c r="I52" s="165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J28" sqref="J28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0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104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103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102</v>
      </c>
      <c r="P4" s="63" t="s">
        <v>101</v>
      </c>
    </row>
    <row r="5" spans="1:16" x14ac:dyDescent="0.25">
      <c r="A5" s="54" t="s">
        <v>100</v>
      </c>
      <c r="B5" s="55" t="s">
        <v>171</v>
      </c>
      <c r="C5" s="79">
        <v>1269680.79018</v>
      </c>
      <c r="D5" s="79">
        <v>1196719.1462900001</v>
      </c>
      <c r="E5" s="79">
        <v>1161032.2773500001</v>
      </c>
      <c r="F5" s="79">
        <v>798269.09517999995</v>
      </c>
      <c r="G5" s="79">
        <v>849460.99392000004</v>
      </c>
      <c r="H5" s="79">
        <v>1184554.3349200001</v>
      </c>
      <c r="I5" s="56"/>
      <c r="J5" s="56"/>
      <c r="K5" s="56"/>
      <c r="L5" s="56"/>
      <c r="M5" s="56"/>
      <c r="N5" s="56"/>
      <c r="O5" s="79">
        <v>6459716.63784</v>
      </c>
      <c r="P5" s="57">
        <f t="shared" ref="P5:P24" si="0">O5/O$26*100</f>
        <v>9.3596470689636906</v>
      </c>
    </row>
    <row r="6" spans="1:16" x14ac:dyDescent="0.25">
      <c r="A6" s="54" t="s">
        <v>99</v>
      </c>
      <c r="B6" s="55" t="s">
        <v>172</v>
      </c>
      <c r="C6" s="79">
        <v>835309.98098999995</v>
      </c>
      <c r="D6" s="79">
        <v>827983.74659999995</v>
      </c>
      <c r="E6" s="79">
        <v>773821.72568999999</v>
      </c>
      <c r="F6" s="79">
        <v>340074.21730999998</v>
      </c>
      <c r="G6" s="79">
        <v>533584.08981000003</v>
      </c>
      <c r="H6" s="79">
        <v>873866.49346999999</v>
      </c>
      <c r="I6" s="56"/>
      <c r="J6" s="56"/>
      <c r="K6" s="56"/>
      <c r="L6" s="56"/>
      <c r="M6" s="56"/>
      <c r="N6" s="56"/>
      <c r="O6" s="79">
        <v>4184640.2538700001</v>
      </c>
      <c r="P6" s="57">
        <f t="shared" si="0"/>
        <v>6.0632312658064835</v>
      </c>
    </row>
    <row r="7" spans="1:16" x14ac:dyDescent="0.25">
      <c r="A7" s="54" t="s">
        <v>98</v>
      </c>
      <c r="B7" s="55" t="s">
        <v>173</v>
      </c>
      <c r="C7" s="79">
        <v>639907.12511000002</v>
      </c>
      <c r="D7" s="79">
        <v>663233.12045000005</v>
      </c>
      <c r="E7" s="79">
        <v>703289.28948000004</v>
      </c>
      <c r="F7" s="79">
        <v>595209.64242000005</v>
      </c>
      <c r="G7" s="79">
        <v>496921.75047000003</v>
      </c>
      <c r="H7" s="79">
        <v>714331.59493999998</v>
      </c>
      <c r="I7" s="56"/>
      <c r="J7" s="56"/>
      <c r="K7" s="56"/>
      <c r="L7" s="56"/>
      <c r="M7" s="56"/>
      <c r="N7" s="56"/>
      <c r="O7" s="79">
        <v>3812892.52287</v>
      </c>
      <c r="P7" s="57">
        <f t="shared" si="0"/>
        <v>5.5245965615431238</v>
      </c>
    </row>
    <row r="8" spans="1:16" x14ac:dyDescent="0.25">
      <c r="A8" s="54" t="s">
        <v>97</v>
      </c>
      <c r="B8" s="55" t="s">
        <v>174</v>
      </c>
      <c r="C8" s="79">
        <v>844269.76185999997</v>
      </c>
      <c r="D8" s="79">
        <v>715212.87922999996</v>
      </c>
      <c r="E8" s="79">
        <v>507511.35011</v>
      </c>
      <c r="F8" s="79">
        <v>379312.48754</v>
      </c>
      <c r="G8" s="79">
        <v>373420.51676000003</v>
      </c>
      <c r="H8" s="79">
        <v>600309.23251999996</v>
      </c>
      <c r="I8" s="56"/>
      <c r="J8" s="56"/>
      <c r="K8" s="56"/>
      <c r="L8" s="56"/>
      <c r="M8" s="56"/>
      <c r="N8" s="56"/>
      <c r="O8" s="79">
        <v>3420036.2280199998</v>
      </c>
      <c r="P8" s="57">
        <f t="shared" si="0"/>
        <v>4.9553771244121698</v>
      </c>
    </row>
    <row r="9" spans="1:16" x14ac:dyDescent="0.25">
      <c r="A9" s="54" t="s">
        <v>96</v>
      </c>
      <c r="B9" s="55" t="s">
        <v>175</v>
      </c>
      <c r="C9" s="79">
        <v>621940.68026000005</v>
      </c>
      <c r="D9" s="79">
        <v>630659.42773999996</v>
      </c>
      <c r="E9" s="79">
        <v>372990.80845000001</v>
      </c>
      <c r="F9" s="79">
        <v>459865.89539000002</v>
      </c>
      <c r="G9" s="79">
        <v>503038.72687000001</v>
      </c>
      <c r="H9" s="79">
        <v>582518.63569999998</v>
      </c>
      <c r="I9" s="56"/>
      <c r="J9" s="56"/>
      <c r="K9" s="56"/>
      <c r="L9" s="56"/>
      <c r="M9" s="56"/>
      <c r="N9" s="56"/>
      <c r="O9" s="79">
        <v>3171014.17441</v>
      </c>
      <c r="P9" s="57">
        <f t="shared" si="0"/>
        <v>4.5945627629083017</v>
      </c>
    </row>
    <row r="10" spans="1:16" x14ac:dyDescent="0.25">
      <c r="A10" s="54" t="s">
        <v>95</v>
      </c>
      <c r="B10" s="55" t="s">
        <v>176</v>
      </c>
      <c r="C10" s="79">
        <v>618211.75882999995</v>
      </c>
      <c r="D10" s="79">
        <v>602479.11965999997</v>
      </c>
      <c r="E10" s="79">
        <v>464276.21052000002</v>
      </c>
      <c r="F10" s="79">
        <v>225665.63758000001</v>
      </c>
      <c r="G10" s="79">
        <v>402234.14840000001</v>
      </c>
      <c r="H10" s="79">
        <v>574691.07999999996</v>
      </c>
      <c r="I10" s="56"/>
      <c r="J10" s="56"/>
      <c r="K10" s="56"/>
      <c r="L10" s="56"/>
      <c r="M10" s="56"/>
      <c r="N10" s="56"/>
      <c r="O10" s="79">
        <v>2887557.95499</v>
      </c>
      <c r="P10" s="57">
        <f t="shared" si="0"/>
        <v>4.1838558663034586</v>
      </c>
    </row>
    <row r="11" spans="1:16" x14ac:dyDescent="0.25">
      <c r="A11" s="54" t="s">
        <v>94</v>
      </c>
      <c r="B11" s="55" t="s">
        <v>177</v>
      </c>
      <c r="C11" s="79">
        <v>589198.33820999996</v>
      </c>
      <c r="D11" s="79">
        <v>613331.84325000003</v>
      </c>
      <c r="E11" s="79">
        <v>476311.26113</v>
      </c>
      <c r="F11" s="79">
        <v>289504.42345</v>
      </c>
      <c r="G11" s="79">
        <v>254712.61025999999</v>
      </c>
      <c r="H11" s="79">
        <v>439535.69800999999</v>
      </c>
      <c r="I11" s="56"/>
      <c r="J11" s="56"/>
      <c r="K11" s="56"/>
      <c r="L11" s="56"/>
      <c r="M11" s="56"/>
      <c r="N11" s="56"/>
      <c r="O11" s="79">
        <v>2662594.1743100001</v>
      </c>
      <c r="P11" s="57">
        <f t="shared" si="0"/>
        <v>3.8579001458728781</v>
      </c>
    </row>
    <row r="12" spans="1:16" x14ac:dyDescent="0.25">
      <c r="A12" s="54" t="s">
        <v>93</v>
      </c>
      <c r="B12" s="55" t="s">
        <v>180</v>
      </c>
      <c r="C12" s="79">
        <v>470969.87741999998</v>
      </c>
      <c r="D12" s="79">
        <v>420743.89263999998</v>
      </c>
      <c r="E12" s="79">
        <v>456510.90242</v>
      </c>
      <c r="F12" s="79">
        <v>264588.61949999997</v>
      </c>
      <c r="G12" s="79">
        <v>307183.10548000003</v>
      </c>
      <c r="H12" s="79">
        <v>362091.11459999997</v>
      </c>
      <c r="I12" s="56"/>
      <c r="J12" s="56"/>
      <c r="K12" s="56"/>
      <c r="L12" s="56"/>
      <c r="M12" s="56"/>
      <c r="N12" s="56"/>
      <c r="O12" s="79">
        <v>2282087.5120600001</v>
      </c>
      <c r="P12" s="57">
        <f t="shared" si="0"/>
        <v>3.3065744042471223</v>
      </c>
    </row>
    <row r="13" spans="1:16" x14ac:dyDescent="0.25">
      <c r="A13" s="54" t="s">
        <v>92</v>
      </c>
      <c r="B13" s="55" t="s">
        <v>178</v>
      </c>
      <c r="C13" s="79">
        <v>365187.85025999998</v>
      </c>
      <c r="D13" s="79">
        <v>376675.03344000003</v>
      </c>
      <c r="E13" s="79">
        <v>389530.90902999998</v>
      </c>
      <c r="F13" s="79">
        <v>240884.93265999999</v>
      </c>
      <c r="G13" s="79">
        <v>259611.35449999999</v>
      </c>
      <c r="H13" s="79">
        <v>378160.97355</v>
      </c>
      <c r="I13" s="56"/>
      <c r="J13" s="56"/>
      <c r="K13" s="56"/>
      <c r="L13" s="56"/>
      <c r="M13" s="56"/>
      <c r="N13" s="56"/>
      <c r="O13" s="79">
        <v>2010051.0534399999</v>
      </c>
      <c r="P13" s="57">
        <f t="shared" si="0"/>
        <v>2.9124138883416859</v>
      </c>
    </row>
    <row r="14" spans="1:16" x14ac:dyDescent="0.25">
      <c r="A14" s="54" t="s">
        <v>91</v>
      </c>
      <c r="B14" s="55" t="s">
        <v>179</v>
      </c>
      <c r="C14" s="79">
        <v>331765.70467000001</v>
      </c>
      <c r="D14" s="79">
        <v>367758.01205000002</v>
      </c>
      <c r="E14" s="79">
        <v>309816.45471999998</v>
      </c>
      <c r="F14" s="79">
        <v>188960.66269999999</v>
      </c>
      <c r="G14" s="79">
        <v>221707.29367000001</v>
      </c>
      <c r="H14" s="79">
        <v>367461.39831999998</v>
      </c>
      <c r="I14" s="56"/>
      <c r="J14" s="56"/>
      <c r="K14" s="56"/>
      <c r="L14" s="56"/>
      <c r="M14" s="56"/>
      <c r="N14" s="56"/>
      <c r="O14" s="79">
        <v>1787469.5261299999</v>
      </c>
      <c r="P14" s="57">
        <f t="shared" si="0"/>
        <v>2.589909875164242</v>
      </c>
    </row>
    <row r="15" spans="1:16" x14ac:dyDescent="0.25">
      <c r="A15" s="54" t="s">
        <v>90</v>
      </c>
      <c r="B15" s="55" t="s">
        <v>214</v>
      </c>
      <c r="C15" s="79">
        <v>329658.15273999999</v>
      </c>
      <c r="D15" s="79">
        <v>318881.75997999997</v>
      </c>
      <c r="E15" s="79">
        <v>325848.62832000002</v>
      </c>
      <c r="F15" s="79">
        <v>170404.97586000001</v>
      </c>
      <c r="G15" s="79">
        <v>215152.68278999999</v>
      </c>
      <c r="H15" s="79">
        <v>322483.02870999998</v>
      </c>
      <c r="I15" s="56"/>
      <c r="J15" s="56"/>
      <c r="K15" s="56"/>
      <c r="L15" s="56"/>
      <c r="M15" s="56"/>
      <c r="N15" s="56"/>
      <c r="O15" s="79">
        <v>1682429.2283999999</v>
      </c>
      <c r="P15" s="57">
        <f t="shared" si="0"/>
        <v>2.4377143269860775</v>
      </c>
    </row>
    <row r="16" spans="1:16" x14ac:dyDescent="0.25">
      <c r="A16" s="54" t="s">
        <v>89</v>
      </c>
      <c r="B16" s="55" t="s">
        <v>215</v>
      </c>
      <c r="C16" s="79">
        <v>310179.14448000002</v>
      </c>
      <c r="D16" s="79">
        <v>315449.52278</v>
      </c>
      <c r="E16" s="79">
        <v>254013.00696999999</v>
      </c>
      <c r="F16" s="79">
        <v>155355.79336000001</v>
      </c>
      <c r="G16" s="79">
        <v>253513.31864000001</v>
      </c>
      <c r="H16" s="79">
        <v>282625.13049000001</v>
      </c>
      <c r="I16" s="56"/>
      <c r="J16" s="56"/>
      <c r="K16" s="56"/>
      <c r="L16" s="56"/>
      <c r="M16" s="56"/>
      <c r="N16" s="56"/>
      <c r="O16" s="79">
        <v>1571135.9167200001</v>
      </c>
      <c r="P16" s="57">
        <f t="shared" si="0"/>
        <v>2.2764586284993888</v>
      </c>
    </row>
    <row r="17" spans="1:16" x14ac:dyDescent="0.25">
      <c r="A17" s="54" t="s">
        <v>88</v>
      </c>
      <c r="B17" s="55" t="s">
        <v>216</v>
      </c>
      <c r="C17" s="79">
        <v>274009.77331999998</v>
      </c>
      <c r="D17" s="79">
        <v>292754.37738999998</v>
      </c>
      <c r="E17" s="79">
        <v>264544.46179999999</v>
      </c>
      <c r="F17" s="79">
        <v>208604.69998</v>
      </c>
      <c r="G17" s="79">
        <v>172897.12914999999</v>
      </c>
      <c r="H17" s="79">
        <v>217106.52937999999</v>
      </c>
      <c r="I17" s="56"/>
      <c r="J17" s="56"/>
      <c r="K17" s="56"/>
      <c r="L17" s="56"/>
      <c r="M17" s="56"/>
      <c r="N17" s="56"/>
      <c r="O17" s="79">
        <v>1429916.9710200001</v>
      </c>
      <c r="P17" s="57">
        <f t="shared" si="0"/>
        <v>2.0718429208287938</v>
      </c>
    </row>
    <row r="18" spans="1:16" x14ac:dyDescent="0.25">
      <c r="A18" s="54" t="s">
        <v>87</v>
      </c>
      <c r="B18" s="55" t="s">
        <v>217</v>
      </c>
      <c r="C18" s="79">
        <v>270123.46161</v>
      </c>
      <c r="D18" s="79">
        <v>291980.99513</v>
      </c>
      <c r="E18" s="79">
        <v>262353.56438</v>
      </c>
      <c r="F18" s="79">
        <v>152903.30510999999</v>
      </c>
      <c r="G18" s="79">
        <v>178256.77116999999</v>
      </c>
      <c r="H18" s="79">
        <v>231297.87601000001</v>
      </c>
      <c r="I18" s="56"/>
      <c r="J18" s="56"/>
      <c r="K18" s="56"/>
      <c r="L18" s="56"/>
      <c r="M18" s="56"/>
      <c r="N18" s="56"/>
      <c r="O18" s="79">
        <v>1386915.9734100001</v>
      </c>
      <c r="P18" s="57">
        <f t="shared" si="0"/>
        <v>2.0095376861246397</v>
      </c>
    </row>
    <row r="19" spans="1:16" x14ac:dyDescent="0.25">
      <c r="A19" s="54" t="s">
        <v>86</v>
      </c>
      <c r="B19" s="55" t="s">
        <v>218</v>
      </c>
      <c r="C19" s="79">
        <v>221910.71246000001</v>
      </c>
      <c r="D19" s="79">
        <v>290496.84895999997</v>
      </c>
      <c r="E19" s="79">
        <v>299067.7414</v>
      </c>
      <c r="F19" s="79">
        <v>200843.09310999999</v>
      </c>
      <c r="G19" s="79">
        <v>139505.13005000001</v>
      </c>
      <c r="H19" s="79">
        <v>212983.84607</v>
      </c>
      <c r="I19" s="56"/>
      <c r="J19" s="56"/>
      <c r="K19" s="56"/>
      <c r="L19" s="56"/>
      <c r="M19" s="56"/>
      <c r="N19" s="56"/>
      <c r="O19" s="79">
        <v>1364807.3720499999</v>
      </c>
      <c r="P19" s="57">
        <f t="shared" si="0"/>
        <v>1.9775039735766533</v>
      </c>
    </row>
    <row r="20" spans="1:16" x14ac:dyDescent="0.25">
      <c r="A20" s="54" t="s">
        <v>85</v>
      </c>
      <c r="B20" s="55" t="s">
        <v>219</v>
      </c>
      <c r="C20" s="79">
        <v>204657.17128000001</v>
      </c>
      <c r="D20" s="79">
        <v>142955.41451999999</v>
      </c>
      <c r="E20" s="79">
        <v>184774.34140999999</v>
      </c>
      <c r="F20" s="79">
        <v>213250.54086000001</v>
      </c>
      <c r="G20" s="79">
        <v>187550.97808</v>
      </c>
      <c r="H20" s="79">
        <v>218351.04607000001</v>
      </c>
      <c r="I20" s="56"/>
      <c r="J20" s="56"/>
      <c r="K20" s="56"/>
      <c r="L20" s="56"/>
      <c r="M20" s="56"/>
      <c r="N20" s="56"/>
      <c r="O20" s="79">
        <v>1151539.4922199999</v>
      </c>
      <c r="P20" s="57">
        <f t="shared" si="0"/>
        <v>1.6684947401588823</v>
      </c>
    </row>
    <row r="21" spans="1:16" x14ac:dyDescent="0.25">
      <c r="A21" s="54" t="s">
        <v>84</v>
      </c>
      <c r="B21" s="55" t="s">
        <v>220</v>
      </c>
      <c r="C21" s="79">
        <v>202661.73095999999</v>
      </c>
      <c r="D21" s="79">
        <v>191968.52366000001</v>
      </c>
      <c r="E21" s="79">
        <v>186364.85313999999</v>
      </c>
      <c r="F21" s="79">
        <v>141253.82248999999</v>
      </c>
      <c r="G21" s="79">
        <v>152870.96077999999</v>
      </c>
      <c r="H21" s="79">
        <v>208796.23029000001</v>
      </c>
      <c r="I21" s="56"/>
      <c r="J21" s="56"/>
      <c r="K21" s="56"/>
      <c r="L21" s="56"/>
      <c r="M21" s="56"/>
      <c r="N21" s="56"/>
      <c r="O21" s="79">
        <v>1083916.1213199999</v>
      </c>
      <c r="P21" s="57">
        <f t="shared" si="0"/>
        <v>1.5705135250804962</v>
      </c>
    </row>
    <row r="22" spans="1:16" x14ac:dyDescent="0.25">
      <c r="A22" s="54" t="s">
        <v>83</v>
      </c>
      <c r="B22" s="55" t="s">
        <v>221</v>
      </c>
      <c r="C22" s="79">
        <v>220671.53284</v>
      </c>
      <c r="D22" s="79">
        <v>184318.71857</v>
      </c>
      <c r="E22" s="79">
        <v>175718.24348</v>
      </c>
      <c r="F22" s="79">
        <v>170112.78036</v>
      </c>
      <c r="G22" s="79">
        <v>94956.745200000005</v>
      </c>
      <c r="H22" s="79">
        <v>144004.92864</v>
      </c>
      <c r="I22" s="56"/>
      <c r="J22" s="56"/>
      <c r="K22" s="56"/>
      <c r="L22" s="56"/>
      <c r="M22" s="56"/>
      <c r="N22" s="56"/>
      <c r="O22" s="79">
        <v>989782.94909000001</v>
      </c>
      <c r="P22" s="57">
        <f t="shared" si="0"/>
        <v>1.4341215873298987</v>
      </c>
    </row>
    <row r="23" spans="1:16" x14ac:dyDescent="0.25">
      <c r="A23" s="54" t="s">
        <v>82</v>
      </c>
      <c r="B23" s="55" t="s">
        <v>222</v>
      </c>
      <c r="C23" s="79">
        <v>174662.37461</v>
      </c>
      <c r="D23" s="79">
        <v>207079.10157999999</v>
      </c>
      <c r="E23" s="79">
        <v>197803.25683999999</v>
      </c>
      <c r="F23" s="79">
        <v>59913.466780000002</v>
      </c>
      <c r="G23" s="79">
        <v>87323.913079999998</v>
      </c>
      <c r="H23" s="79">
        <v>153995.39202</v>
      </c>
      <c r="I23" s="56"/>
      <c r="J23" s="56"/>
      <c r="K23" s="56"/>
      <c r="L23" s="56"/>
      <c r="M23" s="56"/>
      <c r="N23" s="56"/>
      <c r="O23" s="79">
        <v>880777.50491000002</v>
      </c>
      <c r="P23" s="57">
        <f t="shared" si="0"/>
        <v>1.2761808380183972</v>
      </c>
    </row>
    <row r="24" spans="1:16" x14ac:dyDescent="0.25">
      <c r="A24" s="54" t="s">
        <v>81</v>
      </c>
      <c r="B24" s="55" t="s">
        <v>223</v>
      </c>
      <c r="C24" s="79">
        <v>125089.76604</v>
      </c>
      <c r="D24" s="79">
        <v>164514.68379000001</v>
      </c>
      <c r="E24" s="79">
        <v>183669.04777999999</v>
      </c>
      <c r="F24" s="79">
        <v>118808.76919000001</v>
      </c>
      <c r="G24" s="79">
        <v>123309.98364999999</v>
      </c>
      <c r="H24" s="79">
        <v>129704.84927999999</v>
      </c>
      <c r="I24" s="56"/>
      <c r="J24" s="56"/>
      <c r="K24" s="56"/>
      <c r="L24" s="56"/>
      <c r="M24" s="56"/>
      <c r="N24" s="56"/>
      <c r="O24" s="79">
        <v>845097.09973000002</v>
      </c>
      <c r="P24" s="57">
        <f t="shared" si="0"/>
        <v>1.2244825951254872</v>
      </c>
    </row>
    <row r="25" spans="1:16" x14ac:dyDescent="0.25">
      <c r="A25" s="58"/>
      <c r="B25" s="166" t="s">
        <v>80</v>
      </c>
      <c r="C25" s="16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45064378.666810006</v>
      </c>
      <c r="P25" s="60">
        <f>SUM(P5:P24)</f>
        <v>65.294919785291881</v>
      </c>
    </row>
    <row r="26" spans="1:16" ht="13.5" customHeight="1" x14ac:dyDescent="0.25">
      <c r="A26" s="58"/>
      <c r="B26" s="167" t="s">
        <v>79</v>
      </c>
      <c r="C26" s="167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69016669.007320017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218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3" sqref="I3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2020-07-01T11:42:32Z</dcterms:modified>
</cp:coreProperties>
</file>