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koksal\Desktop\TIM\Ar-Ge\Ihracat\2020\202007 - Temmuz\dağıtım\"/>
    </mc:Choice>
  </mc:AlternateContent>
  <xr:revisionPtr revIDLastSave="0" documentId="13_ncr:1_{9F36FD8A-4B45-4740-9056-846DBF8E7EAF}" xr6:coauthVersionLast="36" xr6:coauthVersionMax="36" xr10:uidLastSave="{00000000-0000-0000-0000-000000000000}"/>
  <bookViews>
    <workbookView xWindow="240" yWindow="480" windowWidth="15576" windowHeight="7596" tabRatio="900" xr2:uid="{00000000-000D-0000-FFFF-FFFF00000000}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19_AYLIK_IHR" sheetId="22" r:id="rId14"/>
  </sheets>
  <definedNames>
    <definedName name="_xlnm._FilterDatabase" localSheetId="13" hidden="1">'2002_2019_AYLIK_IHR'!$A$1:$O$81</definedName>
  </definedNames>
  <calcPr calcId="191029"/>
</workbook>
</file>

<file path=xl/calcChain.xml><?xml version="1.0" encoding="utf-8"?>
<calcChain xmlns="http://schemas.openxmlformats.org/spreadsheetml/2006/main">
  <c r="M45" i="1" l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M46" i="1" l="1"/>
  <c r="L46" i="1"/>
  <c r="I46" i="1"/>
  <c r="H46" i="1"/>
  <c r="E46" i="1"/>
  <c r="D46" i="1"/>
  <c r="L44" i="1"/>
  <c r="K44" i="1"/>
  <c r="K45" i="1" s="1"/>
  <c r="J44" i="1"/>
  <c r="J45" i="1" s="1"/>
  <c r="G44" i="1"/>
  <c r="G45" i="1" s="1"/>
  <c r="F44" i="1"/>
  <c r="H44" i="1" s="1"/>
  <c r="E44" i="1"/>
  <c r="D44" i="1"/>
  <c r="C44" i="1"/>
  <c r="C45" i="1" s="1"/>
  <c r="B44" i="1"/>
  <c r="B45" i="1" s="1"/>
  <c r="E45" i="1" l="1"/>
  <c r="D45" i="1"/>
  <c r="L45" i="1"/>
  <c r="F45" i="1"/>
  <c r="H45" i="1" s="1"/>
  <c r="O80" i="22" l="1"/>
  <c r="D91" i="14" l="1"/>
  <c r="D90" i="14"/>
  <c r="D89" i="14"/>
  <c r="D88" i="14"/>
  <c r="D87" i="14"/>
  <c r="D86" i="14"/>
  <c r="D85" i="14"/>
  <c r="D84" i="14"/>
  <c r="D83" i="14"/>
  <c r="D82" i="14"/>
  <c r="D76" i="14"/>
  <c r="D75" i="14"/>
  <c r="D74" i="14"/>
  <c r="D73" i="14"/>
  <c r="D72" i="14"/>
  <c r="D71" i="14"/>
  <c r="D70" i="14"/>
  <c r="D69" i="14"/>
  <c r="D68" i="14"/>
  <c r="D67" i="14"/>
  <c r="D61" i="14"/>
  <c r="D60" i="14"/>
  <c r="D59" i="14"/>
  <c r="D58" i="14"/>
  <c r="D57" i="14"/>
  <c r="D56" i="14"/>
  <c r="D55" i="14"/>
  <c r="D54" i="14"/>
  <c r="D53" i="14"/>
  <c r="D52" i="14"/>
  <c r="D46" i="14"/>
  <c r="D45" i="14"/>
  <c r="D44" i="14"/>
  <c r="D43" i="14"/>
  <c r="D42" i="14"/>
  <c r="D41" i="14"/>
  <c r="D40" i="14"/>
  <c r="D39" i="14"/>
  <c r="D38" i="14"/>
  <c r="D37" i="14"/>
  <c r="D31" i="14"/>
  <c r="D30" i="14"/>
  <c r="D29" i="14"/>
  <c r="D28" i="14"/>
  <c r="D27" i="14"/>
  <c r="D26" i="14"/>
  <c r="D25" i="14"/>
  <c r="D24" i="14"/>
  <c r="D23" i="14"/>
  <c r="D22" i="14"/>
  <c r="D15" i="14"/>
  <c r="D14" i="14"/>
  <c r="D13" i="14"/>
  <c r="D12" i="14"/>
  <c r="D11" i="14"/>
  <c r="D10" i="14"/>
  <c r="D9" i="14"/>
  <c r="D8" i="14"/>
  <c r="D7" i="14"/>
  <c r="D6" i="14"/>
  <c r="O79" i="22" l="1"/>
  <c r="O78" i="22" l="1"/>
  <c r="O63" i="22" l="1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 l="1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G58" i="22"/>
  <c r="H58" i="22"/>
  <c r="I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G24" i="22"/>
  <c r="H24" i="22"/>
  <c r="I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G2" i="22"/>
  <c r="H2" i="22"/>
  <c r="I2" i="22"/>
  <c r="C2" i="22"/>
  <c r="K22" i="4" l="1"/>
  <c r="J22" i="4"/>
  <c r="G22" i="4"/>
  <c r="F22" i="4"/>
  <c r="C22" i="4"/>
  <c r="B22" i="4"/>
  <c r="A43" i="2" l="1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 l="1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J41" i="2"/>
  <c r="J40" i="2"/>
  <c r="J39" i="2"/>
  <c r="J38" i="2"/>
  <c r="J37" i="2"/>
  <c r="J36" i="2"/>
  <c r="J35" i="2"/>
  <c r="J34" i="2"/>
  <c r="J33" i="2"/>
  <c r="J32" i="2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J12" i="2"/>
  <c r="J11" i="2"/>
  <c r="J10" i="2"/>
  <c r="G43" i="2"/>
  <c r="G41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G12" i="2"/>
  <c r="G11" i="2"/>
  <c r="G10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  <c r="F28" i="2"/>
  <c r="F26" i="2"/>
  <c r="F25" i="2"/>
  <c r="F24" i="2"/>
  <c r="F21" i="2"/>
  <c r="F19" i="2"/>
  <c r="F17" i="2"/>
  <c r="F16" i="2"/>
  <c r="F15" i="2"/>
  <c r="F14" i="2"/>
  <c r="F13" i="2"/>
  <c r="F12" i="2"/>
  <c r="F11" i="2"/>
  <c r="F10" i="2"/>
  <c r="C43" i="2" l="1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C21" i="2"/>
  <c r="C19" i="2"/>
  <c r="C17" i="2"/>
  <c r="C16" i="2"/>
  <c r="C15" i="2"/>
  <c r="C14" i="2"/>
  <c r="C13" i="2"/>
  <c r="C12" i="2"/>
  <c r="C11" i="2"/>
  <c r="C10" i="2"/>
  <c r="B43" i="2"/>
  <c r="B41" i="2"/>
  <c r="B40" i="2"/>
  <c r="B39" i="2"/>
  <c r="B38" i="2"/>
  <c r="B37" i="2"/>
  <c r="B36" i="2"/>
  <c r="B35" i="2"/>
  <c r="B34" i="2"/>
  <c r="B33" i="2"/>
  <c r="B32" i="2"/>
  <c r="B31" i="2"/>
  <c r="B30" i="2"/>
  <c r="B28" i="2"/>
  <c r="B26" i="2"/>
  <c r="B25" i="2"/>
  <c r="B24" i="2"/>
  <c r="B21" i="2"/>
  <c r="B19" i="2"/>
  <c r="B17" i="2"/>
  <c r="B16" i="2"/>
  <c r="B15" i="2"/>
  <c r="B14" i="2"/>
  <c r="B13" i="2"/>
  <c r="B12" i="2"/>
  <c r="B11" i="2"/>
  <c r="B10" i="2"/>
  <c r="C7" i="2" l="1"/>
  <c r="B7" i="2"/>
  <c r="F6" i="2"/>
  <c r="B6" i="2"/>
  <c r="K42" i="1" l="1"/>
  <c r="J42" i="1"/>
  <c r="J42" i="2" s="1"/>
  <c r="G42" i="1"/>
  <c r="F42" i="1"/>
  <c r="F42" i="2" s="1"/>
  <c r="C42" i="1"/>
  <c r="C42" i="2" s="1"/>
  <c r="B42" i="1"/>
  <c r="B42" i="2" s="1"/>
  <c r="K29" i="1"/>
  <c r="J29" i="1"/>
  <c r="J29" i="2" s="1"/>
  <c r="G29" i="1"/>
  <c r="F29" i="1"/>
  <c r="F29" i="2" s="1"/>
  <c r="C29" i="1"/>
  <c r="C29" i="2" s="1"/>
  <c r="B29" i="1"/>
  <c r="B29" i="2" s="1"/>
  <c r="K27" i="1"/>
  <c r="J27" i="1"/>
  <c r="J27" i="2" s="1"/>
  <c r="G27" i="1"/>
  <c r="F27" i="1"/>
  <c r="F27" i="2" s="1"/>
  <c r="C27" i="1"/>
  <c r="C27" i="2" s="1"/>
  <c r="B27" i="1"/>
  <c r="B27" i="2" s="1"/>
  <c r="K23" i="1"/>
  <c r="J23" i="1"/>
  <c r="J23" i="2" s="1"/>
  <c r="G23" i="1"/>
  <c r="F23" i="1"/>
  <c r="F23" i="2" s="1"/>
  <c r="C23" i="1"/>
  <c r="B23" i="1"/>
  <c r="B23" i="2" s="1"/>
  <c r="K20" i="1"/>
  <c r="J20" i="1"/>
  <c r="J20" i="2" s="1"/>
  <c r="G20" i="1"/>
  <c r="F20" i="1"/>
  <c r="F20" i="2" s="1"/>
  <c r="C20" i="1"/>
  <c r="C20" i="2" s="1"/>
  <c r="B20" i="1"/>
  <c r="B20" i="2" s="1"/>
  <c r="K18" i="1"/>
  <c r="J18" i="1"/>
  <c r="J18" i="2" s="1"/>
  <c r="G18" i="1"/>
  <c r="F18" i="1"/>
  <c r="F18" i="2" s="1"/>
  <c r="C18" i="1"/>
  <c r="C18" i="2" s="1"/>
  <c r="B18" i="1"/>
  <c r="B18" i="2" s="1"/>
  <c r="K9" i="1"/>
  <c r="J9" i="1"/>
  <c r="J9" i="2" s="1"/>
  <c r="G9" i="1"/>
  <c r="F9" i="1"/>
  <c r="F9" i="2" s="1"/>
  <c r="C9" i="1"/>
  <c r="C9" i="2" s="1"/>
  <c r="B9" i="1"/>
  <c r="B9" i="2" s="1"/>
  <c r="K22" i="1" l="1"/>
  <c r="K22" i="2" s="1"/>
  <c r="G22" i="1"/>
  <c r="G22" i="2" s="1"/>
  <c r="J22" i="1"/>
  <c r="J22" i="2" s="1"/>
  <c r="K8" i="1"/>
  <c r="J8" i="1"/>
  <c r="J8" i="2" s="1"/>
  <c r="G29" i="2"/>
  <c r="G18" i="2"/>
  <c r="D23" i="1"/>
  <c r="B23" i="3" s="1"/>
  <c r="C23" i="2"/>
  <c r="G27" i="2"/>
  <c r="G9" i="2"/>
  <c r="F8" i="1"/>
  <c r="F22" i="1"/>
  <c r="F22" i="2" s="1"/>
  <c r="K9" i="2"/>
  <c r="G8" i="1"/>
  <c r="K23" i="2"/>
  <c r="K42" i="2"/>
  <c r="G20" i="2"/>
  <c r="K20" i="2"/>
  <c r="B8" i="1"/>
  <c r="B22" i="1"/>
  <c r="B22" i="2" s="1"/>
  <c r="K8" i="2"/>
  <c r="K29" i="2"/>
  <c r="K18" i="2"/>
  <c r="C8" i="1"/>
  <c r="G23" i="2"/>
  <c r="K27" i="2"/>
  <c r="C22" i="1"/>
  <c r="C22" i="2" s="1"/>
  <c r="G42" i="2"/>
  <c r="J46" i="2"/>
  <c r="J44" i="2" l="1"/>
  <c r="C8" i="2"/>
  <c r="B8" i="2"/>
  <c r="G8" i="2"/>
  <c r="K44" i="2"/>
  <c r="M27" i="2" s="1"/>
  <c r="F8" i="2"/>
  <c r="F46" i="2"/>
  <c r="C46" i="2"/>
  <c r="C45" i="2"/>
  <c r="B46" i="2"/>
  <c r="F44" i="2" l="1"/>
  <c r="B44" i="2"/>
  <c r="B45" i="2"/>
  <c r="M20" i="2"/>
  <c r="M9" i="2"/>
  <c r="M29" i="2"/>
  <c r="M44" i="2"/>
  <c r="M15" i="2"/>
  <c r="M17" i="2"/>
  <c r="M28" i="2"/>
  <c r="M14" i="2"/>
  <c r="M37" i="2"/>
  <c r="M11" i="2"/>
  <c r="M12" i="2"/>
  <c r="M26" i="2"/>
  <c r="M16" i="2"/>
  <c r="M10" i="2"/>
  <c r="M21" i="2"/>
  <c r="M24" i="2"/>
  <c r="M25" i="2"/>
  <c r="M36" i="2"/>
  <c r="M31" i="2"/>
  <c r="M30" i="2"/>
  <c r="M19" i="2"/>
  <c r="M33" i="2"/>
  <c r="M34" i="2"/>
  <c r="M35" i="2"/>
  <c r="M38" i="2"/>
  <c r="M32" i="2"/>
  <c r="M41" i="2"/>
  <c r="M43" i="2"/>
  <c r="M40" i="2"/>
  <c r="M13" i="2"/>
  <c r="M39" i="2"/>
  <c r="M18" i="2"/>
  <c r="M8" i="2"/>
  <c r="M42" i="2"/>
  <c r="M23" i="2"/>
  <c r="M22" i="2"/>
  <c r="C44" i="2"/>
  <c r="E8" i="2" s="1"/>
  <c r="G44" i="2"/>
  <c r="I8" i="2" s="1"/>
  <c r="H22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K46" i="2" l="1"/>
  <c r="G46" i="2"/>
  <c r="E44" i="2"/>
  <c r="E21" i="2"/>
  <c r="E36" i="2"/>
  <c r="E30" i="2"/>
  <c r="E19" i="2"/>
  <c r="E12" i="2"/>
  <c r="E11" i="2"/>
  <c r="E38" i="2"/>
  <c r="E32" i="2"/>
  <c r="E43" i="2"/>
  <c r="E41" i="2"/>
  <c r="E33" i="2"/>
  <c r="E40" i="2"/>
  <c r="E13" i="2"/>
  <c r="E24" i="2"/>
  <c r="E34" i="2"/>
  <c r="E10" i="2"/>
  <c r="E25" i="2"/>
  <c r="E15" i="2"/>
  <c r="E17" i="2"/>
  <c r="E28" i="2"/>
  <c r="E31" i="2"/>
  <c r="E14" i="2"/>
  <c r="E39" i="2"/>
  <c r="E16" i="2"/>
  <c r="E35" i="2"/>
  <c r="E37" i="2"/>
  <c r="E26" i="2"/>
  <c r="E42" i="2"/>
  <c r="E27" i="2"/>
  <c r="E9" i="2"/>
  <c r="E29" i="2"/>
  <c r="E20" i="2"/>
  <c r="E18" i="2"/>
  <c r="E23" i="2"/>
  <c r="E22" i="2"/>
  <c r="I44" i="2"/>
  <c r="I28" i="2"/>
  <c r="I34" i="2"/>
  <c r="I14" i="2"/>
  <c r="I16" i="2"/>
  <c r="I31" i="2"/>
  <c r="I32" i="2"/>
  <c r="I43" i="2"/>
  <c r="I26" i="2"/>
  <c r="I30" i="2"/>
  <c r="I39" i="2"/>
  <c r="I40" i="2"/>
  <c r="I41" i="2"/>
  <c r="I35" i="2"/>
  <c r="I17" i="2"/>
  <c r="I21" i="2"/>
  <c r="I36" i="2"/>
  <c r="I38" i="2"/>
  <c r="I33" i="2"/>
  <c r="I37" i="2"/>
  <c r="I25" i="2"/>
  <c r="I10" i="2"/>
  <c r="I24" i="2"/>
  <c r="I13" i="2"/>
  <c r="I11" i="2"/>
  <c r="I12" i="2"/>
  <c r="I15" i="2"/>
  <c r="I19" i="2"/>
  <c r="I42" i="2"/>
  <c r="I29" i="2"/>
  <c r="I27" i="2"/>
  <c r="I23" i="2"/>
  <c r="I9" i="2"/>
  <c r="I20" i="2"/>
  <c r="I22" i="2"/>
  <c r="I18" i="2"/>
  <c r="D22" i="4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J45" i="2" l="1"/>
  <c r="F44" i="3"/>
  <c r="L43" i="1"/>
  <c r="F43" i="3" s="1"/>
  <c r="L42" i="1"/>
  <c r="F42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9" i="1"/>
  <c r="F29" i="3" s="1"/>
  <c r="L28" i="1"/>
  <c r="F28" i="3" s="1"/>
  <c r="L27" i="1"/>
  <c r="F27" i="3" s="1"/>
  <c r="L26" i="1"/>
  <c r="F26" i="3" s="1"/>
  <c r="L25" i="1"/>
  <c r="F25" i="3" s="1"/>
  <c r="L24" i="1"/>
  <c r="F24" i="3" s="1"/>
  <c r="L23" i="1"/>
  <c r="F23" i="3" s="1"/>
  <c r="L22" i="1"/>
  <c r="F22" i="3" s="1"/>
  <c r="L21" i="1"/>
  <c r="F21" i="3" s="1"/>
  <c r="L20" i="1"/>
  <c r="F20" i="3" s="1"/>
  <c r="L19" i="1"/>
  <c r="F19" i="3" s="1"/>
  <c r="L18" i="1"/>
  <c r="F18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9" i="1"/>
  <c r="F9" i="3" s="1"/>
  <c r="L8" i="1"/>
  <c r="F8" i="3" s="1"/>
  <c r="L8" i="2" l="1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5" i="23" l="1"/>
  <c r="P6" i="23"/>
  <c r="P25" i="23" s="1"/>
  <c r="O58" i="22"/>
  <c r="O59" i="22"/>
  <c r="O62" i="22"/>
  <c r="O2" i="22" l="1"/>
  <c r="O3" i="22"/>
  <c r="O25" i="22"/>
  <c r="O24" i="22"/>
  <c r="I22" i="4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D40" i="2"/>
  <c r="C40" i="3" s="1"/>
  <c r="D37" i="2"/>
  <c r="C37" i="3" s="1"/>
  <c r="D25" i="2"/>
  <c r="C25" i="3" s="1"/>
  <c r="D20" i="2"/>
  <c r="C20" i="3" s="1"/>
  <c r="D17" i="2"/>
  <c r="C17" i="3" s="1"/>
  <c r="D8" i="2"/>
  <c r="C8" i="3" s="1"/>
  <c r="D46" i="3"/>
  <c r="B46" i="3"/>
  <c r="G45" i="2"/>
  <c r="F45" i="2"/>
  <c r="D44" i="3"/>
  <c r="B44" i="3"/>
  <c r="H43" i="1"/>
  <c r="D43" i="3" s="1"/>
  <c r="D43" i="1"/>
  <c r="B43" i="3" s="1"/>
  <c r="H42" i="1"/>
  <c r="D42" i="3" s="1"/>
  <c r="D42" i="1"/>
  <c r="B42" i="3" s="1"/>
  <c r="H41" i="1"/>
  <c r="D41" i="3" s="1"/>
  <c r="D41" i="1"/>
  <c r="B41" i="3" s="1"/>
  <c r="H40" i="1"/>
  <c r="D40" i="3" s="1"/>
  <c r="D40" i="1"/>
  <c r="B40" i="3" s="1"/>
  <c r="H39" i="1"/>
  <c r="D39" i="3" s="1"/>
  <c r="D39" i="1"/>
  <c r="B39" i="3" s="1"/>
  <c r="H38" i="1"/>
  <c r="D38" i="3" s="1"/>
  <c r="D38" i="1"/>
  <c r="B38" i="3" s="1"/>
  <c r="H37" i="1"/>
  <c r="D37" i="3" s="1"/>
  <c r="D37" i="1"/>
  <c r="B37" i="3" s="1"/>
  <c r="H36" i="1"/>
  <c r="D36" i="3" s="1"/>
  <c r="D36" i="1"/>
  <c r="B36" i="3" s="1"/>
  <c r="H35" i="1"/>
  <c r="D35" i="3" s="1"/>
  <c r="D35" i="1"/>
  <c r="B35" i="3" s="1"/>
  <c r="H34" i="1"/>
  <c r="D34" i="3" s="1"/>
  <c r="D34" i="1"/>
  <c r="B34" i="3" s="1"/>
  <c r="H33" i="1"/>
  <c r="D33" i="3" s="1"/>
  <c r="D33" i="1"/>
  <c r="B33" i="3" s="1"/>
  <c r="H32" i="1"/>
  <c r="D32" i="3" s="1"/>
  <c r="D32" i="1"/>
  <c r="B32" i="3" s="1"/>
  <c r="H31" i="1"/>
  <c r="D31" i="3" s="1"/>
  <c r="D31" i="1"/>
  <c r="B31" i="3" s="1"/>
  <c r="H30" i="1"/>
  <c r="D30" i="3" s="1"/>
  <c r="D30" i="1"/>
  <c r="B30" i="3" s="1"/>
  <c r="H29" i="1"/>
  <c r="D29" i="3" s="1"/>
  <c r="D29" i="1"/>
  <c r="B29" i="3" s="1"/>
  <c r="H28" i="1"/>
  <c r="D28" i="3" s="1"/>
  <c r="D28" i="1"/>
  <c r="B28" i="3" s="1"/>
  <c r="H27" i="1"/>
  <c r="D27" i="3" s="1"/>
  <c r="D27" i="1"/>
  <c r="B27" i="3" s="1"/>
  <c r="H26" i="1"/>
  <c r="D26" i="3" s="1"/>
  <c r="D26" i="1"/>
  <c r="B26" i="3" s="1"/>
  <c r="H25" i="1"/>
  <c r="D25" i="3" s="1"/>
  <c r="D25" i="1"/>
  <c r="B25" i="3" s="1"/>
  <c r="H24" i="1"/>
  <c r="D24" i="3" s="1"/>
  <c r="D24" i="1"/>
  <c r="B24" i="3" s="1"/>
  <c r="H23" i="1"/>
  <c r="D23" i="3" s="1"/>
  <c r="H22" i="1"/>
  <c r="D22" i="3" s="1"/>
  <c r="D22" i="1"/>
  <c r="B22" i="3" s="1"/>
  <c r="H21" i="1"/>
  <c r="D21" i="3" s="1"/>
  <c r="D21" i="1"/>
  <c r="B21" i="3" s="1"/>
  <c r="H20" i="1"/>
  <c r="D20" i="3" s="1"/>
  <c r="D20" i="1"/>
  <c r="B20" i="3" s="1"/>
  <c r="H19" i="1"/>
  <c r="D19" i="3" s="1"/>
  <c r="D19" i="1"/>
  <c r="B19" i="3" s="1"/>
  <c r="H18" i="1"/>
  <c r="D18" i="3" s="1"/>
  <c r="D18" i="1"/>
  <c r="B18" i="3" s="1"/>
  <c r="H17" i="1"/>
  <c r="D17" i="3" s="1"/>
  <c r="D17" i="1"/>
  <c r="B17" i="3" s="1"/>
  <c r="H16" i="1"/>
  <c r="D16" i="3" s="1"/>
  <c r="D16" i="1"/>
  <c r="B16" i="3" s="1"/>
  <c r="H15" i="1"/>
  <c r="D15" i="3" s="1"/>
  <c r="D15" i="1"/>
  <c r="B15" i="3" s="1"/>
  <c r="H14" i="1"/>
  <c r="D14" i="3" s="1"/>
  <c r="D14" i="1"/>
  <c r="B14" i="3" s="1"/>
  <c r="H13" i="1"/>
  <c r="D13" i="3" s="1"/>
  <c r="D13" i="1"/>
  <c r="B13" i="3" s="1"/>
  <c r="H12" i="1"/>
  <c r="D12" i="3" s="1"/>
  <c r="D12" i="1"/>
  <c r="B12" i="3" s="1"/>
  <c r="H11" i="1"/>
  <c r="D11" i="3" s="1"/>
  <c r="D11" i="1"/>
  <c r="B11" i="3" s="1"/>
  <c r="H10" i="1"/>
  <c r="D10" i="3" s="1"/>
  <c r="D10" i="1"/>
  <c r="B10" i="3" s="1"/>
  <c r="H9" i="1"/>
  <c r="D9" i="3" s="1"/>
  <c r="D9" i="1"/>
  <c r="B9" i="3" s="1"/>
  <c r="H8" i="1"/>
  <c r="D8" i="3" s="1"/>
  <c r="D8" i="1"/>
  <c r="B8" i="3" s="1"/>
  <c r="H34" i="2" l="1"/>
  <c r="E34" i="3" s="1"/>
  <c r="H33" i="2"/>
  <c r="E33" i="3" s="1"/>
  <c r="H40" i="2"/>
  <c r="E40" i="3" s="1"/>
  <c r="D13" i="2"/>
  <c r="C13" i="3" s="1"/>
  <c r="D28" i="2"/>
  <c r="C28" i="3" s="1"/>
  <c r="D32" i="2"/>
  <c r="C32" i="3" s="1"/>
  <c r="H17" i="2"/>
  <c r="E17" i="3" s="1"/>
  <c r="H18" i="2"/>
  <c r="E18" i="3" s="1"/>
  <c r="D46" i="2"/>
  <c r="C46" i="3" s="1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46" i="2"/>
  <c r="H46" i="2"/>
  <c r="E46" i="3" s="1"/>
  <c r="H44" i="2"/>
  <c r="E44" i="3" s="1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D44" i="2"/>
  <c r="C44" i="3" s="1"/>
  <c r="D41" i="2"/>
  <c r="C41" i="3" s="1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H23" i="2"/>
  <c r="E23" i="3" s="1"/>
  <c r="D26" i="2"/>
  <c r="C26" i="3" s="1"/>
  <c r="H31" i="2"/>
  <c r="E31" i="3" s="1"/>
  <c r="D34" i="2"/>
  <c r="C34" i="3" s="1"/>
  <c r="H35" i="2"/>
  <c r="E35" i="3" s="1"/>
  <c r="D38" i="2"/>
  <c r="C38" i="3" s="1"/>
  <c r="H39" i="2"/>
  <c r="E39" i="3" s="1"/>
  <c r="I45" i="2"/>
  <c r="D45" i="3"/>
  <c r="H8" i="2"/>
  <c r="E8" i="3" s="1"/>
  <c r="D11" i="2"/>
  <c r="C11" i="3" s="1"/>
  <c r="H12" i="2"/>
  <c r="E12" i="3" s="1"/>
  <c r="D15" i="2"/>
  <c r="C15" i="3" s="1"/>
  <c r="H16" i="2"/>
  <c r="E16" i="3" s="1"/>
  <c r="D19" i="2"/>
  <c r="C19" i="3" s="1"/>
  <c r="H20" i="2"/>
  <c r="E20" i="3" s="1"/>
  <c r="D23" i="2"/>
  <c r="C23" i="3" s="1"/>
  <c r="H24" i="2"/>
  <c r="E24" i="3" s="1"/>
  <c r="D27" i="2"/>
  <c r="C27" i="3" s="1"/>
  <c r="H28" i="2"/>
  <c r="E28" i="3" s="1"/>
  <c r="D31" i="2"/>
  <c r="C31" i="3" s="1"/>
  <c r="H32" i="2"/>
  <c r="E32" i="3" s="1"/>
  <c r="D35" i="2"/>
  <c r="C35" i="3" s="1"/>
  <c r="H36" i="2"/>
  <c r="E36" i="3" s="1"/>
  <c r="D39" i="2"/>
  <c r="C39" i="3" s="1"/>
  <c r="H41" i="2"/>
  <c r="E41" i="3" s="1"/>
  <c r="H42" i="2"/>
  <c r="E42" i="3" s="1"/>
  <c r="H43" i="2"/>
  <c r="E43" i="3" s="1"/>
  <c r="H15" i="2"/>
  <c r="E15" i="3" s="1"/>
  <c r="D22" i="2"/>
  <c r="C22" i="3" s="1"/>
  <c r="H27" i="2"/>
  <c r="E27" i="3" s="1"/>
  <c r="D30" i="2"/>
  <c r="C30" i="3" s="1"/>
  <c r="D42" i="2"/>
  <c r="C42" i="3" s="1"/>
  <c r="F46" i="3" l="1"/>
  <c r="K45" i="2"/>
  <c r="M45" i="2" l="1"/>
  <c r="L45" i="2"/>
  <c r="G45" i="3" s="1"/>
  <c r="M46" i="2"/>
  <c r="L46" i="2"/>
  <c r="G46" i="3" s="1"/>
  <c r="F45" i="3"/>
</calcChain>
</file>

<file path=xl/sharedStrings.xml><?xml version="1.0" encoding="utf-8"?>
<sst xmlns="http://schemas.openxmlformats.org/spreadsheetml/2006/main" count="421" uniqueCount="230">
  <si>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</si>
  <si>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</si>
  <si>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</si>
  <si>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</si>
  <si>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</si>
  <si>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</si>
  <si>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</si>
  <si>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</si>
  <si>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</si>
  <si>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</si>
  <si>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</si>
  <si>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</si>
  <si>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</si>
  <si>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</si>
  <si>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</si>
  <si>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</si>
  <si>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</si>
  <si>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</si>
  <si>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</si>
  <si>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</si>
  <si>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</si>
  <si>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</si>
  <si>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</si>
  <si>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</si>
  <si>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</si>
  <si>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</si>
  <si>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</si>
  <si>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</si>
  <si>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</si>
  <si>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</si>
  <si>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</si>
  <si>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</si>
  <si>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</si>
  <si>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</si>
  <si>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</si>
  <si>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</si>
  <si>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</si>
  <si>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</si>
  <si>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</si>
  <si>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</si>
  <si>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</si>
  <si>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</si>
  <si>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</si>
  <si>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</si>
  <si>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</si>
  <si>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</si>
  <si>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</si>
  <si>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</si>
  <si>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</si>
  <si>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</si>
  <si>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</si>
  <si>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</si>
  <si>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</si>
  <si>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</si>
  <si>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</si>
  <si>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</si>
  <si>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</si>
  <si>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</si>
  <si>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</si>
  <si>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</si>
  <si>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</si>
  <si>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</si>
  <si>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</si>
  <si>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</si>
  <si>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</si>
  <si>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</si>
  <si>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</si>
  <si>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</si>
  <si>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</si>
  <si>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</si>
  <si>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</si>
  <si>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</si>
  <si>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</si>
  <si>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</si>
  <si>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</si>
  <si>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</si>
  <si>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</si>
  <si>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</si>
  <si>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</si>
  <si>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</si>
  <si>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</si>
  <si>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</si>
  <si>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</si>
  <si>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</si>
  <si>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</si>
  <si>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</si>
  <si>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</si>
  <si>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</si>
  <si>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</si>
  <si>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</si>
  <si>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</si>
  <si>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</si>
  <si>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</si>
  <si>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</si>
  <si>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</si>
  <si>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</si>
  <si>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</si>
  <si>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</si>
  <si>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</si>
  <si>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</si>
  <si>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</si>
  <si>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</si>
  <si>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</si>
  <si>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</si>
  <si>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</si>
  <si>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</si>
  <si>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</si>
  <si>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</si>
  <si>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</si>
  <si>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</si>
  <si>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</si>
  <si>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</si>
  <si>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</si>
  <si>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</si>
  <si>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</si>
  <si>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</si>
  <si>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</si>
  <si>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t>Değişim    ('20/'19)</t>
  </si>
  <si>
    <t xml:space="preserve"> Pay(20)  (%)</t>
  </si>
  <si>
    <t>SON 12 AYLIK
(2020/2019)</t>
  </si>
  <si>
    <t>2020 YILI İHRACATIMIZDA İLK 20 ÜLKE (1.000 $)</t>
  </si>
  <si>
    <t>2020 İHRACAT RAKAMLARI - TL</t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</si>
  <si>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=2020 Yılında 0 fobusd üzerindeki İller baz alınmıştır.</t>
    </r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</si>
  <si>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 2020 yılı için TUİK rakamları kullanılmıştır. </t>
    </r>
  </si>
  <si>
    <t>1 - 31 TEMMUZ İHRACAT RAKAMLARI</t>
  </si>
  <si>
    <t xml:space="preserve">SEKTÖREL BAZDA İHRACAT RAKAMLARI -1.000 $ </t>
  </si>
  <si>
    <t>1 - 31 TEMMUZ</t>
  </si>
  <si>
    <t>1 OCAK  -  31 TEMMUZ</t>
  </si>
  <si>
    <t>2018 - 2019</t>
  </si>
  <si>
    <t>2019 - 2020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</si>
  <si>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</si>
  <si>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</si>
  <si>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</si>
  <si>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</si>
  <si>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</si>
  <si>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</si>
  <si>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</si>
  <si>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</si>
  <si>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 xml:space="preserve"> Su Ürünleri ve Hayvansal Mamuller</t>
  </si>
  <si>
    <t xml:space="preserve"> Mobilya,Kağıt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</si>
  <si>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</si>
  <si>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</si>
  <si>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</si>
  <si>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</si>
  <si>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</si>
  <si>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</si>
  <si>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 ve Yat</t>
  </si>
  <si>
    <t xml:space="preserve"> Elektrik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</si>
  <si>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</si>
  <si>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</si>
  <si>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</si>
  <si>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</si>
  <si>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</si>
  <si>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</si>
  <si>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</si>
  <si>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</si>
  <si>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</si>
  <si>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2019  1 - 31 TEMMUZ</t>
  </si>
  <si>
    <t>2020  1 - 31 TEMMUZ</t>
  </si>
  <si>
    <t>BRİTANYA VİRJİN AD.</t>
  </si>
  <si>
    <t>DENİZLİ SERBEST BÖLGESİ</t>
  </si>
  <si>
    <t>COOK ADALARI</t>
  </si>
  <si>
    <t>HONDURAS</t>
  </si>
  <si>
    <t>SAMSUN SERBEST BÖLGESİ</t>
  </si>
  <si>
    <t>KOCAELİ SERBEST BÖLGESİ</t>
  </si>
  <si>
    <t>UGANDA</t>
  </si>
  <si>
    <t>BOTSVANA</t>
  </si>
  <si>
    <t>MAYOTTE</t>
  </si>
  <si>
    <t>GİNE BİSSAU</t>
  </si>
  <si>
    <t>ALMANYA</t>
  </si>
  <si>
    <t>BİRLEŞİK KRALLIK</t>
  </si>
  <si>
    <t>ABD</t>
  </si>
  <si>
    <t>FRANSA</t>
  </si>
  <si>
    <t>IRAK</t>
  </si>
  <si>
    <t>İSPANYA</t>
  </si>
  <si>
    <t>İTALYA</t>
  </si>
  <si>
    <t>HOLLANDA</t>
  </si>
  <si>
    <t>İSRAİL</t>
  </si>
  <si>
    <t>RUSYA FEDERASYONU</t>
  </si>
  <si>
    <t>İSTANBUL</t>
  </si>
  <si>
    <t>BURSA</t>
  </si>
  <si>
    <t>KOCAELI</t>
  </si>
  <si>
    <t>İZMIR</t>
  </si>
  <si>
    <t>GAZIANTEP</t>
  </si>
  <si>
    <t>ANKARA</t>
  </si>
  <si>
    <t>SAKARYA</t>
  </si>
  <si>
    <t>MANISA</t>
  </si>
  <si>
    <t>DENIZLI</t>
  </si>
  <si>
    <t>HATAY</t>
  </si>
  <si>
    <t>YALOVA</t>
  </si>
  <si>
    <t>BINGÖL</t>
  </si>
  <si>
    <t>KASTAMONU</t>
  </si>
  <si>
    <t>GÜMÜŞHANE</t>
  </si>
  <si>
    <t>KARS</t>
  </si>
  <si>
    <t>ARDAHAN</t>
  </si>
  <si>
    <t>RIZE</t>
  </si>
  <si>
    <t>DÜZCE</t>
  </si>
  <si>
    <t>ADIYAMAN</t>
  </si>
  <si>
    <t>TOKAT</t>
  </si>
  <si>
    <t>İMMİB</t>
  </si>
  <si>
    <t>UİB</t>
  </si>
  <si>
    <t>İTKİB</t>
  </si>
  <si>
    <t>OAİB</t>
  </si>
  <si>
    <t>EİB</t>
  </si>
  <si>
    <t>AKİB</t>
  </si>
  <si>
    <t>GAİB</t>
  </si>
  <si>
    <t>İİB</t>
  </si>
  <si>
    <t>DENİB</t>
  </si>
  <si>
    <t>DAİB</t>
  </si>
  <si>
    <t>BAİB</t>
  </si>
  <si>
    <t>KİB</t>
  </si>
  <si>
    <t>DKİB</t>
  </si>
  <si>
    <t>ROMANYA</t>
  </si>
  <si>
    <t>BELÇİKA</t>
  </si>
  <si>
    <t>MISIR</t>
  </si>
  <si>
    <t>POLONYA</t>
  </si>
  <si>
    <t>SUUDİ ARABİSTAN</t>
  </si>
  <si>
    <t>ÇİN</t>
  </si>
  <si>
    <t>BULGARİSTAN</t>
  </si>
  <si>
    <t>BAE</t>
  </si>
  <si>
    <t>FAS</t>
  </si>
  <si>
    <t>UKRAYNA</t>
  </si>
  <si>
    <t>TEMMUZ  (2020/2019)</t>
  </si>
  <si>
    <t>OCAK - TEMMUZ  (2020/2019)</t>
  </si>
  <si>
    <t xml:space="preserve">* Temmuz ayı için TİM rakamı kullanılmıştır. </t>
  </si>
  <si>
    <t>İhracatçı Birlikleri Kaydından Muaf İhracat ile Antrepo ve Serbest Bölgeler Farkı</t>
  </si>
  <si>
    <t>GENEL İHRACAT TOPLAMI</t>
  </si>
  <si>
    <t>1 Temmuz - 31 Temmuz</t>
  </si>
  <si>
    <t>1- Ocak - 31 Temmuz</t>
  </si>
  <si>
    <t>1 Ağustos - 31 Temmuz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</si>
</sst>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2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b/>
      <sz val="16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</fonts>
  <fills count="4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6" borderId="0" applyNumberFormat="0" applyBorder="0" applyAlignment="0" applyProtection="0"/>
    <xf numFmtId="0" fontId="41" fillId="29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" fillId="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8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1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14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17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" fillId="20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9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2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" fillId="1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18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10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15" fillId="13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15" fillId="16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15" fillId="19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22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9" fillId="0" borderId="26" applyNumberFormat="0" applyFill="0" applyAlignment="0" applyProtection="0"/>
    <xf numFmtId="0" fontId="49" fillId="0" borderId="0" applyNumberFormat="0" applyFill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2" fillId="39" borderId="29" applyNumberFormat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31" borderId="27" applyNumberFormat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6" fillId="0" borderId="1" applyNumberFormat="0" applyFill="0" applyAlignment="0" applyProtection="0"/>
    <xf numFmtId="0" fontId="47" fillId="0" borderId="24" applyNumberFormat="0" applyFill="0" applyAlignment="0" applyProtection="0"/>
    <xf numFmtId="0" fontId="7" fillId="0" borderId="2" applyNumberFormat="0" applyFill="0" applyAlignment="0" applyProtection="0"/>
    <xf numFmtId="0" fontId="48" fillId="0" borderId="25" applyNumberFormat="0" applyFill="0" applyAlignment="0" applyProtection="0"/>
    <xf numFmtId="0" fontId="8" fillId="0" borderId="3" applyNumberFormat="0" applyFill="0" applyAlignment="0" applyProtection="0"/>
    <xf numFmtId="0" fontId="49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9" fillId="2" borderId="4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11" fillId="0" borderId="6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8" fillId="0" borderId="0"/>
    <xf numFmtId="0" fontId="41" fillId="0" borderId="0"/>
    <xf numFmtId="0" fontId="41" fillId="0" borderId="0"/>
    <xf numFmtId="0" fontId="28" fillId="0" borderId="0"/>
    <xf numFmtId="0" fontId="4" fillId="0" borderId="0"/>
    <xf numFmtId="0" fontId="41" fillId="0" borderId="0"/>
    <xf numFmtId="0" fontId="41" fillId="0" borderId="0"/>
    <xf numFmtId="0" fontId="28" fillId="28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8" fillId="28" borderId="30" applyNumberFormat="0" applyFont="0" applyAlignment="0" applyProtection="0"/>
    <xf numFmtId="0" fontId="10" fillId="3" borderId="5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6" fillId="0" borderId="31" applyNumberFormat="0" applyFill="0" applyAlignment="0" applyProtection="0"/>
    <xf numFmtId="0" fontId="14" fillId="0" borderId="8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7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5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11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1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" fillId="1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2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12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15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" fillId="1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2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1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0" fillId="39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1" fillId="40" borderId="28" applyNumberFormat="0" applyAlignment="0" applyProtection="0"/>
    <xf numFmtId="0" fontId="54" fillId="41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6" fillId="0" borderId="0"/>
    <xf numFmtId="0" fontId="41" fillId="0" borderId="0"/>
    <xf numFmtId="0" fontId="41" fillId="0" borderId="0"/>
    <xf numFmtId="0" fontId="16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16" fillId="28" borderId="30" applyNumberFormat="0" applyFont="0" applyAlignment="0" applyProtection="0"/>
    <xf numFmtId="0" fontId="55" fillId="31" borderId="0" applyNumberFormat="0" applyBorder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165" fontId="16" fillId="0" borderId="0" applyFont="0" applyFill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</cellStyleXfs>
  <cellXfs count="167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164" fontId="17" fillId="0" borderId="0" xfId="1" applyFont="1" applyFill="1" applyBorder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3" fontId="0" fillId="0" borderId="0" xfId="0" applyNumberFormat="1"/>
    <xf numFmtId="0" fontId="16" fillId="0" borderId="0" xfId="0" applyFont="1"/>
    <xf numFmtId="49" fontId="58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60" fillId="0" borderId="10" xfId="0" applyNumberFormat="1" applyFont="1" applyFill="1" applyBorder="1"/>
    <xf numFmtId="49" fontId="60" fillId="0" borderId="9" xfId="0" applyNumberFormat="1" applyFont="1" applyFill="1" applyBorder="1"/>
    <xf numFmtId="4" fontId="61" fillId="0" borderId="9" xfId="0" applyNumberFormat="1" applyFont="1" applyFill="1" applyBorder="1"/>
    <xf numFmtId="4" fontId="61" fillId="0" borderId="12" xfId="0" applyNumberFormat="1" applyFont="1" applyFill="1" applyBorder="1"/>
    <xf numFmtId="0" fontId="16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4" fontId="61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59" fillId="42" borderId="9" xfId="0" applyNumberFormat="1" applyFont="1" applyFill="1" applyBorder="1" applyAlignment="1">
      <alignment horizontal="center"/>
    </xf>
    <xf numFmtId="0" fontId="59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7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1" fillId="0" borderId="9" xfId="0" applyNumberFormat="1" applyFont="1" applyFill="1" applyBorder="1" applyAlignment="1">
      <alignment horizontal="right"/>
    </xf>
    <xf numFmtId="3" fontId="61" fillId="0" borderId="9" xfId="0" applyNumberFormat="1" applyFont="1" applyFill="1" applyBorder="1" applyAlignment="1">
      <alignment horizontal="right"/>
    </xf>
    <xf numFmtId="0" fontId="32" fillId="0" borderId="9" xfId="0" applyFont="1" applyFill="1" applyBorder="1"/>
    <xf numFmtId="0" fontId="32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17" fontId="32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63" fillId="0" borderId="0" xfId="0" applyFont="1" applyFill="1"/>
    <xf numFmtId="0" fontId="64" fillId="0" borderId="0" xfId="0" applyFont="1" applyFill="1"/>
    <xf numFmtId="0" fontId="63" fillId="0" borderId="9" xfId="0" applyFont="1" applyFill="1" applyBorder="1" applyAlignment="1">
      <alignment wrapText="1"/>
    </xf>
    <xf numFmtId="0" fontId="71" fillId="0" borderId="9" xfId="0" applyFont="1" applyFill="1" applyBorder="1" applyAlignment="1">
      <alignment wrapText="1"/>
    </xf>
    <xf numFmtId="0" fontId="66" fillId="0" borderId="9" xfId="2" applyFont="1" applyFill="1" applyBorder="1" applyAlignment="1">
      <alignment horizontal="center"/>
    </xf>
    <xf numFmtId="1" fontId="66" fillId="0" borderId="9" xfId="2" applyNumberFormat="1" applyFont="1" applyFill="1" applyBorder="1" applyAlignment="1">
      <alignment horizontal="center"/>
    </xf>
    <xf numFmtId="0" fontId="73" fillId="0" borderId="9" xfId="0" applyFont="1" applyFill="1" applyBorder="1"/>
    <xf numFmtId="3" fontId="66" fillId="0" borderId="9" xfId="0" applyNumberFormat="1" applyFont="1" applyFill="1" applyBorder="1" applyAlignment="1">
      <alignment horizontal="center"/>
    </xf>
    <xf numFmtId="4" fontId="66" fillId="0" borderId="9" xfId="0" applyNumberFormat="1" applyFont="1" applyFill="1" applyBorder="1" applyAlignment="1">
      <alignment horizontal="center"/>
    </xf>
    <xf numFmtId="0" fontId="66" fillId="0" borderId="9" xfId="0" applyFont="1" applyFill="1" applyBorder="1"/>
    <xf numFmtId="2" fontId="66" fillId="0" borderId="9" xfId="0" applyNumberFormat="1" applyFont="1" applyFill="1" applyBorder="1" applyAlignment="1">
      <alignment horizontal="center"/>
    </xf>
    <xf numFmtId="0" fontId="63" fillId="0" borderId="9" xfId="0" applyFont="1" applyFill="1" applyBorder="1"/>
    <xf numFmtId="3" fontId="74" fillId="0" borderId="9" xfId="0" applyNumberFormat="1" applyFont="1" applyFill="1" applyBorder="1" applyAlignment="1">
      <alignment horizontal="center"/>
    </xf>
    <xf numFmtId="2" fontId="74" fillId="0" borderId="9" xfId="0" applyNumberFormat="1" applyFont="1" applyFill="1" applyBorder="1" applyAlignment="1">
      <alignment horizontal="center"/>
    </xf>
    <xf numFmtId="0" fontId="71" fillId="0" borderId="9" xfId="0" applyFont="1" applyFill="1" applyBorder="1"/>
    <xf numFmtId="3" fontId="72" fillId="0" borderId="9" xfId="0" applyNumberFormat="1" applyFont="1" applyFill="1" applyBorder="1" applyAlignment="1">
      <alignment horizontal="center"/>
    </xf>
    <xf numFmtId="2" fontId="72" fillId="0" borderId="9" xfId="0" applyNumberFormat="1" applyFont="1" applyFill="1" applyBorder="1" applyAlignment="1">
      <alignment horizontal="center"/>
    </xf>
    <xf numFmtId="1" fontId="72" fillId="0" borderId="9" xfId="0" applyNumberFormat="1" applyFont="1" applyFill="1" applyBorder="1" applyAlignment="1">
      <alignment horizontal="center"/>
    </xf>
    <xf numFmtId="2" fontId="72" fillId="0" borderId="9" xfId="0" applyNumberFormat="1" applyFont="1" applyFill="1" applyBorder="1" applyAlignment="1">
      <alignment horizontal="center" wrapText="1"/>
    </xf>
    <xf numFmtId="166" fontId="66" fillId="0" borderId="9" xfId="0" applyNumberFormat="1" applyFont="1" applyFill="1" applyBorder="1" applyAlignment="1">
      <alignment horizontal="center"/>
    </xf>
    <xf numFmtId="166" fontId="74" fillId="0" borderId="9" xfId="0" applyNumberFormat="1" applyFont="1" applyFill="1" applyBorder="1" applyAlignment="1">
      <alignment horizontal="center"/>
    </xf>
    <xf numFmtId="0" fontId="63" fillId="0" borderId="9" xfId="2" applyFont="1" applyFill="1" applyBorder="1"/>
    <xf numFmtId="0" fontId="75" fillId="0" borderId="9" xfId="0" applyFont="1" applyFill="1" applyBorder="1"/>
    <xf numFmtId="166" fontId="71" fillId="0" borderId="9" xfId="0" applyNumberFormat="1" applyFont="1" applyFill="1" applyBorder="1" applyAlignment="1">
      <alignment horizontal="center"/>
    </xf>
    <xf numFmtId="49" fontId="76" fillId="0" borderId="14" xfId="0" applyNumberFormat="1" applyFont="1" applyFill="1" applyBorder="1" applyAlignment="1">
      <alignment horizontal="center"/>
    </xf>
    <xf numFmtId="49" fontId="76" fillId="0" borderId="15" xfId="0" applyNumberFormat="1" applyFont="1" applyFill="1" applyBorder="1" applyAlignment="1">
      <alignment horizontal="center"/>
    </xf>
    <xf numFmtId="0" fontId="76" fillId="0" borderId="16" xfId="0" applyFont="1" applyFill="1" applyBorder="1" applyAlignment="1">
      <alignment horizontal="center"/>
    </xf>
    <xf numFmtId="0" fontId="77" fillId="0" borderId="17" xfId="0" applyFont="1" applyFill="1" applyBorder="1"/>
    <xf numFmtId="3" fontId="77" fillId="0" borderId="18" xfId="0" applyNumberFormat="1" applyFont="1" applyFill="1" applyBorder="1" applyAlignment="1">
      <alignment horizontal="right"/>
    </xf>
    <xf numFmtId="0" fontId="78" fillId="0" borderId="17" xfId="0" applyFont="1" applyFill="1" applyBorder="1"/>
    <xf numFmtId="3" fontId="78" fillId="0" borderId="0" xfId="0" applyNumberFormat="1" applyFont="1" applyFill="1" applyBorder="1" applyAlignment="1">
      <alignment horizontal="right"/>
    </xf>
    <xf numFmtId="3" fontId="77" fillId="0" borderId="19" xfId="0" applyNumberFormat="1" applyFont="1" applyFill="1" applyBorder="1" applyAlignment="1">
      <alignment horizontal="right"/>
    </xf>
    <xf numFmtId="3" fontId="79" fillId="0" borderId="0" xfId="0" applyNumberFormat="1" applyFont="1" applyFill="1" applyBorder="1" applyAlignment="1">
      <alignment horizontal="right"/>
    </xf>
    <xf numFmtId="3" fontId="77" fillId="0" borderId="0" xfId="0" applyNumberFormat="1" applyFont="1" applyFill="1" applyBorder="1" applyAlignment="1">
      <alignment horizontal="right"/>
    </xf>
    <xf numFmtId="0" fontId="80" fillId="0" borderId="0" xfId="0" applyFont="1" applyFill="1"/>
    <xf numFmtId="0" fontId="81" fillId="0" borderId="20" xfId="0" applyFont="1" applyFill="1" applyBorder="1" applyAlignment="1">
      <alignment horizontal="center"/>
    </xf>
    <xf numFmtId="3" fontId="81" fillId="0" borderId="21" xfId="0" applyNumberFormat="1" applyFont="1" applyFill="1" applyBorder="1" applyAlignment="1">
      <alignment horizontal="right"/>
    </xf>
    <xf numFmtId="3" fontId="81" fillId="0" borderId="22" xfId="0" applyNumberFormat="1" applyFont="1" applyFill="1" applyBorder="1" applyAlignment="1">
      <alignment horizontal="right"/>
    </xf>
    <xf numFmtId="0" fontId="64" fillId="0" borderId="0" xfId="2" applyFont="1" applyFill="1" applyBorder="1"/>
    <xf numFmtId="0" fontId="63" fillId="0" borderId="0" xfId="0" applyFont="1" applyFill="1" applyAlignment="1">
      <alignment horizontal="left"/>
    </xf>
    <xf numFmtId="0" fontId="63" fillId="0" borderId="0" xfId="0" applyFont="1" applyFill="1" applyAlignment="1">
      <alignment horizontal="right"/>
    </xf>
    <xf numFmtId="0" fontId="63" fillId="43" borderId="0" xfId="0" applyFont="1" applyFill="1"/>
    <xf numFmtId="3" fontId="63" fillId="43" borderId="0" xfId="0" applyNumberFormat="1" applyFont="1" applyFill="1"/>
    <xf numFmtId="49" fontId="67" fillId="43" borderId="9" xfId="0" applyNumberFormat="1" applyFont="1" applyFill="1" applyBorder="1" applyAlignment="1">
      <alignment horizontal="left"/>
    </xf>
    <xf numFmtId="3" fontId="67" fillId="43" borderId="9" xfId="0" applyNumberFormat="1" applyFont="1" applyFill="1" applyBorder="1" applyAlignment="1">
      <alignment horizontal="right"/>
    </xf>
    <xf numFmtId="49" fontId="67" fillId="43" borderId="9" xfId="0" applyNumberFormat="1" applyFont="1" applyFill="1" applyBorder="1" applyAlignment="1">
      <alignment horizontal="right"/>
    </xf>
    <xf numFmtId="49" fontId="68" fillId="43" borderId="9" xfId="0" applyNumberFormat="1" applyFont="1" applyFill="1" applyBorder="1"/>
    <xf numFmtId="3" fontId="69" fillId="43" borderId="9" xfId="0" applyNumberFormat="1" applyFont="1" applyFill="1" applyBorder="1" applyAlignment="1">
      <alignment horizontal="right"/>
    </xf>
    <xf numFmtId="49" fontId="68" fillId="43" borderId="32" xfId="0" applyNumberFormat="1" applyFont="1" applyFill="1" applyBorder="1"/>
    <xf numFmtId="168" fontId="69" fillId="43" borderId="0" xfId="170" applyNumberFormat="1" applyFont="1" applyFill="1" applyBorder="1"/>
    <xf numFmtId="49" fontId="68" fillId="43" borderId="0" xfId="0" applyNumberFormat="1" applyFont="1" applyFill="1" applyBorder="1"/>
    <xf numFmtId="0" fontId="64" fillId="43" borderId="0" xfId="0" applyFont="1" applyFill="1"/>
    <xf numFmtId="3" fontId="69" fillId="43" borderId="9" xfId="0" applyNumberFormat="1" applyFont="1" applyFill="1" applyBorder="1"/>
    <xf numFmtId="168" fontId="69" fillId="43" borderId="9" xfId="170" applyNumberFormat="1" applyFont="1" applyFill="1" applyBorder="1" applyAlignment="1">
      <alignment horizontal="center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6" fillId="43" borderId="9" xfId="2" applyFont="1" applyFill="1" applyBorder="1" applyAlignment="1">
      <alignment horizontal="center"/>
    </xf>
    <xf numFmtId="0" fontId="65" fillId="43" borderId="9" xfId="2" applyFont="1" applyFill="1" applyBorder="1" applyAlignment="1">
      <alignment horizontal="center"/>
    </xf>
    <xf numFmtId="0" fontId="71" fillId="0" borderId="9" xfId="2" applyFont="1" applyFill="1" applyBorder="1" applyAlignment="1">
      <alignment horizontal="center" vertical="center"/>
    </xf>
    <xf numFmtId="0" fontId="70" fillId="0" borderId="10" xfId="0" applyFont="1" applyFill="1" applyBorder="1" applyAlignment="1">
      <alignment horizontal="center" vertical="center"/>
    </xf>
    <xf numFmtId="0" fontId="70" fillId="0" borderId="11" xfId="0" applyFont="1" applyFill="1" applyBorder="1" applyAlignment="1">
      <alignment horizontal="center" vertical="center"/>
    </xf>
    <xf numFmtId="0" fontId="70" fillId="0" borderId="12" xfId="0" applyFont="1" applyFill="1" applyBorder="1" applyAlignment="1">
      <alignment horizontal="center" vertical="center"/>
    </xf>
    <xf numFmtId="0" fontId="71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25" fillId="0" borderId="9" xfId="2" applyFont="1" applyFill="1" applyBorder="1" applyAlignment="1">
      <alignment vertical="center" wrapText="1"/>
    </xf>
    <xf numFmtId="3" fontId="25" fillId="0" borderId="9" xfId="2" applyNumberFormat="1" applyFont="1" applyFill="1" applyBorder="1" applyAlignment="1">
      <alignment horizontal="center" vertical="center"/>
    </xf>
    <xf numFmtId="166" fontId="25" fillId="0" borderId="9" xfId="2" applyNumberFormat="1" applyFont="1" applyFill="1" applyBorder="1" applyAlignment="1">
      <alignment horizontal="center" vertical="center"/>
    </xf>
    <xf numFmtId="166" fontId="27" fillId="0" borderId="9" xfId="2" applyNumberFormat="1" applyFont="1" applyFill="1" applyBorder="1" applyAlignment="1">
      <alignment horizontal="center" vertical="center"/>
    </xf>
    <xf numFmtId="0" fontId="29" fillId="0" borderId="9" xfId="2" applyFont="1" applyFill="1" applyBorder="1" applyAlignment="1">
      <alignment vertical="center"/>
    </xf>
    <xf numFmtId="3" fontId="29" fillId="44" borderId="9" xfId="2" applyNumberFormat="1" applyFont="1" applyFill="1" applyBorder="1" applyAlignment="1">
      <alignment horizontal="center" vertical="center"/>
    </xf>
    <xf numFmtId="166" fontId="62" fillId="45" borderId="9" xfId="2" applyNumberFormat="1" applyFont="1" applyFill="1" applyBorder="1" applyAlignment="1">
      <alignment horizontal="center" vertical="center"/>
    </xf>
    <xf numFmtId="166" fontId="29" fillId="0" borderId="9" xfId="2" applyNumberFormat="1" applyFont="1" applyFill="1" applyBorder="1" applyAlignment="1">
      <alignment horizontal="center" vertical="center"/>
    </xf>
    <xf numFmtId="3" fontId="62" fillId="44" borderId="9" xfId="2" applyNumberFormat="1" applyFont="1" applyFill="1" applyBorder="1" applyAlignment="1">
      <alignment horizontal="center" vertical="center"/>
    </xf>
  </cellXfs>
  <cellStyles count="337">
    <cellStyle name="%20 - Vurgu1 2" xfId="3" xr:uid="{00000000-0005-0000-0000-000000000000}"/>
    <cellStyle name="%20 - Vurgu2 2" xfId="4" xr:uid="{00000000-0005-0000-0000-000001000000}"/>
    <cellStyle name="%20 - Vurgu3 2" xfId="5" xr:uid="{00000000-0005-0000-0000-000002000000}"/>
    <cellStyle name="%20 - Vurgu4 2" xfId="6" xr:uid="{00000000-0005-0000-0000-000003000000}"/>
    <cellStyle name="%20 - Vurgu5 2" xfId="7" xr:uid="{00000000-0005-0000-0000-000004000000}"/>
    <cellStyle name="%20 - Vurgu6 2" xfId="8" xr:uid="{00000000-0005-0000-0000-000005000000}"/>
    <cellStyle name="%40 - Vurgu1 2" xfId="9" xr:uid="{00000000-0005-0000-0000-000006000000}"/>
    <cellStyle name="%40 - Vurgu2 2" xfId="10" xr:uid="{00000000-0005-0000-0000-000007000000}"/>
    <cellStyle name="%40 - Vurgu3 2" xfId="11" xr:uid="{00000000-0005-0000-0000-000008000000}"/>
    <cellStyle name="%40 - Vurgu4 2" xfId="12" xr:uid="{00000000-0005-0000-0000-000009000000}"/>
    <cellStyle name="%40 - Vurgu5 2" xfId="13" xr:uid="{00000000-0005-0000-0000-00000A000000}"/>
    <cellStyle name="%40 - Vurgu6 2" xfId="14" xr:uid="{00000000-0005-0000-0000-00000B000000}"/>
    <cellStyle name="%60 - Vurgu1 2" xfId="15" xr:uid="{00000000-0005-0000-0000-00000C000000}"/>
    <cellStyle name="%60 - Vurgu2 2" xfId="16" xr:uid="{00000000-0005-0000-0000-00000D000000}"/>
    <cellStyle name="%60 - Vurgu3 2" xfId="17" xr:uid="{00000000-0005-0000-0000-00000E000000}"/>
    <cellStyle name="%60 - Vurgu4 2" xfId="18" xr:uid="{00000000-0005-0000-0000-00000F000000}"/>
    <cellStyle name="%60 - Vurgu5 2" xfId="19" xr:uid="{00000000-0005-0000-0000-000010000000}"/>
    <cellStyle name="%60 - Vurgu6 2" xfId="20" xr:uid="{00000000-0005-0000-0000-000011000000}"/>
    <cellStyle name="20% - Accent1" xfId="21" xr:uid="{00000000-0005-0000-0000-000012000000}"/>
    <cellStyle name="20% - Accent1 2" xfId="22" xr:uid="{00000000-0005-0000-0000-000013000000}"/>
    <cellStyle name="20% - Accent1 2 2" xfId="23" xr:uid="{00000000-0005-0000-0000-000014000000}"/>
    <cellStyle name="20% - Accent1 2 2 2" xfId="171" xr:uid="{00000000-0005-0000-0000-000015000000}"/>
    <cellStyle name="20% - Accent1 2 3" xfId="172" xr:uid="{00000000-0005-0000-0000-000016000000}"/>
    <cellStyle name="20% - Accent1 3" xfId="173" xr:uid="{00000000-0005-0000-0000-000017000000}"/>
    <cellStyle name="20% - Accent1 4" xfId="174" xr:uid="{00000000-0005-0000-0000-000018000000}"/>
    <cellStyle name="20% - Accent2" xfId="24" xr:uid="{00000000-0005-0000-0000-000019000000}"/>
    <cellStyle name="20% - Accent2 2" xfId="25" xr:uid="{00000000-0005-0000-0000-00001A000000}"/>
    <cellStyle name="20% - Accent2 2 2" xfId="26" xr:uid="{00000000-0005-0000-0000-00001B000000}"/>
    <cellStyle name="20% - Accent2 2 2 2" xfId="175" xr:uid="{00000000-0005-0000-0000-00001C000000}"/>
    <cellStyle name="20% - Accent2 2 3" xfId="176" xr:uid="{00000000-0005-0000-0000-00001D000000}"/>
    <cellStyle name="20% - Accent2 3" xfId="177" xr:uid="{00000000-0005-0000-0000-00001E000000}"/>
    <cellStyle name="20% - Accent2 4" xfId="178" xr:uid="{00000000-0005-0000-0000-00001F000000}"/>
    <cellStyle name="20% - Accent3" xfId="27" xr:uid="{00000000-0005-0000-0000-000020000000}"/>
    <cellStyle name="20% - Accent3 2" xfId="28" xr:uid="{00000000-0005-0000-0000-000021000000}"/>
    <cellStyle name="20% - Accent3 2 2" xfId="29" xr:uid="{00000000-0005-0000-0000-000022000000}"/>
    <cellStyle name="20% - Accent3 2 2 2" xfId="179" xr:uid="{00000000-0005-0000-0000-000023000000}"/>
    <cellStyle name="20% - Accent3 2 3" xfId="180" xr:uid="{00000000-0005-0000-0000-000024000000}"/>
    <cellStyle name="20% - Accent3 3" xfId="181" xr:uid="{00000000-0005-0000-0000-000025000000}"/>
    <cellStyle name="20% - Accent3 4" xfId="182" xr:uid="{00000000-0005-0000-0000-000026000000}"/>
    <cellStyle name="20% - Accent4" xfId="30" xr:uid="{00000000-0005-0000-0000-000027000000}"/>
    <cellStyle name="20% - Accent4 2" xfId="31" xr:uid="{00000000-0005-0000-0000-000028000000}"/>
    <cellStyle name="20% - Accent4 2 2" xfId="32" xr:uid="{00000000-0005-0000-0000-000029000000}"/>
    <cellStyle name="20% - Accent4 2 2 2" xfId="183" xr:uid="{00000000-0005-0000-0000-00002A000000}"/>
    <cellStyle name="20% - Accent4 2 3" xfId="184" xr:uid="{00000000-0005-0000-0000-00002B000000}"/>
    <cellStyle name="20% - Accent4 3" xfId="185" xr:uid="{00000000-0005-0000-0000-00002C000000}"/>
    <cellStyle name="20% - Accent4 4" xfId="186" xr:uid="{00000000-0005-0000-0000-00002D000000}"/>
    <cellStyle name="20% - Accent5" xfId="33" xr:uid="{00000000-0005-0000-0000-00002E000000}"/>
    <cellStyle name="20% - Accent5 2" xfId="34" xr:uid="{00000000-0005-0000-0000-00002F000000}"/>
    <cellStyle name="20% - Accent5 2 2" xfId="35" xr:uid="{00000000-0005-0000-0000-000030000000}"/>
    <cellStyle name="20% - Accent5 2 2 2" xfId="187" xr:uid="{00000000-0005-0000-0000-000031000000}"/>
    <cellStyle name="20% - Accent5 2 3" xfId="188" xr:uid="{00000000-0005-0000-0000-000032000000}"/>
    <cellStyle name="20% - Accent5 3" xfId="189" xr:uid="{00000000-0005-0000-0000-000033000000}"/>
    <cellStyle name="20% - Accent5 4" xfId="190" xr:uid="{00000000-0005-0000-0000-000034000000}"/>
    <cellStyle name="20% - Accent6" xfId="36" xr:uid="{00000000-0005-0000-0000-000035000000}"/>
    <cellStyle name="20% - Accent6 2" xfId="37" xr:uid="{00000000-0005-0000-0000-000036000000}"/>
    <cellStyle name="20% - Accent6 2 2" xfId="38" xr:uid="{00000000-0005-0000-0000-000037000000}"/>
    <cellStyle name="20% - Accent6 2 2 2" xfId="191" xr:uid="{00000000-0005-0000-0000-000038000000}"/>
    <cellStyle name="20% - Accent6 2 3" xfId="192" xr:uid="{00000000-0005-0000-0000-000039000000}"/>
    <cellStyle name="20% - Accent6 3" xfId="193" xr:uid="{00000000-0005-0000-0000-00003A000000}"/>
    <cellStyle name="20% - Accent6 4" xfId="194" xr:uid="{00000000-0005-0000-0000-00003B000000}"/>
    <cellStyle name="40% - Accent1" xfId="39" xr:uid="{00000000-0005-0000-0000-00003C000000}"/>
    <cellStyle name="40% - Accent1 2" xfId="40" xr:uid="{00000000-0005-0000-0000-00003D000000}"/>
    <cellStyle name="40% - Accent1 2 2" xfId="41" xr:uid="{00000000-0005-0000-0000-00003E000000}"/>
    <cellStyle name="40% - Accent1 2 2 2" xfId="195" xr:uid="{00000000-0005-0000-0000-00003F000000}"/>
    <cellStyle name="40% - Accent1 2 3" xfId="196" xr:uid="{00000000-0005-0000-0000-000040000000}"/>
    <cellStyle name="40% - Accent1 3" xfId="197" xr:uid="{00000000-0005-0000-0000-000041000000}"/>
    <cellStyle name="40% - Accent1 4" xfId="198" xr:uid="{00000000-0005-0000-0000-000042000000}"/>
    <cellStyle name="40% - Accent2" xfId="42" xr:uid="{00000000-0005-0000-0000-000043000000}"/>
    <cellStyle name="40% - Accent2 2" xfId="43" xr:uid="{00000000-0005-0000-0000-000044000000}"/>
    <cellStyle name="40% - Accent2 2 2" xfId="44" xr:uid="{00000000-0005-0000-0000-000045000000}"/>
    <cellStyle name="40% - Accent2 2 2 2" xfId="199" xr:uid="{00000000-0005-0000-0000-000046000000}"/>
    <cellStyle name="40% - Accent2 2 3" xfId="200" xr:uid="{00000000-0005-0000-0000-000047000000}"/>
    <cellStyle name="40% - Accent2 3" xfId="201" xr:uid="{00000000-0005-0000-0000-000048000000}"/>
    <cellStyle name="40% - Accent2 4" xfId="202" xr:uid="{00000000-0005-0000-0000-000049000000}"/>
    <cellStyle name="40% - Accent3" xfId="45" xr:uid="{00000000-0005-0000-0000-00004A000000}"/>
    <cellStyle name="40% - Accent3 2" xfId="46" xr:uid="{00000000-0005-0000-0000-00004B000000}"/>
    <cellStyle name="40% - Accent3 2 2" xfId="47" xr:uid="{00000000-0005-0000-0000-00004C000000}"/>
    <cellStyle name="40% - Accent3 2 2 2" xfId="203" xr:uid="{00000000-0005-0000-0000-00004D000000}"/>
    <cellStyle name="40% - Accent3 2 3" xfId="204" xr:uid="{00000000-0005-0000-0000-00004E000000}"/>
    <cellStyle name="40% - Accent3 3" xfId="205" xr:uid="{00000000-0005-0000-0000-00004F000000}"/>
    <cellStyle name="40% - Accent3 4" xfId="206" xr:uid="{00000000-0005-0000-0000-000050000000}"/>
    <cellStyle name="40% - Accent4" xfId="48" xr:uid="{00000000-0005-0000-0000-000051000000}"/>
    <cellStyle name="40% - Accent4 2" xfId="49" xr:uid="{00000000-0005-0000-0000-000052000000}"/>
    <cellStyle name="40% - Accent4 2 2" xfId="50" xr:uid="{00000000-0005-0000-0000-000053000000}"/>
    <cellStyle name="40% - Accent4 2 2 2" xfId="207" xr:uid="{00000000-0005-0000-0000-000054000000}"/>
    <cellStyle name="40% - Accent4 2 3" xfId="208" xr:uid="{00000000-0005-0000-0000-000055000000}"/>
    <cellStyle name="40% - Accent4 3" xfId="209" xr:uid="{00000000-0005-0000-0000-000056000000}"/>
    <cellStyle name="40% - Accent4 4" xfId="210" xr:uid="{00000000-0005-0000-0000-000057000000}"/>
    <cellStyle name="40% - Accent5" xfId="51" xr:uid="{00000000-0005-0000-0000-000058000000}"/>
    <cellStyle name="40% - Accent5 2" xfId="52" xr:uid="{00000000-0005-0000-0000-000059000000}"/>
    <cellStyle name="40% - Accent5 2 2" xfId="53" xr:uid="{00000000-0005-0000-0000-00005A000000}"/>
    <cellStyle name="40% - Accent5 2 2 2" xfId="211" xr:uid="{00000000-0005-0000-0000-00005B000000}"/>
    <cellStyle name="40% - Accent5 2 3" xfId="212" xr:uid="{00000000-0005-0000-0000-00005C000000}"/>
    <cellStyle name="40% - Accent5 3" xfId="213" xr:uid="{00000000-0005-0000-0000-00005D000000}"/>
    <cellStyle name="40% - Accent5 4" xfId="214" xr:uid="{00000000-0005-0000-0000-00005E000000}"/>
    <cellStyle name="40% - Accent6" xfId="54" xr:uid="{00000000-0005-0000-0000-00005F000000}"/>
    <cellStyle name="40% - Accent6 2" xfId="55" xr:uid="{00000000-0005-0000-0000-000060000000}"/>
    <cellStyle name="40% - Accent6 2 2" xfId="56" xr:uid="{00000000-0005-0000-0000-000061000000}"/>
    <cellStyle name="40% - Accent6 2 2 2" xfId="215" xr:uid="{00000000-0005-0000-0000-000062000000}"/>
    <cellStyle name="40% - Accent6 2 3" xfId="216" xr:uid="{00000000-0005-0000-0000-000063000000}"/>
    <cellStyle name="40% - Accent6 3" xfId="217" xr:uid="{00000000-0005-0000-0000-000064000000}"/>
    <cellStyle name="40% - Accent6 4" xfId="218" xr:uid="{00000000-0005-0000-0000-000065000000}"/>
    <cellStyle name="60% - Accent1" xfId="57" xr:uid="{00000000-0005-0000-0000-000066000000}"/>
    <cellStyle name="60% - Accent1 2" xfId="58" xr:uid="{00000000-0005-0000-0000-000067000000}"/>
    <cellStyle name="60% - Accent1 2 2" xfId="59" xr:uid="{00000000-0005-0000-0000-000068000000}"/>
    <cellStyle name="60% - Accent1 2 2 2" xfId="219" xr:uid="{00000000-0005-0000-0000-000069000000}"/>
    <cellStyle name="60% - Accent1 2 3" xfId="220" xr:uid="{00000000-0005-0000-0000-00006A000000}"/>
    <cellStyle name="60% - Accent1 3" xfId="221" xr:uid="{00000000-0005-0000-0000-00006B000000}"/>
    <cellStyle name="60% - Accent2" xfId="60" xr:uid="{00000000-0005-0000-0000-00006C000000}"/>
    <cellStyle name="60% - Accent2 2" xfId="61" xr:uid="{00000000-0005-0000-0000-00006D000000}"/>
    <cellStyle name="60% - Accent2 2 2" xfId="62" xr:uid="{00000000-0005-0000-0000-00006E000000}"/>
    <cellStyle name="60% - Accent2 2 2 2" xfId="222" xr:uid="{00000000-0005-0000-0000-00006F000000}"/>
    <cellStyle name="60% - Accent2 2 3" xfId="223" xr:uid="{00000000-0005-0000-0000-000070000000}"/>
    <cellStyle name="60% - Accent2 3" xfId="224" xr:uid="{00000000-0005-0000-0000-000071000000}"/>
    <cellStyle name="60% - Accent3" xfId="63" xr:uid="{00000000-0005-0000-0000-000072000000}"/>
    <cellStyle name="60% - Accent3 2" xfId="64" xr:uid="{00000000-0005-0000-0000-000073000000}"/>
    <cellStyle name="60% - Accent3 2 2" xfId="65" xr:uid="{00000000-0005-0000-0000-000074000000}"/>
    <cellStyle name="60% - Accent3 2 2 2" xfId="225" xr:uid="{00000000-0005-0000-0000-000075000000}"/>
    <cellStyle name="60% - Accent3 2 3" xfId="226" xr:uid="{00000000-0005-0000-0000-000076000000}"/>
    <cellStyle name="60% - Accent3 3" xfId="227" xr:uid="{00000000-0005-0000-0000-000077000000}"/>
    <cellStyle name="60% - Accent4" xfId="66" xr:uid="{00000000-0005-0000-0000-000078000000}"/>
    <cellStyle name="60% - Accent4 2" xfId="67" xr:uid="{00000000-0005-0000-0000-000079000000}"/>
    <cellStyle name="60% - Accent4 2 2" xfId="68" xr:uid="{00000000-0005-0000-0000-00007A000000}"/>
    <cellStyle name="60% - Accent4 2 2 2" xfId="228" xr:uid="{00000000-0005-0000-0000-00007B000000}"/>
    <cellStyle name="60% - Accent4 2 3" xfId="229" xr:uid="{00000000-0005-0000-0000-00007C000000}"/>
    <cellStyle name="60% - Accent4 3" xfId="230" xr:uid="{00000000-0005-0000-0000-00007D000000}"/>
    <cellStyle name="60% - Accent5" xfId="69" xr:uid="{00000000-0005-0000-0000-00007E000000}"/>
    <cellStyle name="60% - Accent5 2" xfId="70" xr:uid="{00000000-0005-0000-0000-00007F000000}"/>
    <cellStyle name="60% - Accent5 2 2" xfId="71" xr:uid="{00000000-0005-0000-0000-000080000000}"/>
    <cellStyle name="60% - Accent5 2 2 2" xfId="231" xr:uid="{00000000-0005-0000-0000-000081000000}"/>
    <cellStyle name="60% - Accent5 2 3" xfId="232" xr:uid="{00000000-0005-0000-0000-000082000000}"/>
    <cellStyle name="60% - Accent5 3" xfId="233" xr:uid="{00000000-0005-0000-0000-000083000000}"/>
    <cellStyle name="60% - Accent6" xfId="72" xr:uid="{00000000-0005-0000-0000-000084000000}"/>
    <cellStyle name="60% - Accent6 2" xfId="73" xr:uid="{00000000-0005-0000-0000-000085000000}"/>
    <cellStyle name="60% - Accent6 2 2" xfId="74" xr:uid="{00000000-0005-0000-0000-000086000000}"/>
    <cellStyle name="60% - Accent6 2 2 2" xfId="234" xr:uid="{00000000-0005-0000-0000-000087000000}"/>
    <cellStyle name="60% - Accent6 2 3" xfId="235" xr:uid="{00000000-0005-0000-0000-000088000000}"/>
    <cellStyle name="60% - Accent6 3" xfId="236" xr:uid="{00000000-0005-0000-0000-000089000000}"/>
    <cellStyle name="Accent1 2" xfId="75" xr:uid="{00000000-0005-0000-0000-00008A000000}"/>
    <cellStyle name="Accent1 2 2" xfId="76" xr:uid="{00000000-0005-0000-0000-00008B000000}"/>
    <cellStyle name="Accent1 2 2 2" xfId="237" xr:uid="{00000000-0005-0000-0000-00008C000000}"/>
    <cellStyle name="Accent1 2 3" xfId="238" xr:uid="{00000000-0005-0000-0000-00008D000000}"/>
    <cellStyle name="Accent1 3" xfId="239" xr:uid="{00000000-0005-0000-0000-00008E000000}"/>
    <cellStyle name="Accent2 2" xfId="77" xr:uid="{00000000-0005-0000-0000-00008F000000}"/>
    <cellStyle name="Accent2 2 2" xfId="78" xr:uid="{00000000-0005-0000-0000-000090000000}"/>
    <cellStyle name="Accent2 2 2 2" xfId="240" xr:uid="{00000000-0005-0000-0000-000091000000}"/>
    <cellStyle name="Accent2 2 3" xfId="241" xr:uid="{00000000-0005-0000-0000-000092000000}"/>
    <cellStyle name="Accent2 3" xfId="242" xr:uid="{00000000-0005-0000-0000-000093000000}"/>
    <cellStyle name="Accent3 2" xfId="79" xr:uid="{00000000-0005-0000-0000-000094000000}"/>
    <cellStyle name="Accent3 2 2" xfId="80" xr:uid="{00000000-0005-0000-0000-000095000000}"/>
    <cellStyle name="Accent3 2 2 2" xfId="243" xr:uid="{00000000-0005-0000-0000-000096000000}"/>
    <cellStyle name="Accent3 2 3" xfId="244" xr:uid="{00000000-0005-0000-0000-000097000000}"/>
    <cellStyle name="Accent3 3" xfId="245" xr:uid="{00000000-0005-0000-0000-000098000000}"/>
    <cellStyle name="Accent4 2" xfId="81" xr:uid="{00000000-0005-0000-0000-000099000000}"/>
    <cellStyle name="Accent4 2 2" xfId="82" xr:uid="{00000000-0005-0000-0000-00009A000000}"/>
    <cellStyle name="Accent4 2 2 2" xfId="246" xr:uid="{00000000-0005-0000-0000-00009B000000}"/>
    <cellStyle name="Accent4 2 3" xfId="247" xr:uid="{00000000-0005-0000-0000-00009C000000}"/>
    <cellStyle name="Accent4 3" xfId="248" xr:uid="{00000000-0005-0000-0000-00009D000000}"/>
    <cellStyle name="Accent5 2" xfId="83" xr:uid="{00000000-0005-0000-0000-00009E000000}"/>
    <cellStyle name="Accent5 2 2" xfId="84" xr:uid="{00000000-0005-0000-0000-00009F000000}"/>
    <cellStyle name="Accent5 2 2 2" xfId="249" xr:uid="{00000000-0005-0000-0000-0000A0000000}"/>
    <cellStyle name="Accent5 2 3" xfId="250" xr:uid="{00000000-0005-0000-0000-0000A1000000}"/>
    <cellStyle name="Accent5 3" xfId="251" xr:uid="{00000000-0005-0000-0000-0000A2000000}"/>
    <cellStyle name="Accent6 2" xfId="85" xr:uid="{00000000-0005-0000-0000-0000A3000000}"/>
    <cellStyle name="Accent6 2 2" xfId="86" xr:uid="{00000000-0005-0000-0000-0000A4000000}"/>
    <cellStyle name="Accent6 2 2 2" xfId="252" xr:uid="{00000000-0005-0000-0000-0000A5000000}"/>
    <cellStyle name="Accent6 2 3" xfId="253" xr:uid="{00000000-0005-0000-0000-0000A6000000}"/>
    <cellStyle name="Accent6 3" xfId="254" xr:uid="{00000000-0005-0000-0000-0000A7000000}"/>
    <cellStyle name="Açıklama Metni 2" xfId="87" xr:uid="{00000000-0005-0000-0000-0000A8000000}"/>
    <cellStyle name="Ana Başlık 2" xfId="88" xr:uid="{00000000-0005-0000-0000-0000A9000000}"/>
    <cellStyle name="Bad 2" xfId="89" xr:uid="{00000000-0005-0000-0000-0000AA000000}"/>
    <cellStyle name="Bad 2 2" xfId="90" xr:uid="{00000000-0005-0000-0000-0000AB000000}"/>
    <cellStyle name="Bad 2 2 2" xfId="255" xr:uid="{00000000-0005-0000-0000-0000AC000000}"/>
    <cellStyle name="Bad 2 3" xfId="256" xr:uid="{00000000-0005-0000-0000-0000AD000000}"/>
    <cellStyle name="Bad 3" xfId="257" xr:uid="{00000000-0005-0000-0000-0000AE000000}"/>
    <cellStyle name="Bağlı Hücre 2" xfId="91" xr:uid="{00000000-0005-0000-0000-0000AF000000}"/>
    <cellStyle name="Başlık 1 2" xfId="92" xr:uid="{00000000-0005-0000-0000-0000B0000000}"/>
    <cellStyle name="Başlık 2 2" xfId="93" xr:uid="{00000000-0005-0000-0000-0000B1000000}"/>
    <cellStyle name="Başlık 3 2" xfId="94" xr:uid="{00000000-0005-0000-0000-0000B2000000}"/>
    <cellStyle name="Başlık 4 2" xfId="95" xr:uid="{00000000-0005-0000-0000-0000B3000000}"/>
    <cellStyle name="Calculation 2" xfId="96" xr:uid="{00000000-0005-0000-0000-0000B4000000}"/>
    <cellStyle name="Calculation 2 2" xfId="97" xr:uid="{00000000-0005-0000-0000-0000B5000000}"/>
    <cellStyle name="Calculation 2 2 2" xfId="258" xr:uid="{00000000-0005-0000-0000-0000B6000000}"/>
    <cellStyle name="Calculation 2 3" xfId="259" xr:uid="{00000000-0005-0000-0000-0000B7000000}"/>
    <cellStyle name="Calculation 3" xfId="260" xr:uid="{00000000-0005-0000-0000-0000B8000000}"/>
    <cellStyle name="Check Cell 2" xfId="98" xr:uid="{00000000-0005-0000-0000-0000B9000000}"/>
    <cellStyle name="Check Cell 2 2" xfId="99" xr:uid="{00000000-0005-0000-0000-0000BA000000}"/>
    <cellStyle name="Check Cell 2 2 2" xfId="261" xr:uid="{00000000-0005-0000-0000-0000BB000000}"/>
    <cellStyle name="Check Cell 2 3" xfId="262" xr:uid="{00000000-0005-0000-0000-0000BC000000}"/>
    <cellStyle name="Check Cell 3" xfId="263" xr:uid="{00000000-0005-0000-0000-0000BD000000}"/>
    <cellStyle name="Comma" xfId="1" builtinId="3"/>
    <cellStyle name="Comma 2" xfId="100" xr:uid="{00000000-0005-0000-0000-0000BE000000}"/>
    <cellStyle name="Comma 2 2" xfId="101" xr:uid="{00000000-0005-0000-0000-0000BF000000}"/>
    <cellStyle name="Comma 2 3" xfId="264" xr:uid="{00000000-0005-0000-0000-0000C0000000}"/>
    <cellStyle name="Çıkış 2" xfId="102" xr:uid="{00000000-0005-0000-0000-0000C1000000}"/>
    <cellStyle name="Explanatory Text" xfId="103" xr:uid="{00000000-0005-0000-0000-0000C2000000}"/>
    <cellStyle name="Explanatory Text 2" xfId="104" xr:uid="{00000000-0005-0000-0000-0000C3000000}"/>
    <cellStyle name="Explanatory Text 2 2" xfId="105" xr:uid="{00000000-0005-0000-0000-0000C4000000}"/>
    <cellStyle name="Explanatory Text 2 2 2" xfId="265" xr:uid="{00000000-0005-0000-0000-0000C5000000}"/>
    <cellStyle name="Explanatory Text 2 3" xfId="266" xr:uid="{00000000-0005-0000-0000-0000C6000000}"/>
    <cellStyle name="Explanatory Text 3" xfId="267" xr:uid="{00000000-0005-0000-0000-0000C7000000}"/>
    <cellStyle name="Giriş 2" xfId="106" xr:uid="{00000000-0005-0000-0000-0000C8000000}"/>
    <cellStyle name="Good 2" xfId="107" xr:uid="{00000000-0005-0000-0000-0000C9000000}"/>
    <cellStyle name="Good 2 2" xfId="108" xr:uid="{00000000-0005-0000-0000-0000CA000000}"/>
    <cellStyle name="Good 2 2 2" xfId="268" xr:uid="{00000000-0005-0000-0000-0000CB000000}"/>
    <cellStyle name="Good 2 3" xfId="269" xr:uid="{00000000-0005-0000-0000-0000CC000000}"/>
    <cellStyle name="Good 3" xfId="270" xr:uid="{00000000-0005-0000-0000-0000CD000000}"/>
    <cellStyle name="Heading 1" xfId="109" xr:uid="{00000000-0005-0000-0000-0000CE000000}"/>
    <cellStyle name="Heading 1 2" xfId="110" xr:uid="{00000000-0005-0000-0000-0000CF000000}"/>
    <cellStyle name="Heading 2" xfId="111" xr:uid="{00000000-0005-0000-0000-0000D0000000}"/>
    <cellStyle name="Heading 2 2" xfId="112" xr:uid="{00000000-0005-0000-0000-0000D1000000}"/>
    <cellStyle name="Heading 3" xfId="113" xr:uid="{00000000-0005-0000-0000-0000D2000000}"/>
    <cellStyle name="Heading 3 2" xfId="114" xr:uid="{00000000-0005-0000-0000-0000D3000000}"/>
    <cellStyle name="Heading 4" xfId="115" xr:uid="{00000000-0005-0000-0000-0000D4000000}"/>
    <cellStyle name="Heading 4 2" xfId="116" xr:uid="{00000000-0005-0000-0000-0000D5000000}"/>
    <cellStyle name="Hesaplama 2" xfId="271" xr:uid="{00000000-0005-0000-0000-0000D6000000}"/>
    <cellStyle name="Input" xfId="117" xr:uid="{00000000-0005-0000-0000-0000D7000000}"/>
    <cellStyle name="Input 2" xfId="118" xr:uid="{00000000-0005-0000-0000-0000D8000000}"/>
    <cellStyle name="Input 2 2" xfId="119" xr:uid="{00000000-0005-0000-0000-0000D9000000}"/>
    <cellStyle name="Input 2 2 2" xfId="272" xr:uid="{00000000-0005-0000-0000-0000DA000000}"/>
    <cellStyle name="Input 2 3" xfId="273" xr:uid="{00000000-0005-0000-0000-0000DB000000}"/>
    <cellStyle name="Input 3" xfId="274" xr:uid="{00000000-0005-0000-0000-0000DC000000}"/>
    <cellStyle name="İşaretli Hücre 2" xfId="275" xr:uid="{00000000-0005-0000-0000-0000DD000000}"/>
    <cellStyle name="İyi 2" xfId="276" xr:uid="{00000000-0005-0000-0000-0000DE000000}"/>
    <cellStyle name="Kötü 2" xfId="277" xr:uid="{00000000-0005-0000-0000-0000DF000000}"/>
    <cellStyle name="Linked Cell" xfId="120" xr:uid="{00000000-0005-0000-0000-0000E0000000}"/>
    <cellStyle name="Linked Cell 2" xfId="121" xr:uid="{00000000-0005-0000-0000-0000E1000000}"/>
    <cellStyle name="Linked Cell 2 2" xfId="122" xr:uid="{00000000-0005-0000-0000-0000E2000000}"/>
    <cellStyle name="Linked Cell 2 2 2" xfId="278" xr:uid="{00000000-0005-0000-0000-0000E3000000}"/>
    <cellStyle name="Linked Cell 2 3" xfId="279" xr:uid="{00000000-0005-0000-0000-0000E4000000}"/>
    <cellStyle name="Linked Cell 3" xfId="280" xr:uid="{00000000-0005-0000-0000-0000E5000000}"/>
    <cellStyle name="Neutral 2" xfId="123" xr:uid="{00000000-0005-0000-0000-0000E6000000}"/>
    <cellStyle name="Neutral 2 2" xfId="124" xr:uid="{00000000-0005-0000-0000-0000E7000000}"/>
    <cellStyle name="Neutral 2 2 2" xfId="281" xr:uid="{00000000-0005-0000-0000-0000E8000000}"/>
    <cellStyle name="Neutral 2 3" xfId="282" xr:uid="{00000000-0005-0000-0000-0000E9000000}"/>
    <cellStyle name="Neutral 3" xfId="283" xr:uid="{00000000-0005-0000-0000-0000EA000000}"/>
    <cellStyle name="Normal" xfId="0" builtinId="0"/>
    <cellStyle name="Normal 2" xfId="336" xr:uid="{00000000-0005-0000-0000-0000EC000000}"/>
    <cellStyle name="Normal 2 2" xfId="125" xr:uid="{00000000-0005-0000-0000-0000ED000000}"/>
    <cellStyle name="Normal 2 2 2" xfId="284" xr:uid="{00000000-0005-0000-0000-0000EE000000}"/>
    <cellStyle name="Normal 2 3" xfId="126" xr:uid="{00000000-0005-0000-0000-0000EF000000}"/>
    <cellStyle name="Normal 2 3 2" xfId="127" xr:uid="{00000000-0005-0000-0000-0000F0000000}"/>
    <cellStyle name="Normal 2 3 2 2" xfId="285" xr:uid="{00000000-0005-0000-0000-0000F1000000}"/>
    <cellStyle name="Normal 2 3 3" xfId="286" xr:uid="{00000000-0005-0000-0000-0000F2000000}"/>
    <cellStyle name="Normal 3" xfId="128" xr:uid="{00000000-0005-0000-0000-0000F3000000}"/>
    <cellStyle name="Normal 3 2" xfId="287" xr:uid="{00000000-0005-0000-0000-0000F4000000}"/>
    <cellStyle name="Normal 4" xfId="129" xr:uid="{00000000-0005-0000-0000-0000F5000000}"/>
    <cellStyle name="Normal 4 2" xfId="130" xr:uid="{00000000-0005-0000-0000-0000F6000000}"/>
    <cellStyle name="Normal 4 2 2" xfId="131" xr:uid="{00000000-0005-0000-0000-0000F7000000}"/>
    <cellStyle name="Normal 4 2 2 2" xfId="288" xr:uid="{00000000-0005-0000-0000-0000F8000000}"/>
    <cellStyle name="Normal 4 2 3" xfId="289" xr:uid="{00000000-0005-0000-0000-0000F9000000}"/>
    <cellStyle name="Normal 4 3" xfId="290" xr:uid="{00000000-0005-0000-0000-0000FA000000}"/>
    <cellStyle name="Normal 4 4" xfId="291" xr:uid="{00000000-0005-0000-0000-0000FB000000}"/>
    <cellStyle name="Normal 5" xfId="292" xr:uid="{00000000-0005-0000-0000-0000FC000000}"/>
    <cellStyle name="Normal 5 2" xfId="293" xr:uid="{00000000-0005-0000-0000-0000FD000000}"/>
    <cellStyle name="Normal 5 3" xfId="294" xr:uid="{00000000-0005-0000-0000-0000FE000000}"/>
    <cellStyle name="Normal_MAYIS_2009_İHRACAT_RAKAMLARI" xfId="2" xr:uid="{00000000-0005-0000-0000-0000FF000000}"/>
    <cellStyle name="Not 2" xfId="132" xr:uid="{00000000-0005-0000-0000-000000010000}"/>
    <cellStyle name="Not 3" xfId="295" xr:uid="{00000000-0005-0000-0000-000001010000}"/>
    <cellStyle name="Note 2" xfId="133" xr:uid="{00000000-0005-0000-0000-000002010000}"/>
    <cellStyle name="Note 2 2" xfId="134" xr:uid="{00000000-0005-0000-0000-000003010000}"/>
    <cellStyle name="Note 2 2 2" xfId="135" xr:uid="{00000000-0005-0000-0000-000004010000}"/>
    <cellStyle name="Note 2 2 2 2" xfId="136" xr:uid="{00000000-0005-0000-0000-000005010000}"/>
    <cellStyle name="Note 2 2 2 2 2" xfId="296" xr:uid="{00000000-0005-0000-0000-000006010000}"/>
    <cellStyle name="Note 2 2 2 3" xfId="297" xr:uid="{00000000-0005-0000-0000-000007010000}"/>
    <cellStyle name="Note 2 2 3" xfId="137" xr:uid="{00000000-0005-0000-0000-000008010000}"/>
    <cellStyle name="Note 2 2 3 2" xfId="138" xr:uid="{00000000-0005-0000-0000-000009010000}"/>
    <cellStyle name="Note 2 2 3 2 2" xfId="139" xr:uid="{00000000-0005-0000-0000-00000A010000}"/>
    <cellStyle name="Note 2 2 3 2 2 2" xfId="298" xr:uid="{00000000-0005-0000-0000-00000B010000}"/>
    <cellStyle name="Note 2 2 3 2 3" xfId="299" xr:uid="{00000000-0005-0000-0000-00000C010000}"/>
    <cellStyle name="Note 2 2 3 3" xfId="140" xr:uid="{00000000-0005-0000-0000-00000D010000}"/>
    <cellStyle name="Note 2 2 3 3 2" xfId="141" xr:uid="{00000000-0005-0000-0000-00000E010000}"/>
    <cellStyle name="Note 2 2 3 3 2 2" xfId="300" xr:uid="{00000000-0005-0000-0000-00000F010000}"/>
    <cellStyle name="Note 2 2 3 3 3" xfId="301" xr:uid="{00000000-0005-0000-0000-000010010000}"/>
    <cellStyle name="Note 2 2 3 4" xfId="302" xr:uid="{00000000-0005-0000-0000-000011010000}"/>
    <cellStyle name="Note 2 2 4" xfId="142" xr:uid="{00000000-0005-0000-0000-000012010000}"/>
    <cellStyle name="Note 2 2 4 2" xfId="143" xr:uid="{00000000-0005-0000-0000-000013010000}"/>
    <cellStyle name="Note 2 2 4 2 2" xfId="303" xr:uid="{00000000-0005-0000-0000-000014010000}"/>
    <cellStyle name="Note 2 2 4 3" xfId="304" xr:uid="{00000000-0005-0000-0000-000015010000}"/>
    <cellStyle name="Note 2 2 5" xfId="305" xr:uid="{00000000-0005-0000-0000-000016010000}"/>
    <cellStyle name="Note 2 2 6" xfId="306" xr:uid="{00000000-0005-0000-0000-000017010000}"/>
    <cellStyle name="Note 2 3" xfId="144" xr:uid="{00000000-0005-0000-0000-000018010000}"/>
    <cellStyle name="Note 2 3 2" xfId="145" xr:uid="{00000000-0005-0000-0000-000019010000}"/>
    <cellStyle name="Note 2 3 2 2" xfId="146" xr:uid="{00000000-0005-0000-0000-00001A010000}"/>
    <cellStyle name="Note 2 3 2 2 2" xfId="307" xr:uid="{00000000-0005-0000-0000-00001B010000}"/>
    <cellStyle name="Note 2 3 2 3" xfId="308" xr:uid="{00000000-0005-0000-0000-00001C010000}"/>
    <cellStyle name="Note 2 3 3" xfId="147" xr:uid="{00000000-0005-0000-0000-00001D010000}"/>
    <cellStyle name="Note 2 3 3 2" xfId="148" xr:uid="{00000000-0005-0000-0000-00001E010000}"/>
    <cellStyle name="Note 2 3 3 2 2" xfId="309" xr:uid="{00000000-0005-0000-0000-00001F010000}"/>
    <cellStyle name="Note 2 3 3 3" xfId="310" xr:uid="{00000000-0005-0000-0000-000020010000}"/>
    <cellStyle name="Note 2 3 4" xfId="311" xr:uid="{00000000-0005-0000-0000-000021010000}"/>
    <cellStyle name="Note 2 4" xfId="149" xr:uid="{00000000-0005-0000-0000-000022010000}"/>
    <cellStyle name="Note 2 4 2" xfId="150" xr:uid="{00000000-0005-0000-0000-000023010000}"/>
    <cellStyle name="Note 2 4 2 2" xfId="312" xr:uid="{00000000-0005-0000-0000-000024010000}"/>
    <cellStyle name="Note 2 4 3" xfId="313" xr:uid="{00000000-0005-0000-0000-000025010000}"/>
    <cellStyle name="Note 2 5" xfId="314" xr:uid="{00000000-0005-0000-0000-000026010000}"/>
    <cellStyle name="Note 3" xfId="151" xr:uid="{00000000-0005-0000-0000-000027010000}"/>
    <cellStyle name="Note 3 2" xfId="315" xr:uid="{00000000-0005-0000-0000-000028010000}"/>
    <cellStyle name="Nötr 2" xfId="316" xr:uid="{00000000-0005-0000-0000-000029010000}"/>
    <cellStyle name="Output" xfId="152" xr:uid="{00000000-0005-0000-0000-00002A010000}"/>
    <cellStyle name="Output 2" xfId="153" xr:uid="{00000000-0005-0000-0000-00002B010000}"/>
    <cellStyle name="Output 2 2" xfId="154" xr:uid="{00000000-0005-0000-0000-00002C010000}"/>
    <cellStyle name="Output 2 2 2" xfId="317" xr:uid="{00000000-0005-0000-0000-00002D010000}"/>
    <cellStyle name="Output 2 3" xfId="318" xr:uid="{00000000-0005-0000-0000-00002E010000}"/>
    <cellStyle name="Output 3" xfId="319" xr:uid="{00000000-0005-0000-0000-00002F010000}"/>
    <cellStyle name="Percent 2" xfId="155" xr:uid="{00000000-0005-0000-0000-000030010000}"/>
    <cellStyle name="Percent 2 2" xfId="156" xr:uid="{00000000-0005-0000-0000-000031010000}"/>
    <cellStyle name="Percent 2 2 2" xfId="320" xr:uid="{00000000-0005-0000-0000-000032010000}"/>
    <cellStyle name="Percent 2 3" xfId="321" xr:uid="{00000000-0005-0000-0000-000033010000}"/>
    <cellStyle name="Percent 3" xfId="157" xr:uid="{00000000-0005-0000-0000-000034010000}"/>
    <cellStyle name="Percent 3 2" xfId="322" xr:uid="{00000000-0005-0000-0000-000035010000}"/>
    <cellStyle name="Title" xfId="158" xr:uid="{00000000-0005-0000-0000-000036010000}"/>
    <cellStyle name="Title 2" xfId="159" xr:uid="{00000000-0005-0000-0000-000037010000}"/>
    <cellStyle name="Toplam 2" xfId="160" xr:uid="{00000000-0005-0000-0000-000038010000}"/>
    <cellStyle name="Total" xfId="161" xr:uid="{00000000-0005-0000-0000-000039010000}"/>
    <cellStyle name="Total 2" xfId="162" xr:uid="{00000000-0005-0000-0000-00003A010000}"/>
    <cellStyle name="Total 2 2" xfId="163" xr:uid="{00000000-0005-0000-0000-00003B010000}"/>
    <cellStyle name="Total 2 2 2" xfId="323" xr:uid="{00000000-0005-0000-0000-00003C010000}"/>
    <cellStyle name="Total 2 3" xfId="324" xr:uid="{00000000-0005-0000-0000-00003D010000}"/>
    <cellStyle name="Total 3" xfId="325" xr:uid="{00000000-0005-0000-0000-00003E010000}"/>
    <cellStyle name="Uyarı Metni 2" xfId="164" xr:uid="{00000000-0005-0000-0000-00003F010000}"/>
    <cellStyle name="Virgül 2" xfId="165" xr:uid="{00000000-0005-0000-0000-000041010000}"/>
    <cellStyle name="Virgül 3" xfId="326" xr:uid="{00000000-0005-0000-0000-000042010000}"/>
    <cellStyle name="Vurgu1 2" xfId="327" xr:uid="{00000000-0005-0000-0000-000043010000}"/>
    <cellStyle name="Vurgu2 2" xfId="328" xr:uid="{00000000-0005-0000-0000-000044010000}"/>
    <cellStyle name="Vurgu3 2" xfId="329" xr:uid="{00000000-0005-0000-0000-000045010000}"/>
    <cellStyle name="Vurgu4 2" xfId="330" xr:uid="{00000000-0005-0000-0000-000046010000}"/>
    <cellStyle name="Vurgu5 2" xfId="331" xr:uid="{00000000-0005-0000-0000-000047010000}"/>
    <cellStyle name="Vurgu6 2" xfId="332" xr:uid="{00000000-0005-0000-0000-000048010000}"/>
    <cellStyle name="Warning Text" xfId="166" xr:uid="{00000000-0005-0000-0000-000049010000}"/>
    <cellStyle name="Warning Text 2" xfId="167" xr:uid="{00000000-0005-0000-0000-00004A010000}"/>
    <cellStyle name="Warning Text 2 2" xfId="168" xr:uid="{00000000-0005-0000-0000-00004B010000}"/>
    <cellStyle name="Warning Text 2 2 2" xfId="333" xr:uid="{00000000-0005-0000-0000-00004C010000}"/>
    <cellStyle name="Warning Text 2 3" xfId="334" xr:uid="{00000000-0005-0000-0000-00004D010000}"/>
    <cellStyle name="Warning Text 3" xfId="335" xr:uid="{00000000-0005-0000-0000-00004E010000}"/>
    <cellStyle name="Yüzde 2" xfId="169" xr:uid="{00000000-0005-0000-0000-00004F010000}"/>
    <cellStyle name="Yüzde 3" xfId="170" xr:uid="{00000000-0005-0000-0000-000050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'2002_2019_AYLIK_IHR'!$A$25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'2002_2019_AYLIK_IHR'!$C$25:$N$25</c:f>
              <c:numCache>
                <c:formatCode>#,##0</c:formatCode>
                <c:ptCount val="12"/>
                <c:pt idx="0">
                  <c:v>10611945.913530001</c:v>
                </c:pt>
                <c:pt idx="1">
                  <c:v>11028866.079659997</c:v>
                </c:pt>
                <c:pt idx="2">
                  <c:v>12636183.83364</c:v>
                </c:pt>
                <c:pt idx="3">
                  <c:v>11771036.453860002</c:v>
                </c:pt>
                <c:pt idx="4">
                  <c:v>12997807.122320002</c:v>
                </c:pt>
                <c:pt idx="5">
                  <c:v>8887845.8492300007</c:v>
                </c:pt>
                <c:pt idx="6">
                  <c:v>12515374.994540002</c:v>
                </c:pt>
                <c:pt idx="7">
                  <c:v>10182273.64436</c:v>
                </c:pt>
                <c:pt idx="8">
                  <c:v>11581694.262569997</c:v>
                </c:pt>
                <c:pt idx="9">
                  <c:v>12381479.634530002</c:v>
                </c:pt>
                <c:pt idx="10">
                  <c:v>12093101.020439999</c:v>
                </c:pt>
                <c:pt idx="11">
                  <c:v>11498698.504540002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4-4748-A8BE-9E9057AA5D6B}"/>
            </c:ext>
          </c:extLst>
        </c:ser>
        <c:ser>
          <c:idx val="1"/>
          <c:order val="1"/>
          <c:tx>
            <c:strRef>
              <c:f>'2002_2019_AYLIK_IHR'!$A$24</c:f>
              <c:strCache>
                <c:ptCount val="1"/>
                <c:pt idx="0">
                  <c:v>2020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'2002_2019_AYLIK_IHR'!$C$24:$N$24</c:f>
              <c:numCache>
                <c:formatCode>#,##0</c:formatCode>
                <c:ptCount val="12"/>
                <c:pt idx="0">
                  <c:v>11111943.971660001</c:v>
                </c:pt>
                <c:pt idx="1">
                  <c:v>11130202.634440001</c:v>
                </c:pt>
                <c:pt idx="2">
                  <c:v>10016022.981510002</c:v>
                </c:pt>
                <c:pt idx="3">
                  <c:v>6232313.2259500008</c:v>
                </c:pt>
                <c:pt idx="4">
                  <c:v>7109532.7593399994</c:v>
                </c:pt>
                <c:pt idx="5">
                  <c:v>10224619.29291</c:v>
                </c:pt>
                <c:pt idx="6">
                  <c:v>11495132.007820001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F4-4748-A8BE-9E9057AA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46198176"/>
        <c:axId val="-1046206336"/>
      </c:lineChart>
      <c:catAx>
        <c:axId val="-104619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46206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4620633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461981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'2002_2019_AYLIK_IHR'!$C$10:$N$10</c:f>
              <c:numCache>
                <c:formatCode>#,##0</c:formatCode>
                <c:ptCount val="12"/>
                <c:pt idx="0">
                  <c:v>113207.44742</c:v>
                </c:pt>
                <c:pt idx="1">
                  <c:v>100301.6303</c:v>
                </c:pt>
                <c:pt idx="2">
                  <c:v>123205.53456</c:v>
                </c:pt>
                <c:pt idx="3">
                  <c:v>103927.92369</c:v>
                </c:pt>
                <c:pt idx="4">
                  <c:v>74317.107980000001</c:v>
                </c:pt>
                <c:pt idx="5">
                  <c:v>89506.193650000001</c:v>
                </c:pt>
                <c:pt idx="6">
                  <c:v>90274.235950000002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71-4958-82FF-B7535E41D8AB}"/>
            </c:ext>
          </c:extLst>
        </c:ser>
        <c:ser>
          <c:idx val="0"/>
          <c:order val="1"/>
          <c:tx>
            <c:strRef>
              <c:f>'2002_2019_AYLIK_IHR'!$A$11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'2002_2019_AYLIK_IHR'!$C$11:$N$11</c:f>
              <c:numCache>
                <c:formatCode>#,##0</c:formatCode>
                <c:ptCount val="12"/>
                <c:pt idx="0">
                  <c:v>112110.71122</c:v>
                </c:pt>
                <c:pt idx="1">
                  <c:v>114842.19143000001</c:v>
                </c:pt>
                <c:pt idx="2">
                  <c:v>118196.58269</c:v>
                </c:pt>
                <c:pt idx="3">
                  <c:v>117650.87019</c:v>
                </c:pt>
                <c:pt idx="4">
                  <c:v>117731.30992</c:v>
                </c:pt>
                <c:pt idx="5">
                  <c:v>63501.196909999999</c:v>
                </c:pt>
                <c:pt idx="6">
                  <c:v>83021.46703</c:v>
                </c:pt>
                <c:pt idx="7">
                  <c:v>71929.894650000002</c:v>
                </c:pt>
                <c:pt idx="8">
                  <c:v>154469.27884000001</c:v>
                </c:pt>
                <c:pt idx="9">
                  <c:v>189264.08181999999</c:v>
                </c:pt>
                <c:pt idx="10">
                  <c:v>151344.11695</c:v>
                </c:pt>
                <c:pt idx="11">
                  <c:v>122529.68595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71-4958-82FF-B7535E41D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59064752"/>
        <c:axId val="-1259071280"/>
      </c:lineChart>
      <c:catAx>
        <c:axId val="-125906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259071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59071280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2590647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'2002_2019_AYLIK_IHR'!$C$12:$N$12</c:f>
              <c:numCache>
                <c:formatCode>#,##0</c:formatCode>
                <c:ptCount val="12"/>
                <c:pt idx="0">
                  <c:v>183456.01676</c:v>
                </c:pt>
                <c:pt idx="1">
                  <c:v>163226.82138000001</c:v>
                </c:pt>
                <c:pt idx="2">
                  <c:v>207894.46038999999</c:v>
                </c:pt>
                <c:pt idx="3">
                  <c:v>197469.49324000001</c:v>
                </c:pt>
                <c:pt idx="4">
                  <c:v>120631.06891</c:v>
                </c:pt>
                <c:pt idx="5">
                  <c:v>128203.85999</c:v>
                </c:pt>
                <c:pt idx="6">
                  <c:v>137047.60875000001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71-4DF5-85D8-C80F00B3AD30}"/>
            </c:ext>
          </c:extLst>
        </c:ser>
        <c:ser>
          <c:idx val="0"/>
          <c:order val="1"/>
          <c:tx>
            <c:strRef>
              <c:f>'2002_2019_AYLIK_IHR'!$A$13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'2002_2019_AYLIK_IHR'!$C$13:$N$13</c:f>
              <c:numCache>
                <c:formatCode>#,##0</c:formatCode>
                <c:ptCount val="12"/>
                <c:pt idx="0">
                  <c:v>152194.74354</c:v>
                </c:pt>
                <c:pt idx="1">
                  <c:v>144402.65093</c:v>
                </c:pt>
                <c:pt idx="2">
                  <c:v>136203.45361999999</c:v>
                </c:pt>
                <c:pt idx="3">
                  <c:v>135925.36207999999</c:v>
                </c:pt>
                <c:pt idx="4">
                  <c:v>132553.25017000001</c:v>
                </c:pt>
                <c:pt idx="5">
                  <c:v>75849.333199999994</c:v>
                </c:pt>
                <c:pt idx="6">
                  <c:v>112534.87652000001</c:v>
                </c:pt>
                <c:pt idx="7">
                  <c:v>66613.027579999994</c:v>
                </c:pt>
                <c:pt idx="8">
                  <c:v>274783.43951</c:v>
                </c:pt>
                <c:pt idx="9">
                  <c:v>346124.05622000003</c:v>
                </c:pt>
                <c:pt idx="10">
                  <c:v>264245.59101999999</c:v>
                </c:pt>
                <c:pt idx="11">
                  <c:v>187046.81929000001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71-4DF5-85D8-C80F00B3A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59909776"/>
        <c:axId val="-1059904880"/>
      </c:lineChart>
      <c:catAx>
        <c:axId val="-105990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59904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599048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599097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'2002_2019_AYLIK_IHR'!$A$14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'2002_2019_AYLIK_IHR'!$C$14:$N$14</c:f>
              <c:numCache>
                <c:formatCode>#,##0</c:formatCode>
                <c:ptCount val="12"/>
                <c:pt idx="0">
                  <c:v>24451.569380000001</c:v>
                </c:pt>
                <c:pt idx="1">
                  <c:v>24726.651860000002</c:v>
                </c:pt>
                <c:pt idx="2">
                  <c:v>29417.449779999999</c:v>
                </c:pt>
                <c:pt idx="3">
                  <c:v>23301.29163</c:v>
                </c:pt>
                <c:pt idx="4">
                  <c:v>19919.669020000001</c:v>
                </c:pt>
                <c:pt idx="5">
                  <c:v>19021.400140000002</c:v>
                </c:pt>
                <c:pt idx="6">
                  <c:v>19105.18777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1C-4A37-8346-C1205F12A28F}"/>
            </c:ext>
          </c:extLst>
        </c:ser>
        <c:ser>
          <c:idx val="0"/>
          <c:order val="1"/>
          <c:tx>
            <c:strRef>
              <c:f>'2002_2019_AYLIK_IHR'!$A$15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'2002_2019_AYLIK_IHR'!$C$15:$N$15</c:f>
              <c:numCache>
                <c:formatCode>#,##0</c:formatCode>
                <c:ptCount val="12"/>
                <c:pt idx="0">
                  <c:v>27998.944500000001</c:v>
                </c:pt>
                <c:pt idx="1">
                  <c:v>26744.397369999999</c:v>
                </c:pt>
                <c:pt idx="2">
                  <c:v>34862.710709999999</c:v>
                </c:pt>
                <c:pt idx="3">
                  <c:v>24122.202799999999</c:v>
                </c:pt>
                <c:pt idx="4">
                  <c:v>27919.586240000001</c:v>
                </c:pt>
                <c:pt idx="5">
                  <c:v>15775.459930000001</c:v>
                </c:pt>
                <c:pt idx="6">
                  <c:v>17132.11995</c:v>
                </c:pt>
                <c:pt idx="7">
                  <c:v>16541.390520000001</c:v>
                </c:pt>
                <c:pt idx="8">
                  <c:v>17947.373670000001</c:v>
                </c:pt>
                <c:pt idx="9">
                  <c:v>21619.279920000001</c:v>
                </c:pt>
                <c:pt idx="10">
                  <c:v>25258.217929999999</c:v>
                </c:pt>
                <c:pt idx="11">
                  <c:v>26736.87846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1C-4A37-8346-C1205F12A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59911952"/>
        <c:axId val="-1059906512"/>
      </c:lineChart>
      <c:catAx>
        <c:axId val="-105991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59906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5990651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599119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'2002_2019_AYLIK_IHR'!$A$16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'2002_2019_AYLIK_IHR'!$C$16:$N$16</c:f>
              <c:numCache>
                <c:formatCode>#,##0</c:formatCode>
                <c:ptCount val="12"/>
                <c:pt idx="0">
                  <c:v>79131.446320000003</c:v>
                </c:pt>
                <c:pt idx="1">
                  <c:v>60671.367539999999</c:v>
                </c:pt>
                <c:pt idx="2">
                  <c:v>78806.017680000004</c:v>
                </c:pt>
                <c:pt idx="3">
                  <c:v>53409.438990000002</c:v>
                </c:pt>
                <c:pt idx="4">
                  <c:v>69658.718049999996</c:v>
                </c:pt>
                <c:pt idx="5">
                  <c:v>84526.764179999998</c:v>
                </c:pt>
                <c:pt idx="6">
                  <c:v>74774.169649999996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0-4F6B-A8D5-1A90FB9478E0}"/>
            </c:ext>
          </c:extLst>
        </c:ser>
        <c:ser>
          <c:idx val="0"/>
          <c:order val="1"/>
          <c:tx>
            <c:strRef>
              <c:f>'2002_2019_AYLIK_IHR'!$A$17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'2002_2019_AYLIK_IHR'!$C$17:$N$17</c:f>
              <c:numCache>
                <c:formatCode>#,##0</c:formatCode>
                <c:ptCount val="12"/>
                <c:pt idx="0">
                  <c:v>82543.428780000002</c:v>
                </c:pt>
                <c:pt idx="1">
                  <c:v>82148.817379999993</c:v>
                </c:pt>
                <c:pt idx="2">
                  <c:v>73557.318710000007</c:v>
                </c:pt>
                <c:pt idx="3">
                  <c:v>60277.450449999997</c:v>
                </c:pt>
                <c:pt idx="4">
                  <c:v>96526.272779999999</c:v>
                </c:pt>
                <c:pt idx="5">
                  <c:v>57984.925450000002</c:v>
                </c:pt>
                <c:pt idx="6">
                  <c:v>63096.187539999999</c:v>
                </c:pt>
                <c:pt idx="7">
                  <c:v>52338.667009999997</c:v>
                </c:pt>
                <c:pt idx="8">
                  <c:v>93408.117929999993</c:v>
                </c:pt>
                <c:pt idx="9">
                  <c:v>89707.536540000001</c:v>
                </c:pt>
                <c:pt idx="10">
                  <c:v>75957.00864</c:v>
                </c:pt>
                <c:pt idx="11">
                  <c:v>80871.440100000007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00-4F6B-A8D5-1A90FB947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59912496"/>
        <c:axId val="-1059908688"/>
      </c:lineChart>
      <c:catAx>
        <c:axId val="-105991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59908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59908688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599124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'2002_2019_AYLIK_IHR'!$A$18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'2002_2019_AYLIK_IHR'!$C$18:$N$18</c:f>
              <c:numCache>
                <c:formatCode>#,##0</c:formatCode>
                <c:ptCount val="12"/>
                <c:pt idx="0">
                  <c:v>11024.010979999999</c:v>
                </c:pt>
                <c:pt idx="1">
                  <c:v>13044.320599999999</c:v>
                </c:pt>
                <c:pt idx="2">
                  <c:v>12149.519120000001</c:v>
                </c:pt>
                <c:pt idx="3">
                  <c:v>6813.2945600000003</c:v>
                </c:pt>
                <c:pt idx="4">
                  <c:v>6914.2449299999998</c:v>
                </c:pt>
                <c:pt idx="5">
                  <c:v>6061.0726599999998</c:v>
                </c:pt>
                <c:pt idx="6">
                  <c:v>6099.3303900000001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A9-4EAC-AADD-2C6E716E3B8E}"/>
            </c:ext>
          </c:extLst>
        </c:ser>
        <c:ser>
          <c:idx val="0"/>
          <c:order val="1"/>
          <c:tx>
            <c:strRef>
              <c:f>'2002_2019_AYLIK_IHR'!$A$19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'2002_2019_AYLIK_IHR'!$C$19:$N$19</c:f>
              <c:numCache>
                <c:formatCode>#,##0</c:formatCode>
                <c:ptCount val="12"/>
                <c:pt idx="0">
                  <c:v>8448.1456600000001</c:v>
                </c:pt>
                <c:pt idx="1">
                  <c:v>13159.61594</c:v>
                </c:pt>
                <c:pt idx="2">
                  <c:v>19671.060799999999</c:v>
                </c:pt>
                <c:pt idx="3">
                  <c:v>9745.6436599999997</c:v>
                </c:pt>
                <c:pt idx="4">
                  <c:v>8965.0073200000006</c:v>
                </c:pt>
                <c:pt idx="5">
                  <c:v>3904.7493800000002</c:v>
                </c:pt>
                <c:pt idx="6">
                  <c:v>4960.3642099999997</c:v>
                </c:pt>
                <c:pt idx="7">
                  <c:v>5881.6617999999999</c:v>
                </c:pt>
                <c:pt idx="8">
                  <c:v>6573.87219</c:v>
                </c:pt>
                <c:pt idx="9">
                  <c:v>5953.31459</c:v>
                </c:pt>
                <c:pt idx="10">
                  <c:v>9107.0426000000007</c:v>
                </c:pt>
                <c:pt idx="11">
                  <c:v>10109.132600000001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9-4EAC-AADD-2C6E716E3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59907600"/>
        <c:axId val="-1059905424"/>
      </c:lineChart>
      <c:catAx>
        <c:axId val="-105990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59905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59905424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59907600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'2002_2019_AYLIK_IHR'!$C$20:$N$20</c:f>
              <c:numCache>
                <c:formatCode>#,##0</c:formatCode>
                <c:ptCount val="12"/>
                <c:pt idx="0">
                  <c:v>208704.15538000001</c:v>
                </c:pt>
                <c:pt idx="1">
                  <c:v>209590.38469000001</c:v>
                </c:pt>
                <c:pt idx="2">
                  <c:v>182298.30562999999</c:v>
                </c:pt>
                <c:pt idx="3">
                  <c:v>183100.29196999999</c:v>
                </c:pt>
                <c:pt idx="4">
                  <c:v>160817.47617000001</c:v>
                </c:pt>
                <c:pt idx="5">
                  <c:v>183429.89569</c:v>
                </c:pt>
                <c:pt idx="6">
                  <c:v>219740.14864999999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1-4055-95CD-CDBCA0031711}"/>
            </c:ext>
          </c:extLst>
        </c:ser>
        <c:ser>
          <c:idx val="0"/>
          <c:order val="1"/>
          <c:tx>
            <c:strRef>
              <c:f>'2002_2019_AYLIK_IHR'!$A$21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'2002_2019_AYLIK_IHR'!$C$21:$N$21</c:f>
              <c:numCache>
                <c:formatCode>#,##0</c:formatCode>
                <c:ptCount val="12"/>
                <c:pt idx="0">
                  <c:v>220592.68002999999</c:v>
                </c:pt>
                <c:pt idx="1">
                  <c:v>211036.86183000001</c:v>
                </c:pt>
                <c:pt idx="2">
                  <c:v>237540.30244999999</c:v>
                </c:pt>
                <c:pt idx="3">
                  <c:v>217806.06377000001</c:v>
                </c:pt>
                <c:pt idx="4">
                  <c:v>230803.27812</c:v>
                </c:pt>
                <c:pt idx="5">
                  <c:v>168264.72089</c:v>
                </c:pt>
                <c:pt idx="6">
                  <c:v>212233.38709</c:v>
                </c:pt>
                <c:pt idx="7">
                  <c:v>183383.60982000001</c:v>
                </c:pt>
                <c:pt idx="8">
                  <c:v>199909.51123999999</c:v>
                </c:pt>
                <c:pt idx="9">
                  <c:v>207439.25111000001</c:v>
                </c:pt>
                <c:pt idx="10">
                  <c:v>215149.30801000001</c:v>
                </c:pt>
                <c:pt idx="11">
                  <c:v>200861.66878000001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1-4055-95CD-CDBCA0031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59903792"/>
        <c:axId val="-1059903248"/>
      </c:lineChart>
      <c:catAx>
        <c:axId val="-105990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59903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59903248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5990379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'2002_2019_AYLIK_IHR'!$C$22:$N$22</c:f>
              <c:numCache>
                <c:formatCode>#,##0</c:formatCode>
                <c:ptCount val="12"/>
                <c:pt idx="0">
                  <c:v>452812.27587999997</c:v>
                </c:pt>
                <c:pt idx="1">
                  <c:v>444740.42090000003</c:v>
                </c:pt>
                <c:pt idx="2">
                  <c:v>426831.84625</c:v>
                </c:pt>
                <c:pt idx="3">
                  <c:v>340157.57896999997</c:v>
                </c:pt>
                <c:pt idx="4">
                  <c:v>366860.47794000001</c:v>
                </c:pt>
                <c:pt idx="5">
                  <c:v>459179.78635000001</c:v>
                </c:pt>
                <c:pt idx="6">
                  <c:v>512398.16389000003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0-471D-AB49-AD4ADA642743}"/>
            </c:ext>
          </c:extLst>
        </c:ser>
        <c:ser>
          <c:idx val="0"/>
          <c:order val="1"/>
          <c:tx>
            <c:strRef>
              <c:f>'2002_2019_AYLIK_IHR'!$A$23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'2002_2019_AYLIK_IHR'!$C$23:$N$23</c:f>
              <c:numCache>
                <c:formatCode>#,##0</c:formatCode>
                <c:ptCount val="12"/>
                <c:pt idx="0">
                  <c:v>392886.26405</c:v>
                </c:pt>
                <c:pt idx="1">
                  <c:v>411556.22165000002</c:v>
                </c:pt>
                <c:pt idx="2">
                  <c:v>471941.29384</c:v>
                </c:pt>
                <c:pt idx="3">
                  <c:v>476660.59295000002</c:v>
                </c:pt>
                <c:pt idx="4">
                  <c:v>526640.66966000001</c:v>
                </c:pt>
                <c:pt idx="5">
                  <c:v>347421.16450000001</c:v>
                </c:pt>
                <c:pt idx="6">
                  <c:v>496241.62631000002</c:v>
                </c:pt>
                <c:pt idx="7">
                  <c:v>413010.20166999998</c:v>
                </c:pt>
                <c:pt idx="8">
                  <c:v>457534.28807000001</c:v>
                </c:pt>
                <c:pt idx="9">
                  <c:v>491131.19111000001</c:v>
                </c:pt>
                <c:pt idx="10">
                  <c:v>521156.29015000002</c:v>
                </c:pt>
                <c:pt idx="11">
                  <c:v>523780.81656000001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0-471D-AB49-AD4ADA64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59913584"/>
        <c:axId val="-1059915216"/>
      </c:lineChart>
      <c:catAx>
        <c:axId val="-105991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59915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59915216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5991358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'2002_2019_AYLIK_IHR'!$A$26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'2002_2019_AYLIK_IHR'!$C$26:$N$26</c:f>
              <c:numCache>
                <c:formatCode>#,##0</c:formatCode>
                <c:ptCount val="12"/>
                <c:pt idx="0">
                  <c:v>673063.70898</c:v>
                </c:pt>
                <c:pt idx="1">
                  <c:v>646022.93290999997</c:v>
                </c:pt>
                <c:pt idx="2">
                  <c:v>584796.87667000003</c:v>
                </c:pt>
                <c:pt idx="3">
                  <c:v>306338.90717999998</c:v>
                </c:pt>
                <c:pt idx="4">
                  <c:v>368661.89885</c:v>
                </c:pt>
                <c:pt idx="5">
                  <c:v>554026.51936000003</c:v>
                </c:pt>
                <c:pt idx="6">
                  <c:v>656049.24624999997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9-4E81-A5BA-DDE50649E1F5}"/>
            </c:ext>
          </c:extLst>
        </c:ser>
        <c:ser>
          <c:idx val="0"/>
          <c:order val="1"/>
          <c:tx>
            <c:strRef>
              <c:f>'2002_2019_AYLIK_IHR'!$A$27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'2002_2019_AYLIK_IHR'!$C$27:$N$27</c:f>
              <c:numCache>
                <c:formatCode>#,##0</c:formatCode>
                <c:ptCount val="12"/>
                <c:pt idx="0">
                  <c:v>675583.35747000005</c:v>
                </c:pt>
                <c:pt idx="1">
                  <c:v>639677.07911000005</c:v>
                </c:pt>
                <c:pt idx="2">
                  <c:v>727594.16436000005</c:v>
                </c:pt>
                <c:pt idx="3">
                  <c:v>690652.21825999999</c:v>
                </c:pt>
                <c:pt idx="4">
                  <c:v>786324.89847999997</c:v>
                </c:pt>
                <c:pt idx="5">
                  <c:v>509755.09632999997</c:v>
                </c:pt>
                <c:pt idx="6">
                  <c:v>662269.04411999998</c:v>
                </c:pt>
                <c:pt idx="7">
                  <c:v>572533.23994999996</c:v>
                </c:pt>
                <c:pt idx="8">
                  <c:v>676696.36532999994</c:v>
                </c:pt>
                <c:pt idx="9">
                  <c:v>704306.95444</c:v>
                </c:pt>
                <c:pt idx="10">
                  <c:v>673531.79096999997</c:v>
                </c:pt>
                <c:pt idx="11">
                  <c:v>597503.79478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9-4E81-A5BA-DDE50649E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59910864"/>
        <c:axId val="-1059913040"/>
      </c:lineChart>
      <c:catAx>
        <c:axId val="-105991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59913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5991304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5991086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'2002_2019_AYLIK_IHR'!$A$28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'2002_2019_AYLIK_IHR'!$C$28:$N$28</c:f>
              <c:numCache>
                <c:formatCode>#,##0</c:formatCode>
                <c:ptCount val="12"/>
                <c:pt idx="0">
                  <c:v>132630.57998000001</c:v>
                </c:pt>
                <c:pt idx="1">
                  <c:v>151379.61658999999</c:v>
                </c:pt>
                <c:pt idx="2">
                  <c:v>129860.88563999999</c:v>
                </c:pt>
                <c:pt idx="3">
                  <c:v>53788.095050000004</c:v>
                </c:pt>
                <c:pt idx="4">
                  <c:v>61266.518060000002</c:v>
                </c:pt>
                <c:pt idx="5">
                  <c:v>101200.36783</c:v>
                </c:pt>
                <c:pt idx="6">
                  <c:v>128379.13184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3-4AF3-B832-BEB80E44D8C3}"/>
            </c:ext>
          </c:extLst>
        </c:ser>
        <c:ser>
          <c:idx val="0"/>
          <c:order val="1"/>
          <c:tx>
            <c:strRef>
              <c:f>'2002_2019_AYLIK_IHR'!$A$29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'2002_2019_AYLIK_IHR'!$C$29:$N$29</c:f>
              <c:numCache>
                <c:formatCode>#,##0</c:formatCode>
                <c:ptCount val="12"/>
                <c:pt idx="0">
                  <c:v>116808.14478</c:v>
                </c:pt>
                <c:pt idx="1">
                  <c:v>146288.92191</c:v>
                </c:pt>
                <c:pt idx="2">
                  <c:v>176066.43143999999</c:v>
                </c:pt>
                <c:pt idx="3">
                  <c:v>141526.80004</c:v>
                </c:pt>
                <c:pt idx="4">
                  <c:v>162494.20707</c:v>
                </c:pt>
                <c:pt idx="5">
                  <c:v>87701.870479999998</c:v>
                </c:pt>
                <c:pt idx="6">
                  <c:v>165835.02600000001</c:v>
                </c:pt>
                <c:pt idx="7">
                  <c:v>134374.44636</c:v>
                </c:pt>
                <c:pt idx="8">
                  <c:v>147706.09935999999</c:v>
                </c:pt>
                <c:pt idx="9">
                  <c:v>147765.93711</c:v>
                </c:pt>
                <c:pt idx="10">
                  <c:v>124187.16374</c:v>
                </c:pt>
                <c:pt idx="11">
                  <c:v>114262.16035999999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03-4AF3-B832-BEB80E44D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59910320"/>
        <c:axId val="-1016480768"/>
      </c:lineChart>
      <c:catAx>
        <c:axId val="-105991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16480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1648076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599103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'2002_2019_AYLIK_IHR'!$C$30:$N$30</c:f>
              <c:numCache>
                <c:formatCode>#,##0</c:formatCode>
                <c:ptCount val="12"/>
                <c:pt idx="0">
                  <c:v>221439.27226999999</c:v>
                </c:pt>
                <c:pt idx="1">
                  <c:v>216794.95532000001</c:v>
                </c:pt>
                <c:pt idx="2">
                  <c:v>219908.10201999999</c:v>
                </c:pt>
                <c:pt idx="3">
                  <c:v>75525.230119999993</c:v>
                </c:pt>
                <c:pt idx="4">
                  <c:v>117293.44461000001</c:v>
                </c:pt>
                <c:pt idx="5">
                  <c:v>195131.09641999999</c:v>
                </c:pt>
                <c:pt idx="6">
                  <c:v>249084.90659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B7-4F43-A9A5-7D91D6DB715E}"/>
            </c:ext>
          </c:extLst>
        </c:ser>
        <c:ser>
          <c:idx val="0"/>
          <c:order val="1"/>
          <c:tx>
            <c:strRef>
              <c:f>'2002_2019_AYLIK_IHR'!$A$31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'2002_2019_AYLIK_IHR'!$C$31:$N$31</c:f>
              <c:numCache>
                <c:formatCode>#,##0</c:formatCode>
                <c:ptCount val="12"/>
                <c:pt idx="0">
                  <c:v>182714.08072</c:v>
                </c:pt>
                <c:pt idx="1">
                  <c:v>185830.56155000001</c:v>
                </c:pt>
                <c:pt idx="2">
                  <c:v>208839.27116</c:v>
                </c:pt>
                <c:pt idx="3">
                  <c:v>229623.95965999999</c:v>
                </c:pt>
                <c:pt idx="4">
                  <c:v>235691.91334</c:v>
                </c:pt>
                <c:pt idx="5">
                  <c:v>132447.50477999999</c:v>
                </c:pt>
                <c:pt idx="6">
                  <c:v>222317.11264000001</c:v>
                </c:pt>
                <c:pt idx="7">
                  <c:v>174664.76577999999</c:v>
                </c:pt>
                <c:pt idx="8">
                  <c:v>229949.32177000001</c:v>
                </c:pt>
                <c:pt idx="9">
                  <c:v>254425.6079</c:v>
                </c:pt>
                <c:pt idx="10">
                  <c:v>251663.90036999999</c:v>
                </c:pt>
                <c:pt idx="11">
                  <c:v>226178.15582000001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B7-4F43-A9A5-7D91D6DB7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16480224"/>
        <c:axId val="-1016479136"/>
      </c:lineChart>
      <c:catAx>
        <c:axId val="-101648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16479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1647913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164802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'2002_2019_AYLIK_IHR'!$A$59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'2002_2019_AYLIK_IHR'!$C$59:$N$59</c:f>
              <c:numCache>
                <c:formatCode>#,##0</c:formatCode>
                <c:ptCount val="12"/>
                <c:pt idx="0">
                  <c:v>304008.42843999999</c:v>
                </c:pt>
                <c:pt idx="1">
                  <c:v>294499.67238</c:v>
                </c:pt>
                <c:pt idx="2">
                  <c:v>368202.37163000001</c:v>
                </c:pt>
                <c:pt idx="3">
                  <c:v>385406.79995000002</c:v>
                </c:pt>
                <c:pt idx="4">
                  <c:v>458634.29810000001</c:v>
                </c:pt>
                <c:pt idx="5">
                  <c:v>317511.66485</c:v>
                </c:pt>
                <c:pt idx="6">
                  <c:v>379043.34905000002</c:v>
                </c:pt>
                <c:pt idx="7">
                  <c:v>340264.70227000001</c:v>
                </c:pt>
                <c:pt idx="8">
                  <c:v>353396.99436000001</c:v>
                </c:pt>
                <c:pt idx="9">
                  <c:v>370443.10284000001</c:v>
                </c:pt>
                <c:pt idx="10">
                  <c:v>370700.38718000002</c:v>
                </c:pt>
                <c:pt idx="11">
                  <c:v>368116.69157999998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EB-42CB-A24B-4C06D67B7C93}"/>
            </c:ext>
          </c:extLst>
        </c:ser>
        <c:ser>
          <c:idx val="1"/>
          <c:order val="1"/>
          <c:tx>
            <c:strRef>
              <c:f>'2002_2019_AYLIK_IHR'!$A$58</c:f>
              <c:strCache>
                <c:ptCount val="1"/>
                <c:pt idx="0">
                  <c:v>2020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'2002_2019_AYLIK_IHR'!$C$58:$N$58</c:f>
              <c:numCache>
                <c:formatCode>#,##0</c:formatCode>
                <c:ptCount val="12"/>
                <c:pt idx="0">
                  <c:v>329222.73914000002</c:v>
                </c:pt>
                <c:pt idx="1">
                  <c:v>282616.80103999999</c:v>
                </c:pt>
                <c:pt idx="2">
                  <c:v>324523.80460999999</c:v>
                </c:pt>
                <c:pt idx="3">
                  <c:v>328792.85178000003</c:v>
                </c:pt>
                <c:pt idx="4">
                  <c:v>272512.25795</c:v>
                </c:pt>
                <c:pt idx="5">
                  <c:v>312638.96143999998</c:v>
                </c:pt>
                <c:pt idx="6">
                  <c:v>372759.40753000003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B-42CB-A24B-4C06D67B7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46204704"/>
        <c:axId val="-1046204160"/>
      </c:lineChart>
      <c:catAx>
        <c:axId val="-104620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46204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4620416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462047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'2002_2019_AYLIK_IHR'!$C$32:$N$32</c:f>
              <c:numCache>
                <c:formatCode>#,##0</c:formatCode>
                <c:ptCount val="12"/>
                <c:pt idx="0">
                  <c:v>1685916.8248099999</c:v>
                </c:pt>
                <c:pt idx="1">
                  <c:v>1490949.9119899999</c:v>
                </c:pt>
                <c:pt idx="2">
                  <c:v>1540168.2262899999</c:v>
                </c:pt>
                <c:pt idx="3">
                  <c:v>1272495.15121</c:v>
                </c:pt>
                <c:pt idx="4">
                  <c:v>1175254.2383600001</c:v>
                </c:pt>
                <c:pt idx="5">
                  <c:v>1422671.6578899999</c:v>
                </c:pt>
                <c:pt idx="6">
                  <c:v>1582527.7777799999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F-4D8C-A582-33C9CA516B13}"/>
            </c:ext>
          </c:extLst>
        </c:ser>
        <c:ser>
          <c:idx val="0"/>
          <c:order val="1"/>
          <c:tx>
            <c:strRef>
              <c:f>'2002_2019_AYLIK_IHR'!$A$33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'2002_2019_AYLIK_IHR'!$C$33:$N$33</c:f>
              <c:numCache>
                <c:formatCode>#,##0</c:formatCode>
                <c:ptCount val="12"/>
                <c:pt idx="0">
                  <c:v>1536610.5242300001</c:v>
                </c:pt>
                <c:pt idx="1">
                  <c:v>1641548.5677799999</c:v>
                </c:pt>
                <c:pt idx="2">
                  <c:v>1838113.09589</c:v>
                </c:pt>
                <c:pt idx="3">
                  <c:v>1768184.26015</c:v>
                </c:pt>
                <c:pt idx="4">
                  <c:v>1933597.8560599999</c:v>
                </c:pt>
                <c:pt idx="5">
                  <c:v>1294012.97318</c:v>
                </c:pt>
                <c:pt idx="6">
                  <c:v>1730134.5815999999</c:v>
                </c:pt>
                <c:pt idx="7">
                  <c:v>1628379.0208000001</c:v>
                </c:pt>
                <c:pt idx="8">
                  <c:v>1653636.64185</c:v>
                </c:pt>
                <c:pt idx="9">
                  <c:v>1937228.2889</c:v>
                </c:pt>
                <c:pt idx="10">
                  <c:v>1813388.7886000001</c:v>
                </c:pt>
                <c:pt idx="11">
                  <c:v>1812900.1051700001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F-4D8C-A582-33C9CA516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16476416"/>
        <c:axId val="-1016472608"/>
      </c:lineChart>
      <c:catAx>
        <c:axId val="-101647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16472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16472608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164764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'2002_2019_AYLIK_IHR'!$C$42:$N$42</c:f>
              <c:numCache>
                <c:formatCode>#,##0</c:formatCode>
                <c:ptCount val="12"/>
                <c:pt idx="0">
                  <c:v>624124.69013</c:v>
                </c:pt>
                <c:pt idx="1">
                  <c:v>633564.87413000001</c:v>
                </c:pt>
                <c:pt idx="2">
                  <c:v>625607.44252000004</c:v>
                </c:pt>
                <c:pt idx="3">
                  <c:v>455537.82246</c:v>
                </c:pt>
                <c:pt idx="4">
                  <c:v>430994.10385999997</c:v>
                </c:pt>
                <c:pt idx="5">
                  <c:v>585894.38629000005</c:v>
                </c:pt>
                <c:pt idx="6">
                  <c:v>668268.41524999996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8-4748-AA29-0B92E8298687}"/>
            </c:ext>
          </c:extLst>
        </c:ser>
        <c:ser>
          <c:idx val="0"/>
          <c:order val="1"/>
          <c:tx>
            <c:strRef>
              <c:f>'2002_2019_AYLIK_IHR'!$A$43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'2002_2019_AYLIK_IHR'!$C$43:$N$43</c:f>
              <c:numCache>
                <c:formatCode>#,##0</c:formatCode>
                <c:ptCount val="12"/>
                <c:pt idx="0">
                  <c:v>585565.29879000003</c:v>
                </c:pt>
                <c:pt idx="1">
                  <c:v>600962.05715000001</c:v>
                </c:pt>
                <c:pt idx="2">
                  <c:v>699021.96392999997</c:v>
                </c:pt>
                <c:pt idx="3">
                  <c:v>659047.78532999998</c:v>
                </c:pt>
                <c:pt idx="4">
                  <c:v>780277.97794000001</c:v>
                </c:pt>
                <c:pt idx="5">
                  <c:v>472087.57347</c:v>
                </c:pt>
                <c:pt idx="6">
                  <c:v>682396.39106000005</c:v>
                </c:pt>
                <c:pt idx="7">
                  <c:v>574330.75529999996</c:v>
                </c:pt>
                <c:pt idx="8">
                  <c:v>647180.05802</c:v>
                </c:pt>
                <c:pt idx="9">
                  <c:v>709247.59033000004</c:v>
                </c:pt>
                <c:pt idx="10">
                  <c:v>682989.29231000005</c:v>
                </c:pt>
                <c:pt idx="11">
                  <c:v>740591.94238000002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38-4748-AA29-0B92E8298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16485664"/>
        <c:axId val="-1016476960"/>
      </c:lineChart>
      <c:catAx>
        <c:axId val="-101648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16476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16476960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1648566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'2002_2019_AYLIK_IHR'!$A$36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'2002_2019_AYLIK_IHR'!$C$36:$N$36</c:f>
              <c:numCache>
                <c:formatCode>#,##0</c:formatCode>
                <c:ptCount val="12"/>
                <c:pt idx="0">
                  <c:v>2398238.5827299999</c:v>
                </c:pt>
                <c:pt idx="1">
                  <c:v>2519106.7121700002</c:v>
                </c:pt>
                <c:pt idx="2">
                  <c:v>2060801.73291</c:v>
                </c:pt>
                <c:pt idx="3">
                  <c:v>596360.30834999995</c:v>
                </c:pt>
                <c:pt idx="4">
                  <c:v>1202551.0793399999</c:v>
                </c:pt>
                <c:pt idx="5">
                  <c:v>2014485.62448</c:v>
                </c:pt>
                <c:pt idx="6">
                  <c:v>2201411.2523400001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2-4A5B-B9C6-D989B123D007}"/>
            </c:ext>
          </c:extLst>
        </c:ser>
        <c:ser>
          <c:idx val="0"/>
          <c:order val="1"/>
          <c:tx>
            <c:strRef>
              <c:f>'2002_2019_AYLIK_IHR'!$A$37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'2002_2019_AYLIK_IHR'!$C$37:$N$37</c:f>
              <c:numCache>
                <c:formatCode>#,##0</c:formatCode>
                <c:ptCount val="12"/>
                <c:pt idx="0">
                  <c:v>2327530.7842600001</c:v>
                </c:pt>
                <c:pt idx="1">
                  <c:v>2544629.9982099999</c:v>
                </c:pt>
                <c:pt idx="2">
                  <c:v>2883070.9618500001</c:v>
                </c:pt>
                <c:pt idx="3">
                  <c:v>2616414.3615299999</c:v>
                </c:pt>
                <c:pt idx="4">
                  <c:v>2753071.10482</c:v>
                </c:pt>
                <c:pt idx="5">
                  <c:v>2189206.8706399999</c:v>
                </c:pt>
                <c:pt idx="6">
                  <c:v>2900137.8175300001</c:v>
                </c:pt>
                <c:pt idx="7">
                  <c:v>1740661.3076200001</c:v>
                </c:pt>
                <c:pt idx="8">
                  <c:v>2591956.46496</c:v>
                </c:pt>
                <c:pt idx="9">
                  <c:v>2812499.0821099998</c:v>
                </c:pt>
                <c:pt idx="10">
                  <c:v>2690027.1347599998</c:v>
                </c:pt>
                <c:pt idx="11">
                  <c:v>2537833.06843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2-4A5B-B9C6-D989B123D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16477504"/>
        <c:axId val="-1016486752"/>
      </c:lineChart>
      <c:catAx>
        <c:axId val="-101647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16486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16486752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16477504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'2002_2019_AYLIK_IHR'!$C$40:$N$40</c:f>
              <c:numCache>
                <c:formatCode>#,##0</c:formatCode>
                <c:ptCount val="12"/>
                <c:pt idx="0">
                  <c:v>823272.04287999996</c:v>
                </c:pt>
                <c:pt idx="1">
                  <c:v>863340.00023999996</c:v>
                </c:pt>
                <c:pt idx="2">
                  <c:v>831100.03670000006</c:v>
                </c:pt>
                <c:pt idx="3">
                  <c:v>619717.68726999999</c:v>
                </c:pt>
                <c:pt idx="4">
                  <c:v>670882.34961000003</c:v>
                </c:pt>
                <c:pt idx="5">
                  <c:v>902087.86141000001</c:v>
                </c:pt>
                <c:pt idx="6">
                  <c:v>987931.44354000001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0-4A56-9AB0-B9885C05EB46}"/>
            </c:ext>
          </c:extLst>
        </c:ser>
        <c:ser>
          <c:idx val="0"/>
          <c:order val="1"/>
          <c:tx>
            <c:strRef>
              <c:f>'2002_2019_AYLIK_IHR'!$A$41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'2002_2019_AYLIK_IHR'!$C$41:$N$41</c:f>
              <c:numCache>
                <c:formatCode>#,##0</c:formatCode>
                <c:ptCount val="12"/>
                <c:pt idx="0">
                  <c:v>797011.96508999995</c:v>
                </c:pt>
                <c:pt idx="1">
                  <c:v>888924.51682999998</c:v>
                </c:pt>
                <c:pt idx="2">
                  <c:v>992598.78544000001</c:v>
                </c:pt>
                <c:pt idx="3">
                  <c:v>936995.60230000003</c:v>
                </c:pt>
                <c:pt idx="4">
                  <c:v>1041384.4111</c:v>
                </c:pt>
                <c:pt idx="5">
                  <c:v>715403.12638999999</c:v>
                </c:pt>
                <c:pt idx="6">
                  <c:v>947242.32441999996</c:v>
                </c:pt>
                <c:pt idx="7">
                  <c:v>847900.78101000004</c:v>
                </c:pt>
                <c:pt idx="8">
                  <c:v>1011368.72884</c:v>
                </c:pt>
                <c:pt idx="9">
                  <c:v>1070551.9205</c:v>
                </c:pt>
                <c:pt idx="10">
                  <c:v>1013034.65244</c:v>
                </c:pt>
                <c:pt idx="11">
                  <c:v>973439.73589000001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0-4A56-9AB0-B9885C05E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16473696"/>
        <c:axId val="-1016475328"/>
      </c:lineChart>
      <c:catAx>
        <c:axId val="-101647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16475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16475328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16473696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'2002_2019_AYLIK_IHR'!$A$34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'2002_2019_AYLIK_IHR'!$C$34:$N$34</c:f>
              <c:numCache>
                <c:formatCode>#,##0</c:formatCode>
                <c:ptCount val="12"/>
                <c:pt idx="0">
                  <c:v>1488877.28522</c:v>
                </c:pt>
                <c:pt idx="1">
                  <c:v>1517077.9789199999</c:v>
                </c:pt>
                <c:pt idx="2">
                  <c:v>1209001.8384799999</c:v>
                </c:pt>
                <c:pt idx="3">
                  <c:v>573385.20901999995</c:v>
                </c:pt>
                <c:pt idx="4">
                  <c:v>836838.34170999995</c:v>
                </c:pt>
                <c:pt idx="5">
                  <c:v>1352102.5325</c:v>
                </c:pt>
                <c:pt idx="6">
                  <c:v>1812844.6081399999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A4-41EF-8F27-5514BC845006}"/>
            </c:ext>
          </c:extLst>
        </c:ser>
        <c:ser>
          <c:idx val="0"/>
          <c:order val="1"/>
          <c:tx>
            <c:strRef>
              <c:f>'2002_2019_AYLIK_IHR'!$A$35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'2002_2019_AYLIK_IHR'!$C$35:$N$35</c:f>
              <c:numCache>
                <c:formatCode>#,##0</c:formatCode>
                <c:ptCount val="12"/>
                <c:pt idx="0">
                  <c:v>1413941.28507</c:v>
                </c:pt>
                <c:pt idx="1">
                  <c:v>1413315.2564099999</c:v>
                </c:pt>
                <c:pt idx="2">
                  <c:v>1674011.8681300001</c:v>
                </c:pt>
                <c:pt idx="3">
                  <c:v>1502284.1817900001</c:v>
                </c:pt>
                <c:pt idx="4">
                  <c:v>1621082.41542</c:v>
                </c:pt>
                <c:pt idx="5">
                  <c:v>1085784.8302500001</c:v>
                </c:pt>
                <c:pt idx="6">
                  <c:v>1671698.95521</c:v>
                </c:pt>
                <c:pt idx="7">
                  <c:v>1394072.8161200001</c:v>
                </c:pt>
                <c:pt idx="8">
                  <c:v>1497864.30167</c:v>
                </c:pt>
                <c:pt idx="9">
                  <c:v>1549003.4873200001</c:v>
                </c:pt>
                <c:pt idx="10">
                  <c:v>1536371.41139</c:v>
                </c:pt>
                <c:pt idx="11">
                  <c:v>1326048.89741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A4-41EF-8F27-5514BC845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16473152"/>
        <c:axId val="-1016485120"/>
      </c:lineChart>
      <c:catAx>
        <c:axId val="-101647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16485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16485120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164731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'2002_2019_AYLIK_IHR'!$A$44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'2002_2019_AYLIK_IHR'!$C$44:$N$44</c:f>
              <c:numCache>
                <c:formatCode>#,##0</c:formatCode>
                <c:ptCount val="12"/>
                <c:pt idx="0">
                  <c:v>702074.44221000001</c:v>
                </c:pt>
                <c:pt idx="1">
                  <c:v>689495.03559999994</c:v>
                </c:pt>
                <c:pt idx="2">
                  <c:v>671565.62008999998</c:v>
                </c:pt>
                <c:pt idx="3">
                  <c:v>518064.85492000001</c:v>
                </c:pt>
                <c:pt idx="4">
                  <c:v>498593.46161</c:v>
                </c:pt>
                <c:pt idx="5">
                  <c:v>676583.65</c:v>
                </c:pt>
                <c:pt idx="6">
                  <c:v>755128.53260000004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B8-46DD-9639-ED775FF947EF}"/>
            </c:ext>
          </c:extLst>
        </c:ser>
        <c:ser>
          <c:idx val="0"/>
          <c:order val="1"/>
          <c:tx>
            <c:strRef>
              <c:f>'2002_2019_AYLIK_IHR'!$A$45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'2002_2019_AYLIK_IHR'!$C$45:$N$45</c:f>
              <c:numCache>
                <c:formatCode>#,##0</c:formatCode>
                <c:ptCount val="12"/>
                <c:pt idx="0">
                  <c:v>650702.728</c:v>
                </c:pt>
                <c:pt idx="1">
                  <c:v>655051.33996000001</c:v>
                </c:pt>
                <c:pt idx="2">
                  <c:v>712311.38410999998</c:v>
                </c:pt>
                <c:pt idx="3">
                  <c:v>706601.60254999995</c:v>
                </c:pt>
                <c:pt idx="4">
                  <c:v>827433.88772999996</c:v>
                </c:pt>
                <c:pt idx="5">
                  <c:v>516675.81784999999</c:v>
                </c:pt>
                <c:pt idx="6">
                  <c:v>709203.38445999997</c:v>
                </c:pt>
                <c:pt idx="7">
                  <c:v>611245.45646999998</c:v>
                </c:pt>
                <c:pt idx="8">
                  <c:v>651265.58816000004</c:v>
                </c:pt>
                <c:pt idx="9">
                  <c:v>719121.08837000001</c:v>
                </c:pt>
                <c:pt idx="10">
                  <c:v>689669.64575000003</c:v>
                </c:pt>
                <c:pt idx="11">
                  <c:v>671703.94313999999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B8-46DD-9639-ED775FF94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16484032"/>
        <c:axId val="-1016483488"/>
      </c:lineChart>
      <c:catAx>
        <c:axId val="-10164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16483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164834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1648403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'2002_2019_AYLIK_IHR'!$A$48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'2002_2019_AYLIK_IHR'!$C$48:$N$48</c:f>
              <c:numCache>
                <c:formatCode>#,##0</c:formatCode>
                <c:ptCount val="12"/>
                <c:pt idx="0">
                  <c:v>287897.91946</c:v>
                </c:pt>
                <c:pt idx="1">
                  <c:v>309031.03129999997</c:v>
                </c:pt>
                <c:pt idx="2">
                  <c:v>316642.27740000002</c:v>
                </c:pt>
                <c:pt idx="3">
                  <c:v>231484.36614999999</c:v>
                </c:pt>
                <c:pt idx="4">
                  <c:v>250128.82243</c:v>
                </c:pt>
                <c:pt idx="5">
                  <c:v>322879.78655999998</c:v>
                </c:pt>
                <c:pt idx="6">
                  <c:v>351646.18982000003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A-43B2-8141-1BBC1DE73D69}"/>
            </c:ext>
          </c:extLst>
        </c:ser>
        <c:ser>
          <c:idx val="0"/>
          <c:order val="1"/>
          <c:tx>
            <c:strRef>
              <c:f>'2002_2019_AYLIK_IHR'!$A$49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'2002_2019_AYLIK_IHR'!$C$49:$N$49</c:f>
              <c:numCache>
                <c:formatCode>#,##0</c:formatCode>
                <c:ptCount val="12"/>
                <c:pt idx="0">
                  <c:v>251902.82900999999</c:v>
                </c:pt>
                <c:pt idx="1">
                  <c:v>266361.48142000003</c:v>
                </c:pt>
                <c:pt idx="2">
                  <c:v>316697.19016</c:v>
                </c:pt>
                <c:pt idx="3">
                  <c:v>311274.73136999999</c:v>
                </c:pt>
                <c:pt idx="4">
                  <c:v>353998.85204999999</c:v>
                </c:pt>
                <c:pt idx="5">
                  <c:v>235214.55937999999</c:v>
                </c:pt>
                <c:pt idx="6">
                  <c:v>315492.89546000003</c:v>
                </c:pt>
                <c:pt idx="7">
                  <c:v>284201.04644000001</c:v>
                </c:pt>
                <c:pt idx="8">
                  <c:v>303891.12657000002</c:v>
                </c:pt>
                <c:pt idx="9">
                  <c:v>294719.53552999999</c:v>
                </c:pt>
                <c:pt idx="10">
                  <c:v>301612.67723999999</c:v>
                </c:pt>
                <c:pt idx="11">
                  <c:v>279704.95673999999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2A-43B2-8141-1BBC1DE73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60042512"/>
        <c:axId val="-1060053936"/>
      </c:lineChart>
      <c:catAx>
        <c:axId val="-106004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60053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6005393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60042512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'2002_2019_AYLIK_IHR'!$C$50:$N$50</c:f>
              <c:numCache>
                <c:formatCode>#,##0</c:formatCode>
                <c:ptCount val="12"/>
                <c:pt idx="0">
                  <c:v>291805.19397999998</c:v>
                </c:pt>
                <c:pt idx="1">
                  <c:v>372076.94951000001</c:v>
                </c:pt>
                <c:pt idx="2">
                  <c:v>229282.16561</c:v>
                </c:pt>
                <c:pt idx="3">
                  <c:v>145571.75638000001</c:v>
                </c:pt>
                <c:pt idx="4">
                  <c:v>225387.82094999999</c:v>
                </c:pt>
                <c:pt idx="5">
                  <c:v>345019.86352999997</c:v>
                </c:pt>
                <c:pt idx="6">
                  <c:v>346644.09847999999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C-4FE6-AF17-AC2FD061711F}"/>
            </c:ext>
          </c:extLst>
        </c:ser>
        <c:ser>
          <c:idx val="0"/>
          <c:order val="1"/>
          <c:tx>
            <c:strRef>
              <c:f>'2002_2019_AYLIK_IHR'!$A$51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'2002_2019_AYLIK_IHR'!$C$51:$N$51</c:f>
              <c:numCache>
                <c:formatCode>#,##0</c:formatCode>
                <c:ptCount val="12"/>
                <c:pt idx="0">
                  <c:v>270232.32582999999</c:v>
                </c:pt>
                <c:pt idx="1">
                  <c:v>248780.49184999999</c:v>
                </c:pt>
                <c:pt idx="2">
                  <c:v>297349.99144000001</c:v>
                </c:pt>
                <c:pt idx="3">
                  <c:v>257747.11799999999</c:v>
                </c:pt>
                <c:pt idx="4">
                  <c:v>360377.45559000003</c:v>
                </c:pt>
                <c:pt idx="5">
                  <c:v>215409.86180000001</c:v>
                </c:pt>
                <c:pt idx="6">
                  <c:v>507955.38105999999</c:v>
                </c:pt>
                <c:pt idx="7">
                  <c:v>566131.63852000004</c:v>
                </c:pt>
                <c:pt idx="8">
                  <c:v>438812.45955999999</c:v>
                </c:pt>
                <c:pt idx="9">
                  <c:v>265691.27610999998</c:v>
                </c:pt>
                <c:pt idx="10">
                  <c:v>376583.94140000001</c:v>
                </c:pt>
                <c:pt idx="11">
                  <c:v>297820.05541999999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CC-4FE6-AF17-AC2FD0617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60053392"/>
        <c:axId val="-1060041968"/>
      </c:lineChart>
      <c:catAx>
        <c:axId val="-106005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60041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6004196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600533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'2002_2019_AYLIK_IHR'!$A$56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'2002_2019_AYLIK_IHR'!$C$46:$N$46</c:f>
              <c:numCache>
                <c:formatCode>#,##0</c:formatCode>
                <c:ptCount val="12"/>
                <c:pt idx="0">
                  <c:v>1138814.0193700001</c:v>
                </c:pt>
                <c:pt idx="1">
                  <c:v>1003819.1816</c:v>
                </c:pt>
                <c:pt idx="2">
                  <c:v>983657.68261000002</c:v>
                </c:pt>
                <c:pt idx="3">
                  <c:v>901587.28451000003</c:v>
                </c:pt>
                <c:pt idx="4">
                  <c:v>816782.00702999998</c:v>
                </c:pt>
                <c:pt idx="5">
                  <c:v>1128618.4519</c:v>
                </c:pt>
                <c:pt idx="6">
                  <c:v>1047754.62199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6-4803-AEC0-D0511CE5FFFC}"/>
            </c:ext>
          </c:extLst>
        </c:ser>
        <c:ser>
          <c:idx val="0"/>
          <c:order val="1"/>
          <c:tx>
            <c:strRef>
              <c:f>'2002_2019_AYLIK_IHR'!$A$47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'2002_2019_AYLIK_IHR'!$C$47:$N$47</c:f>
              <c:numCache>
                <c:formatCode>#,##0</c:formatCode>
                <c:ptCount val="12"/>
                <c:pt idx="0">
                  <c:v>1195660.6079299999</c:v>
                </c:pt>
                <c:pt idx="1">
                  <c:v>1192860.09136</c:v>
                </c:pt>
                <c:pt idx="2">
                  <c:v>1302301.6434899999</c:v>
                </c:pt>
                <c:pt idx="3">
                  <c:v>1235495.1953</c:v>
                </c:pt>
                <c:pt idx="4">
                  <c:v>1355662.68478</c:v>
                </c:pt>
                <c:pt idx="5">
                  <c:v>877983.65347999998</c:v>
                </c:pt>
                <c:pt idx="6">
                  <c:v>1239199.82916</c:v>
                </c:pt>
                <c:pt idx="7">
                  <c:v>1015981.61175</c:v>
                </c:pt>
                <c:pt idx="8">
                  <c:v>1134397.58516</c:v>
                </c:pt>
                <c:pt idx="9">
                  <c:v>1172206.4348500001</c:v>
                </c:pt>
                <c:pt idx="10">
                  <c:v>990000.42860999994</c:v>
                </c:pt>
                <c:pt idx="11">
                  <c:v>1111214.71092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A6-4803-AEC0-D0511CE5F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60052304"/>
        <c:axId val="-1060051216"/>
      </c:lineChart>
      <c:catAx>
        <c:axId val="-106005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60051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60051216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60052304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'2002_2019_AYLIK_IHR'!$A$60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'2002_2019_AYLIK_IHR'!$C$60:$N$60</c:f>
              <c:numCache>
                <c:formatCode>#,##0</c:formatCode>
                <c:ptCount val="12"/>
                <c:pt idx="0">
                  <c:v>329222.73914000002</c:v>
                </c:pt>
                <c:pt idx="1">
                  <c:v>282616.80103999999</c:v>
                </c:pt>
                <c:pt idx="2">
                  <c:v>324523.80460999999</c:v>
                </c:pt>
                <c:pt idx="3">
                  <c:v>328792.85178000003</c:v>
                </c:pt>
                <c:pt idx="4">
                  <c:v>272512.25795</c:v>
                </c:pt>
                <c:pt idx="5">
                  <c:v>312638.96143999998</c:v>
                </c:pt>
                <c:pt idx="6">
                  <c:v>372759.40753000003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F8-400E-A6EC-FDE9C5ACD90D}"/>
            </c:ext>
          </c:extLst>
        </c:ser>
        <c:ser>
          <c:idx val="0"/>
          <c:order val="1"/>
          <c:tx>
            <c:strRef>
              <c:f>'2002_2019_AYLIK_IHR'!$A$61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'2002_2019_AYLIK_IHR'!$C$61:$N$61</c:f>
              <c:numCache>
                <c:formatCode>#,##0</c:formatCode>
                <c:ptCount val="12"/>
                <c:pt idx="0">
                  <c:v>304008.42843999999</c:v>
                </c:pt>
                <c:pt idx="1">
                  <c:v>294499.67238</c:v>
                </c:pt>
                <c:pt idx="2">
                  <c:v>368202.37163000001</c:v>
                </c:pt>
                <c:pt idx="3">
                  <c:v>385406.79995000002</c:v>
                </c:pt>
                <c:pt idx="4">
                  <c:v>458634.29810000001</c:v>
                </c:pt>
                <c:pt idx="5">
                  <c:v>317511.66485</c:v>
                </c:pt>
                <c:pt idx="6">
                  <c:v>379043.34905000002</c:v>
                </c:pt>
                <c:pt idx="7">
                  <c:v>340264.70227000001</c:v>
                </c:pt>
                <c:pt idx="8">
                  <c:v>353396.99436000001</c:v>
                </c:pt>
                <c:pt idx="9">
                  <c:v>370443.10284000001</c:v>
                </c:pt>
                <c:pt idx="10">
                  <c:v>370700.38718000002</c:v>
                </c:pt>
                <c:pt idx="11">
                  <c:v>368116.69157999998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F8-400E-A6EC-FDE9C5ACD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60056656"/>
        <c:axId val="-1060044688"/>
      </c:lineChart>
      <c:catAx>
        <c:axId val="-106005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60044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60044688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6005665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'2002_2019_AYLIK_IHR'!$A$79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'2002_2019_AYLIK_IHR'!$C$79:$N$79</c:f>
              <c:numCache>
                <c:formatCode>#,##0</c:formatCode>
                <c:ptCount val="12"/>
                <c:pt idx="0">
                  <c:v>13874826.012</c:v>
                </c:pt>
                <c:pt idx="1">
                  <c:v>14323043.041999999</c:v>
                </c:pt>
                <c:pt idx="2">
                  <c:v>16335862.397</c:v>
                </c:pt>
                <c:pt idx="3">
                  <c:v>15340619.824999999</c:v>
                </c:pt>
                <c:pt idx="4">
                  <c:v>16855105.096999999</c:v>
                </c:pt>
                <c:pt idx="5">
                  <c:v>11634653.880999999</c:v>
                </c:pt>
                <c:pt idx="6">
                  <c:v>15932004.723999999</c:v>
                </c:pt>
                <c:pt idx="7">
                  <c:v>13222876.222999999</c:v>
                </c:pt>
                <c:pt idx="8">
                  <c:v>15273579.960999999</c:v>
                </c:pt>
                <c:pt idx="9">
                  <c:v>16410781.68</c:v>
                </c:pt>
                <c:pt idx="10">
                  <c:v>16242650.391000001</c:v>
                </c:pt>
                <c:pt idx="11">
                  <c:v>15386718.469000001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A2-4820-8EA1-7B1DFFDB231D}"/>
            </c:ext>
          </c:extLst>
        </c:ser>
        <c:ser>
          <c:idx val="1"/>
          <c:order val="1"/>
          <c:tx>
            <c:strRef>
              <c:f>'2002_2019_AYLIK_IHR'!$A$80</c:f>
              <c:strCache>
                <c:ptCount val="1"/>
                <c:pt idx="0">
                  <c:v>2020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'2002_2019_AYLIK_IHR'!$C$80:$N$80</c:f>
              <c:numCache>
                <c:formatCode>#,##0</c:formatCode>
                <c:ptCount val="12"/>
                <c:pt idx="0">
                  <c:v>14689076.306</c:v>
                </c:pt>
                <c:pt idx="1">
                  <c:v>14593686.484999999</c:v>
                </c:pt>
                <c:pt idx="2">
                  <c:v>13343913.366</c:v>
                </c:pt>
                <c:pt idx="3">
                  <c:v>8975461.0969999991</c:v>
                </c:pt>
                <c:pt idx="4">
                  <c:v>9956297.8169999998</c:v>
                </c:pt>
                <c:pt idx="5">
                  <c:v>13462157.601</c:v>
                </c:pt>
                <c:pt idx="6">
                  <c:v>13828263.09354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A2-4820-8EA1-7B1DFFDB2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46205792"/>
        <c:axId val="-1046211232"/>
      </c:lineChart>
      <c:catAx>
        <c:axId val="-104620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46211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4621123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462057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'2002_2019_AYLIK_IHR'!$A$38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'2002_2019_AYLIK_IHR'!$C$38:$N$38</c:f>
              <c:numCache>
                <c:formatCode>#,##0</c:formatCode>
                <c:ptCount val="12"/>
                <c:pt idx="0">
                  <c:v>108751.99489</c:v>
                </c:pt>
                <c:pt idx="1">
                  <c:v>147559.76540999999</c:v>
                </c:pt>
                <c:pt idx="2">
                  <c:v>68797.787249999994</c:v>
                </c:pt>
                <c:pt idx="3">
                  <c:v>28953.63925</c:v>
                </c:pt>
                <c:pt idx="4">
                  <c:v>58162.571049999999</c:v>
                </c:pt>
                <c:pt idx="5">
                  <c:v>88349.340700000001</c:v>
                </c:pt>
                <c:pt idx="6">
                  <c:v>141332.83762000001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07-4771-9F72-B2E076521235}"/>
            </c:ext>
          </c:extLst>
        </c:ser>
        <c:ser>
          <c:idx val="0"/>
          <c:order val="1"/>
          <c:tx>
            <c:strRef>
              <c:f>'2002_2019_AYLIK_IHR'!$A$39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'2002_2019_AYLIK_IHR'!$C$39:$N$39</c:f>
              <c:numCache>
                <c:formatCode>#,##0</c:formatCode>
                <c:ptCount val="12"/>
                <c:pt idx="0">
                  <c:v>91906.762210000001</c:v>
                </c:pt>
                <c:pt idx="1">
                  <c:v>75710.983500000002</c:v>
                </c:pt>
                <c:pt idx="2">
                  <c:v>99641.453349999996</c:v>
                </c:pt>
                <c:pt idx="3">
                  <c:v>114410.34540999999</c:v>
                </c:pt>
                <c:pt idx="4">
                  <c:v>53978.7428</c:v>
                </c:pt>
                <c:pt idx="5">
                  <c:v>55620.228669999997</c:v>
                </c:pt>
                <c:pt idx="6">
                  <c:v>88616.060450000004</c:v>
                </c:pt>
                <c:pt idx="7">
                  <c:v>109692.7362</c:v>
                </c:pt>
                <c:pt idx="8">
                  <c:v>37060.896339999999</c:v>
                </c:pt>
                <c:pt idx="9">
                  <c:v>42330.465889999999</c:v>
                </c:pt>
                <c:pt idx="10">
                  <c:v>162195.85331000001</c:v>
                </c:pt>
                <c:pt idx="11">
                  <c:v>111149.64512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07-4771-9F72-B2E076521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60046320"/>
        <c:axId val="-1060055568"/>
      </c:lineChart>
      <c:catAx>
        <c:axId val="-106004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60055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60055568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60046320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'2002_2019_AYLIK_IHR'!$C$52:$N$52</c:f>
              <c:numCache>
                <c:formatCode>#,##0</c:formatCode>
                <c:ptCount val="12"/>
                <c:pt idx="0">
                  <c:v>166930.19342</c:v>
                </c:pt>
                <c:pt idx="1">
                  <c:v>173879.66149999999</c:v>
                </c:pt>
                <c:pt idx="2">
                  <c:v>141712.14645999999</c:v>
                </c:pt>
                <c:pt idx="3">
                  <c:v>160675.06228000001</c:v>
                </c:pt>
                <c:pt idx="4">
                  <c:v>112407.95722</c:v>
                </c:pt>
                <c:pt idx="5">
                  <c:v>167276.37640000001</c:v>
                </c:pt>
                <c:pt idx="6">
                  <c:v>139792.09813999999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F3-41C7-BE6D-3CED2BEFAD2F}"/>
            </c:ext>
          </c:extLst>
        </c:ser>
        <c:ser>
          <c:idx val="0"/>
          <c:order val="1"/>
          <c:tx>
            <c:strRef>
              <c:f>'2002_2019_AYLIK_IHR'!$A$53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'2002_2019_AYLIK_IHR'!$C$53:$N$53</c:f>
              <c:numCache>
                <c:formatCode>#,##0</c:formatCode>
                <c:ptCount val="12"/>
                <c:pt idx="0">
                  <c:v>174498.06437000001</c:v>
                </c:pt>
                <c:pt idx="1">
                  <c:v>157657.03713000001</c:v>
                </c:pt>
                <c:pt idx="2">
                  <c:v>282563.32374999998</c:v>
                </c:pt>
                <c:pt idx="3">
                  <c:v>197031.90615</c:v>
                </c:pt>
                <c:pt idx="4">
                  <c:v>248697.31630000001</c:v>
                </c:pt>
                <c:pt idx="5">
                  <c:v>207582.27974</c:v>
                </c:pt>
                <c:pt idx="6">
                  <c:v>233957.42892000001</c:v>
                </c:pt>
                <c:pt idx="7">
                  <c:v>175314.58811000001</c:v>
                </c:pt>
                <c:pt idx="8">
                  <c:v>156438.21489999999</c:v>
                </c:pt>
                <c:pt idx="9">
                  <c:v>258091.33392999999</c:v>
                </c:pt>
                <c:pt idx="10">
                  <c:v>360282.88809999998</c:v>
                </c:pt>
                <c:pt idx="11">
                  <c:v>288648.05207999999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F3-41C7-BE6D-3CED2BEFA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60050128"/>
        <c:axId val="-1060049584"/>
      </c:lineChart>
      <c:catAx>
        <c:axId val="-106005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60049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6004958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600501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'2002_2019_AYLIK_IHR'!$A$54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'2002_2019_AYLIK_IHR'!$C$54:$N$54</c:f>
              <c:numCache>
                <c:formatCode>#,##0</c:formatCode>
                <c:ptCount val="12"/>
                <c:pt idx="0">
                  <c:v>360978.74036</c:v>
                </c:pt>
                <c:pt idx="1">
                  <c:v>387530.90668999997</c:v>
                </c:pt>
                <c:pt idx="2">
                  <c:v>396095.33755</c:v>
                </c:pt>
                <c:pt idx="3">
                  <c:v>286903.29651999997</c:v>
                </c:pt>
                <c:pt idx="4">
                  <c:v>278203.79947000003</c:v>
                </c:pt>
                <c:pt idx="5">
                  <c:v>359946.24621999997</c:v>
                </c:pt>
                <c:pt idx="6">
                  <c:v>416814.21110999997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2-45E0-AF3F-BAA063BA1723}"/>
            </c:ext>
          </c:extLst>
        </c:ser>
        <c:ser>
          <c:idx val="0"/>
          <c:order val="1"/>
          <c:tx>
            <c:strRef>
              <c:f>'2002_2019_AYLIK_IHR'!$A$55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'2002_2019_AYLIK_IHR'!$C$55:$N$55</c:f>
              <c:numCache>
                <c:formatCode>#,##0</c:formatCode>
                <c:ptCount val="12"/>
                <c:pt idx="0">
                  <c:v>333958.52682000003</c:v>
                </c:pt>
                <c:pt idx="1">
                  <c:v>362265.61009999999</c:v>
                </c:pt>
                <c:pt idx="2">
                  <c:v>414615.02019000001</c:v>
                </c:pt>
                <c:pt idx="3">
                  <c:v>392857.37504000001</c:v>
                </c:pt>
                <c:pt idx="4">
                  <c:v>473188.44403999997</c:v>
                </c:pt>
                <c:pt idx="5">
                  <c:v>285958.15311999997</c:v>
                </c:pt>
                <c:pt idx="6">
                  <c:v>426254.35249000002</c:v>
                </c:pt>
                <c:pt idx="7">
                  <c:v>345201.08974000002</c:v>
                </c:pt>
                <c:pt idx="8">
                  <c:v>395736.46052000002</c:v>
                </c:pt>
                <c:pt idx="9">
                  <c:v>436859.90636000002</c:v>
                </c:pt>
                <c:pt idx="10">
                  <c:v>419049.71286999999</c:v>
                </c:pt>
                <c:pt idx="11">
                  <c:v>390608.09998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2-45E0-AF3F-BAA063BA1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60045776"/>
        <c:axId val="-1060044144"/>
      </c:lineChart>
      <c:catAx>
        <c:axId val="-106004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60044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60044144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6004577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'2002_2019_AYLIK_IHR'!$C$3:$N$3</c:f>
              <c:numCache>
                <c:formatCode>#,##0</c:formatCode>
                <c:ptCount val="12"/>
                <c:pt idx="0">
                  <c:v>1881329.1634499999</c:v>
                </c:pt>
                <c:pt idx="1">
                  <c:v>1857110.5900899998</c:v>
                </c:pt>
                <c:pt idx="2">
                  <c:v>1950394.8485900001</c:v>
                </c:pt>
                <c:pt idx="3">
                  <c:v>1878338.7036000001</c:v>
                </c:pt>
                <c:pt idx="4">
                  <c:v>2011069.3497000001</c:v>
                </c:pt>
                <c:pt idx="5">
                  <c:v>1363292.6866899999</c:v>
                </c:pt>
                <c:pt idx="6">
                  <c:v>1797318.8379600001</c:v>
                </c:pt>
                <c:pt idx="7">
                  <c:v>1528028.6455399999</c:v>
                </c:pt>
                <c:pt idx="8">
                  <c:v>2074161.21496</c:v>
                </c:pt>
                <c:pt idx="9">
                  <c:v>2421465.4556800006</c:v>
                </c:pt>
                <c:pt idx="10">
                  <c:v>2353466.7407900002</c:v>
                </c:pt>
                <c:pt idx="11">
                  <c:v>2259164.9325299999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5-47DA-9AD6-268E2FC18FC1}"/>
            </c:ext>
          </c:extLst>
        </c:ser>
        <c:ser>
          <c:idx val="1"/>
          <c:order val="1"/>
          <c:tx>
            <c:strRef>
              <c:f>'2002_2019_AYLIK_IHR'!$A$2</c:f>
              <c:strCache>
                <c:ptCount val="1"/>
                <c:pt idx="0">
                  <c:v>2020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'2002_2019_AYLIK_IHR'!$C$2:$N$2</c:f>
              <c:numCache>
                <c:formatCode>#,##0</c:formatCode>
                <c:ptCount val="12"/>
                <c:pt idx="0">
                  <c:v>2043443.1542200004</c:v>
                </c:pt>
                <c:pt idx="1">
                  <c:v>1939743.3491800001</c:v>
                </c:pt>
                <c:pt idx="2">
                  <c:v>2032999.2675899998</c:v>
                </c:pt>
                <c:pt idx="3">
                  <c:v>1764346.4772600001</c:v>
                </c:pt>
                <c:pt idx="4">
                  <c:v>1576649.1042900002</c:v>
                </c:pt>
                <c:pt idx="5">
                  <c:v>1918883.4301999998</c:v>
                </c:pt>
                <c:pt idx="6">
                  <c:v>1960371.6781899999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5-47DA-9AD6-268E2FC18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46201440"/>
        <c:axId val="-1046200352"/>
      </c:lineChart>
      <c:catAx>
        <c:axId val="-104620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46200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462003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462014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2009-2020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'2002_2019_AYLIK_IHR'!$C$69:$N$69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8-443A-A12F-F36687F55BDD}"/>
            </c:ext>
          </c:extLst>
        </c:ser>
        <c:ser>
          <c:idx val="6"/>
          <c:order val="1"/>
          <c:tx>
            <c:strRef>
              <c:f>'2002_2019_AYLIK_IHR'!$A$70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'2002_2019_AYLIK_IHR'!$C$70:$N$70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F8-443A-A12F-F36687F55BDD}"/>
            </c:ext>
          </c:extLst>
        </c:ser>
        <c:ser>
          <c:idx val="7"/>
          <c:order val="2"/>
          <c:tx>
            <c:strRef>
              <c:f>'2002_2019_AYLIK_IHR'!$A$71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'2002_2019_AYLIK_IHR'!$C$71:$N$71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F8-443A-A12F-F36687F55BDD}"/>
            </c:ext>
          </c:extLst>
        </c:ser>
        <c:ser>
          <c:idx val="0"/>
          <c:order val="3"/>
          <c:tx>
            <c:strRef>
              <c:f>'2002_2019_AYLIK_IHR'!$A$72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'2002_2019_AYLIK_IHR'!$C$72:$N$72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F8-443A-A12F-F36687F55BDD}"/>
            </c:ext>
          </c:extLst>
        </c:ser>
        <c:ser>
          <c:idx val="3"/>
          <c:order val="4"/>
          <c:tx>
            <c:strRef>
              <c:f>'2002_2019_AYLIK_IHR'!$A$73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'2002_2019_AYLIK_IHR'!$C$73:$N$73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F8-443A-A12F-F36687F55BDD}"/>
            </c:ext>
          </c:extLst>
        </c:ser>
        <c:ser>
          <c:idx val="4"/>
          <c:order val="5"/>
          <c:tx>
            <c:strRef>
              <c:f>'2002_2019_AYLIK_IHR'!$A$74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'2002_2019_AYLIK_IHR'!$C$74:$N$74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F8-443A-A12F-F36687F55BDD}"/>
            </c:ext>
          </c:extLst>
        </c:ser>
        <c:ser>
          <c:idx val="1"/>
          <c:order val="6"/>
          <c:tx>
            <c:strRef>
              <c:f>'2002_2019_AYLIK_IHR'!$A$75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'2002_2019_AYLIK_IHR'!$C$75:$N$75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F8-443A-A12F-F36687F55BDD}"/>
            </c:ext>
          </c:extLst>
        </c:ser>
        <c:ser>
          <c:idx val="2"/>
          <c:order val="7"/>
          <c:tx>
            <c:strRef>
              <c:f>'2002_2019_AYLIK_IHR'!$A$76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'2002_2019_AYLIK_IHR'!$C$76:$N$76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F8-443A-A12F-F36687F55BDD}"/>
            </c:ext>
          </c:extLst>
        </c:ser>
        <c:ser>
          <c:idx val="8"/>
          <c:order val="8"/>
          <c:tx>
            <c:strRef>
              <c:f>'2002_2019_AYLIK_IHR'!$A$77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'2002_2019_AYLIK_IHR'!$C$77:$N$77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F8-443A-A12F-F36687F55BDD}"/>
            </c:ext>
          </c:extLst>
        </c:ser>
        <c:ser>
          <c:idx val="9"/>
          <c:order val="9"/>
          <c:tx>
            <c:strRef>
              <c:f>'2002_2019_AYLIK_IHR'!$A$78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'2002_2019_AYLIK_IHR'!$C$78:$N$78</c:f>
              <c:numCache>
                <c:formatCode>#,##0</c:formatCode>
                <c:ptCount val="12"/>
                <c:pt idx="0">
                  <c:v>13080096.762</c:v>
                </c:pt>
                <c:pt idx="1">
                  <c:v>13827132.654999999</c:v>
                </c:pt>
                <c:pt idx="2">
                  <c:v>16338253.918</c:v>
                </c:pt>
                <c:pt idx="3">
                  <c:v>14530822.873</c:v>
                </c:pt>
                <c:pt idx="4">
                  <c:v>15166648.044</c:v>
                </c:pt>
                <c:pt idx="5">
                  <c:v>13657091.159</c:v>
                </c:pt>
                <c:pt idx="6">
                  <c:v>14771360.698000001</c:v>
                </c:pt>
                <c:pt idx="7">
                  <c:v>12926754.198999999</c:v>
                </c:pt>
                <c:pt idx="8">
                  <c:v>15247368.846000001</c:v>
                </c:pt>
                <c:pt idx="9">
                  <c:v>16590652.49</c:v>
                </c:pt>
                <c:pt idx="10">
                  <c:v>16386878.392999999</c:v>
                </c:pt>
                <c:pt idx="11">
                  <c:v>14645696.251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F8-443A-A12F-F36687F55BDD}"/>
            </c:ext>
          </c:extLst>
        </c:ser>
        <c:ser>
          <c:idx val="10"/>
          <c:order val="10"/>
          <c:tx>
            <c:strRef>
              <c:f>'2002_2019_AYLIK_IHR'!$A$79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'2002_2019_AYLIK_IHR'!$C$79:$N$79</c:f>
              <c:numCache>
                <c:formatCode>#,##0</c:formatCode>
                <c:ptCount val="12"/>
                <c:pt idx="0">
                  <c:v>13874826.012</c:v>
                </c:pt>
                <c:pt idx="1">
                  <c:v>14323043.041999999</c:v>
                </c:pt>
                <c:pt idx="2">
                  <c:v>16335862.397</c:v>
                </c:pt>
                <c:pt idx="3">
                  <c:v>15340619.824999999</c:v>
                </c:pt>
                <c:pt idx="4">
                  <c:v>16855105.096999999</c:v>
                </c:pt>
                <c:pt idx="5">
                  <c:v>11634653.880999999</c:v>
                </c:pt>
                <c:pt idx="6">
                  <c:v>15932004.723999999</c:v>
                </c:pt>
                <c:pt idx="7">
                  <c:v>13222876.222999999</c:v>
                </c:pt>
                <c:pt idx="8">
                  <c:v>15273579.960999999</c:v>
                </c:pt>
                <c:pt idx="9">
                  <c:v>16410781.68</c:v>
                </c:pt>
                <c:pt idx="10">
                  <c:v>16242650.391000001</c:v>
                </c:pt>
                <c:pt idx="11">
                  <c:v>15386718.469000001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F8-443A-A12F-F36687F55BDD}"/>
            </c:ext>
          </c:extLst>
        </c:ser>
        <c:ser>
          <c:idx val="11"/>
          <c:order val="11"/>
          <c:tx>
            <c:strRef>
              <c:f>'2002_2019_AYLIK_IHR'!$A$80</c:f>
              <c:strCache>
                <c:ptCount val="1"/>
                <c:pt idx="0">
                  <c:v>2020</c:v>
                </c:pt>
              </c:strCache>
            </c:strRef>
          </c:tx>
          <c:marker>
            <c:symbol val="none"/>
          </c:marker>
          <c:val>
            <c:numRef>
              <c:f>'2002_2019_AYLIK_IHR'!$C$80:$N$80</c:f>
              <c:numCache>
                <c:formatCode>#,##0</c:formatCode>
                <c:ptCount val="12"/>
                <c:pt idx="0">
                  <c:v>14689076.306</c:v>
                </c:pt>
                <c:pt idx="1">
                  <c:v>14593686.484999999</c:v>
                </c:pt>
                <c:pt idx="2">
                  <c:v>13343913.366</c:v>
                </c:pt>
                <c:pt idx="3">
                  <c:v>8975461.0969999991</c:v>
                </c:pt>
                <c:pt idx="4">
                  <c:v>9956297.8169999998</c:v>
                </c:pt>
                <c:pt idx="5">
                  <c:v>13462157.601</c:v>
                </c:pt>
                <c:pt idx="6">
                  <c:v>13828263.09354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F8-443A-A12F-F36687F55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46202528"/>
        <c:axId val="-1046197632"/>
      </c:lineChart>
      <c:catAx>
        <c:axId val="-104620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46197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46197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4620252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687623478883321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2002-2019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5.9915611814345994E-2"/>
          <c:w val="0.84702378111826926"/>
          <c:h val="0.8261603375527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'2002_2019_AYLIK_IHR'!$A$62:$A$80</c:f>
              <c:strCach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'2002_2019_AYLIK_IHR'!$A$62:$A$80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cat>
          <c:val>
            <c:numRef>
              <c:f>'2002_2019_AYLIK_IHR'!$O$62:$O$80</c:f>
              <c:numCache>
                <c:formatCode>#,##0</c:formatCode>
                <c:ptCount val="19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177168756.28799999</c:v>
                </c:pt>
                <c:pt idx="17">
                  <c:v>180832721.70199999</c:v>
                </c:pt>
                <c:pt idx="18">
                  <c:v>88848855.765540004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46-48BF-982E-47A9B57A2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46196544"/>
        <c:axId val="-1046209056"/>
      </c:barChart>
      <c:catAx>
        <c:axId val="-104619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46209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4620905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46196544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'2002_2019_AYLIK_IHR'!$C$4:$N$4</c:f>
              <c:numCache>
                <c:formatCode>#,##0</c:formatCode>
                <c:ptCount val="12"/>
                <c:pt idx="0">
                  <c:v>583442.31481000001</c:v>
                </c:pt>
                <c:pt idx="1">
                  <c:v>593148.29726999998</c:v>
                </c:pt>
                <c:pt idx="2">
                  <c:v>631921.80810999998</c:v>
                </c:pt>
                <c:pt idx="3">
                  <c:v>593966.51849000005</c:v>
                </c:pt>
                <c:pt idx="4">
                  <c:v>498727.05734</c:v>
                </c:pt>
                <c:pt idx="5">
                  <c:v>572025.49268000002</c:v>
                </c:pt>
                <c:pt idx="6">
                  <c:v>590502.16299999994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45-4765-B4D8-AA9B6A71E4F0}"/>
            </c:ext>
          </c:extLst>
        </c:ser>
        <c:ser>
          <c:idx val="0"/>
          <c:order val="1"/>
          <c:tx>
            <c:strRef>
              <c:f>'2002_2019_AYLIK_IHR'!$A$5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'2002_2019_AYLIK_IHR'!$C$5:$N$5</c:f>
              <c:numCache>
                <c:formatCode>#,##0</c:formatCode>
                <c:ptCount val="12"/>
                <c:pt idx="0">
                  <c:v>560029.44457000005</c:v>
                </c:pt>
                <c:pt idx="1">
                  <c:v>565214.60730999999</c:v>
                </c:pt>
                <c:pt idx="2">
                  <c:v>586783.55532000004</c:v>
                </c:pt>
                <c:pt idx="3">
                  <c:v>597721.19305999996</c:v>
                </c:pt>
                <c:pt idx="4">
                  <c:v>590703.69087000005</c:v>
                </c:pt>
                <c:pt idx="5">
                  <c:v>344697.70916000003</c:v>
                </c:pt>
                <c:pt idx="6">
                  <c:v>546255.51265000005</c:v>
                </c:pt>
                <c:pt idx="7">
                  <c:v>480724.38799999998</c:v>
                </c:pt>
                <c:pt idx="8">
                  <c:v>568540.03336</c:v>
                </c:pt>
                <c:pt idx="9">
                  <c:v>697965.95276000001</c:v>
                </c:pt>
                <c:pt idx="10">
                  <c:v>620369.90563000005</c:v>
                </c:pt>
                <c:pt idx="11">
                  <c:v>629542.35412000003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45-4765-B4D8-AA9B6A71E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70836032"/>
        <c:axId val="-1170843104"/>
      </c:lineChart>
      <c:catAx>
        <c:axId val="-1170836032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70843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70843104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7083603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'2002_2019_AYLIK_IHR'!$A$6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'2002_2019_AYLIK_IHR'!$C$6:$N$6</c:f>
              <c:numCache>
                <c:formatCode>#,##0</c:formatCode>
                <c:ptCount val="12"/>
                <c:pt idx="0">
                  <c:v>255343.69042</c:v>
                </c:pt>
                <c:pt idx="1">
                  <c:v>203441.53275000001</c:v>
                </c:pt>
                <c:pt idx="2">
                  <c:v>178247.00474999999</c:v>
                </c:pt>
                <c:pt idx="3">
                  <c:v>118409.60548</c:v>
                </c:pt>
                <c:pt idx="4">
                  <c:v>158703.19016999999</c:v>
                </c:pt>
                <c:pt idx="5">
                  <c:v>264295.56446999998</c:v>
                </c:pt>
                <c:pt idx="6">
                  <c:v>186169.09891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D8-4832-9850-0F15E72886D3}"/>
            </c:ext>
          </c:extLst>
        </c:ser>
        <c:ser>
          <c:idx val="0"/>
          <c:order val="1"/>
          <c:tx>
            <c:strRef>
              <c:f>'2002_2019_AYLIK_IHR'!$A$7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'2002_2019_AYLIK_IHR'!$C$7:$N$7</c:f>
              <c:numCache>
                <c:formatCode>#,##0</c:formatCode>
                <c:ptCount val="12"/>
                <c:pt idx="0">
                  <c:v>199171.65065</c:v>
                </c:pt>
                <c:pt idx="1">
                  <c:v>165878.04962999999</c:v>
                </c:pt>
                <c:pt idx="2">
                  <c:v>143609.00703000001</c:v>
                </c:pt>
                <c:pt idx="3">
                  <c:v>113212.84436</c:v>
                </c:pt>
                <c:pt idx="4">
                  <c:v>140744.81335000001</c:v>
                </c:pt>
                <c:pt idx="5">
                  <c:v>202356.84766999999</c:v>
                </c:pt>
                <c:pt idx="6">
                  <c:v>131696.03559000001</c:v>
                </c:pt>
                <c:pt idx="7">
                  <c:v>109801.97443</c:v>
                </c:pt>
                <c:pt idx="8">
                  <c:v>148472.87774</c:v>
                </c:pt>
                <c:pt idx="9">
                  <c:v>223947.97521</c:v>
                </c:pt>
                <c:pt idx="10">
                  <c:v>331627.44491999998</c:v>
                </c:pt>
                <c:pt idx="11">
                  <c:v>349917.44088000001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D8-4832-9850-0F15E7288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70835488"/>
        <c:axId val="-1170830048"/>
      </c:lineChart>
      <c:catAx>
        <c:axId val="-117083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70830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7083004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708354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'2002_2019_AYLIK_IHR'!$A$8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'2002_2019_AYLIK_IHR'!$C$8:$N$8</c:f>
              <c:numCache>
                <c:formatCode>#,##0</c:formatCode>
                <c:ptCount val="12"/>
                <c:pt idx="0">
                  <c:v>131870.22687000001</c:v>
                </c:pt>
                <c:pt idx="1">
                  <c:v>126851.92189</c:v>
                </c:pt>
                <c:pt idx="2">
                  <c:v>162227.32131999999</c:v>
                </c:pt>
                <c:pt idx="3">
                  <c:v>143791.04024</c:v>
                </c:pt>
                <c:pt idx="4">
                  <c:v>100100.09378</c:v>
                </c:pt>
                <c:pt idx="5">
                  <c:v>112633.40039</c:v>
                </c:pt>
                <c:pt idx="6">
                  <c:v>124261.57123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3-4EEA-83F2-C4ABA4C1FC2B}"/>
            </c:ext>
          </c:extLst>
        </c:ser>
        <c:ser>
          <c:idx val="0"/>
          <c:order val="1"/>
          <c:tx>
            <c:strRef>
              <c:f>'2002_2019_AYLIK_IHR'!$A$9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'2002_2019_AYLIK_IHR'!$C$9:$N$9</c:f>
              <c:numCache>
                <c:formatCode>#,##0</c:formatCode>
                <c:ptCount val="12"/>
                <c:pt idx="0">
                  <c:v>125353.15045</c:v>
                </c:pt>
                <c:pt idx="1">
                  <c:v>122127.17662</c:v>
                </c:pt>
                <c:pt idx="2">
                  <c:v>128029.56342000001</c:v>
                </c:pt>
                <c:pt idx="3">
                  <c:v>125216.48028</c:v>
                </c:pt>
                <c:pt idx="4">
                  <c:v>138481.47127000001</c:v>
                </c:pt>
                <c:pt idx="5">
                  <c:v>83536.579599999997</c:v>
                </c:pt>
                <c:pt idx="6">
                  <c:v>130147.26106999999</c:v>
                </c:pt>
                <c:pt idx="7">
                  <c:v>127803.83005999999</c:v>
                </c:pt>
                <c:pt idx="8">
                  <c:v>152522.42241</c:v>
                </c:pt>
                <c:pt idx="9">
                  <c:v>148312.81640000001</c:v>
                </c:pt>
                <c:pt idx="10">
                  <c:v>139251.81494000001</c:v>
                </c:pt>
                <c:pt idx="11">
                  <c:v>127768.69579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33-4EEA-83F2-C4ABA4C1F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70829504"/>
        <c:axId val="-1170842560"/>
      </c:lineChart>
      <c:catAx>
        <c:axId val="-117082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70842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17084256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708295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</xdr:colOff>
      <xdr:row>22</xdr:row>
      <xdr:rowOff>38100</xdr:rowOff>
    </xdr:from>
    <xdr:to>
      <xdr:col>12</xdr:col>
      <xdr:colOff>352425</xdr:colOff>
      <xdr:row>69</xdr:row>
      <xdr:rowOff>152400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6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F2" sqref="F2"/>
    </sheetView>
  </sheetViews>
  <sheetFormatPr defaultColWidth="9.109375" defaultRowHeight="13.2" x14ac:dyDescent="0.25"/>
  <cols>
    <col min="1" max="1" width="52.33203125" style="1" customWidth="1"/>
    <col min="2" max="2" width="17.88671875" style="1" customWidth="1"/>
    <col min="3" max="3" width="17" style="1" bestFit="1" customWidth="1"/>
    <col min="4" max="4" width="10.5546875" style="1" bestFit="1" customWidth="1"/>
    <col min="5" max="5" width="13.5546875" style="1" bestFit="1" customWidth="1"/>
    <col min="6" max="7" width="18.88671875" style="1" bestFit="1" customWidth="1"/>
    <col min="8" max="8" width="10.33203125" style="1" bestFit="1" customWidth="1"/>
    <col min="9" max="9" width="13.5546875" style="1" bestFit="1" customWidth="1"/>
    <col min="10" max="11" width="18.6640625" style="1" bestFit="1" customWidth="1"/>
    <col min="12" max="13" width="9.44140625" style="1" bestFit="1" customWidth="1"/>
    <col min="14" max="16384" width="9.109375" style="1"/>
  </cols>
  <sheetData>
    <row r="1" spans="1:13" ht="24.6" x14ac:dyDescent="0.4">
      <c r="B1" s="144" t="s">
        <v>124</v>
      </c>
      <c r="C1" s="144"/>
      <c r="D1" s="144"/>
      <c r="E1" s="144"/>
      <c r="F1" s="144"/>
      <c r="G1" s="144"/>
      <c r="H1" s="144"/>
      <c r="I1" s="144"/>
      <c r="J1" s="144"/>
      <c r="K1" s="69"/>
      <c r="L1" s="69"/>
      <c r="M1" s="69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4.6" x14ac:dyDescent="0.25">
      <c r="A5" s="141" t="s">
        <v>125</v>
      </c>
      <c r="B5" s="142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3"/>
    </row>
    <row r="6" spans="1:13" ht="17.399999999999999" x14ac:dyDescent="0.25">
      <c r="A6" s="3"/>
      <c r="B6" s="140" t="s">
        <v>126</v>
      </c>
      <c r="C6" s="140"/>
      <c r="D6" s="140"/>
      <c r="E6" s="140"/>
      <c r="F6" s="140" t="s">
        <v>127</v>
      </c>
      <c r="G6" s="140"/>
      <c r="H6" s="140"/>
      <c r="I6" s="140"/>
      <c r="J6" s="140" t="s">
        <v>105</v>
      </c>
      <c r="K6" s="140"/>
      <c r="L6" s="140"/>
      <c r="M6" s="140"/>
    </row>
    <row r="7" spans="1:13" ht="28.2" x14ac:dyDescent="0.3">
      <c r="A7" s="4" t="s">
        <v>1</v>
      </c>
      <c r="B7" s="5">
        <v>2019</v>
      </c>
      <c r="C7" s="6">
        <v>2020</v>
      </c>
      <c r="D7" s="7" t="s">
        <v>117</v>
      </c>
      <c r="E7" s="7" t="s">
        <v>118</v>
      </c>
      <c r="F7" s="5">
        <v>2019</v>
      </c>
      <c r="G7" s="6">
        <v>2020</v>
      </c>
      <c r="H7" s="7" t="s">
        <v>117</v>
      </c>
      <c r="I7" s="7" t="s">
        <v>118</v>
      </c>
      <c r="J7" s="5" t="s">
        <v>128</v>
      </c>
      <c r="K7" s="5" t="s">
        <v>129</v>
      </c>
      <c r="L7" s="7" t="s">
        <v>117</v>
      </c>
      <c r="M7" s="7" t="s">
        <v>118</v>
      </c>
    </row>
    <row r="8" spans="1:13" ht="16.8" x14ac:dyDescent="0.3">
      <c r="A8" s="85" t="s">
        <v>2</v>
      </c>
      <c r="B8" s="8">
        <f>B9+B18+B20</f>
        <v>1797318.8379600001</v>
      </c>
      <c r="C8" s="8">
        <f>C9+C18+C20</f>
        <v>1960371.6781899999</v>
      </c>
      <c r="D8" s="10">
        <f t="shared" ref="D8:D46" si="0">(C8-B8)/B8*100</f>
        <v>9.0720041868068666</v>
      </c>
      <c r="E8" s="10">
        <f t="shared" ref="E8:E43" si="1">C8/C$46*100</f>
        <v>13.05879389748285</v>
      </c>
      <c r="F8" s="8">
        <f>F9+F18+F20</f>
        <v>12738854.18008</v>
      </c>
      <c r="G8" s="8">
        <f>G9+G18+G20</f>
        <v>13236436.460929999</v>
      </c>
      <c r="H8" s="10">
        <f t="shared" ref="H8:H46" si="2">(G8-F8)/F8*100</f>
        <v>3.9060206971210811</v>
      </c>
      <c r="I8" s="10">
        <f t="shared" ref="I8:I45" si="3">G8/G$46*100</f>
        <v>14.701845575431664</v>
      </c>
      <c r="J8" s="8">
        <f>J9+J18+J20</f>
        <v>22690486.678929999</v>
      </c>
      <c r="K8" s="8">
        <f>K9+K18+K20</f>
        <v>23872723.450430002</v>
      </c>
      <c r="L8" s="10">
        <f t="shared" ref="L8:L46" si="4">(K8-J8)/J8*100</f>
        <v>5.2102750735523342</v>
      </c>
      <c r="M8" s="10">
        <f t="shared" ref="M8:M45" si="5">K8/K$46*100</f>
        <v>14.332025013453803</v>
      </c>
    </row>
    <row r="9" spans="1:13" ht="15.6" x14ac:dyDescent="0.3">
      <c r="A9" s="9" t="s">
        <v>3</v>
      </c>
      <c r="B9" s="8">
        <f>B10+B11+B12+B13+B14+B15+B16+B17</f>
        <v>1088843.8245600001</v>
      </c>
      <c r="C9" s="8">
        <f>C10+C11+C12+C13+C14+C15+C16+C17</f>
        <v>1228233.3656500001</v>
      </c>
      <c r="D9" s="10">
        <f t="shared" si="0"/>
        <v>12.801610106603398</v>
      </c>
      <c r="E9" s="10">
        <f t="shared" si="1"/>
        <v>8.1817374523814745</v>
      </c>
      <c r="F9" s="8">
        <f>F10+F11+F12+F13+F14+F15+F16+F17</f>
        <v>8117229.0529399998</v>
      </c>
      <c r="G9" s="8">
        <f>G10+G11+G12+G13+G14+G15+G16+G17</f>
        <v>8885775.2525699995</v>
      </c>
      <c r="H9" s="10">
        <f t="shared" si="2"/>
        <v>9.4680856560483271</v>
      </c>
      <c r="I9" s="10">
        <f t="shared" si="3"/>
        <v>9.8695216017452001</v>
      </c>
      <c r="J9" s="8">
        <f>J10+J11+J12+J13+J14+J15+J16+J17</f>
        <v>14834227.042609999</v>
      </c>
      <c r="K9" s="8">
        <f>K10+K11+K12+K13+K14+K15+K16+K17</f>
        <v>16108706.10555</v>
      </c>
      <c r="L9" s="10">
        <f t="shared" si="4"/>
        <v>8.5914760457634465</v>
      </c>
      <c r="M9" s="10">
        <f t="shared" si="5"/>
        <v>9.6708856582075526</v>
      </c>
    </row>
    <row r="10" spans="1:13" ht="13.8" x14ac:dyDescent="0.25">
      <c r="A10" s="11" t="s">
        <v>130</v>
      </c>
      <c r="B10" s="12">
        <v>546255.51265000005</v>
      </c>
      <c r="C10" s="12">
        <v>590502.16299999994</v>
      </c>
      <c r="D10" s="13">
        <f t="shared" si="0"/>
        <v>8.0999915470601138</v>
      </c>
      <c r="E10" s="13">
        <f t="shared" si="1"/>
        <v>3.9335632770182505</v>
      </c>
      <c r="F10" s="12">
        <v>3791405.71294</v>
      </c>
      <c r="G10" s="12">
        <v>4063733.6516999998</v>
      </c>
      <c r="H10" s="13">
        <f t="shared" si="2"/>
        <v>7.1827696474304883</v>
      </c>
      <c r="I10" s="13">
        <f t="shared" si="3"/>
        <v>4.5136305971267987</v>
      </c>
      <c r="J10" s="12">
        <v>6713634.4549900005</v>
      </c>
      <c r="K10" s="12">
        <v>7060876.2855700003</v>
      </c>
      <c r="L10" s="13">
        <f t="shared" si="4"/>
        <v>5.1721885203610931</v>
      </c>
      <c r="M10" s="13">
        <f t="shared" si="5"/>
        <v>4.2390075749765055</v>
      </c>
    </row>
    <row r="11" spans="1:13" ht="13.8" x14ac:dyDescent="0.25">
      <c r="A11" s="11" t="s">
        <v>131</v>
      </c>
      <c r="B11" s="12">
        <v>131696.03559000001</v>
      </c>
      <c r="C11" s="12">
        <v>186169.09891</v>
      </c>
      <c r="D11" s="13">
        <f t="shared" si="0"/>
        <v>41.362720658947651</v>
      </c>
      <c r="E11" s="13">
        <f t="shared" si="1"/>
        <v>1.2401443663940559</v>
      </c>
      <c r="F11" s="12">
        <v>1096669.2482799999</v>
      </c>
      <c r="G11" s="12">
        <v>1364609.68695</v>
      </c>
      <c r="H11" s="13">
        <f t="shared" si="2"/>
        <v>24.432201330550114</v>
      </c>
      <c r="I11" s="13">
        <f t="shared" si="3"/>
        <v>1.5156859587922245</v>
      </c>
      <c r="J11" s="12">
        <v>2143511.7881299998</v>
      </c>
      <c r="K11" s="12">
        <v>2528377.40013</v>
      </c>
      <c r="L11" s="13">
        <f t="shared" si="4"/>
        <v>17.954909981426184</v>
      </c>
      <c r="M11" s="13">
        <f t="shared" si="5"/>
        <v>1.5179151309383494</v>
      </c>
    </row>
    <row r="12" spans="1:13" ht="13.8" x14ac:dyDescent="0.25">
      <c r="A12" s="11" t="s">
        <v>132</v>
      </c>
      <c r="B12" s="12">
        <v>130147.26106999999</v>
      </c>
      <c r="C12" s="12">
        <v>124261.57123</v>
      </c>
      <c r="D12" s="13">
        <f t="shared" si="0"/>
        <v>-4.5223309285274631</v>
      </c>
      <c r="E12" s="13">
        <f t="shared" si="1"/>
        <v>0.82775438256085709</v>
      </c>
      <c r="F12" s="12">
        <v>852891.68270999996</v>
      </c>
      <c r="G12" s="12">
        <v>901735.57571999996</v>
      </c>
      <c r="H12" s="13">
        <f t="shared" si="2"/>
        <v>5.7268577007108519</v>
      </c>
      <c r="I12" s="13">
        <f t="shared" si="3"/>
        <v>1.0015669416190398</v>
      </c>
      <c r="J12" s="12">
        <v>1527894.1160500001</v>
      </c>
      <c r="K12" s="12">
        <v>1597395.1553199999</v>
      </c>
      <c r="L12" s="13">
        <f t="shared" si="4"/>
        <v>4.5488125479321777</v>
      </c>
      <c r="M12" s="13">
        <f t="shared" si="5"/>
        <v>0.95899855623736097</v>
      </c>
    </row>
    <row r="13" spans="1:13" ht="13.8" x14ac:dyDescent="0.25">
      <c r="A13" s="11" t="s">
        <v>133</v>
      </c>
      <c r="B13" s="12">
        <v>83021.46703</v>
      </c>
      <c r="C13" s="12">
        <v>90274.235950000002</v>
      </c>
      <c r="D13" s="13">
        <f t="shared" si="0"/>
        <v>8.7360163334372274</v>
      </c>
      <c r="E13" s="13">
        <f t="shared" si="1"/>
        <v>0.60135159808686556</v>
      </c>
      <c r="F13" s="12">
        <v>727054.32938999997</v>
      </c>
      <c r="G13" s="12">
        <v>694740.07354999997</v>
      </c>
      <c r="H13" s="13">
        <f t="shared" si="2"/>
        <v>-4.444544861882842</v>
      </c>
      <c r="I13" s="13">
        <f t="shared" si="3"/>
        <v>0.77165491683087772</v>
      </c>
      <c r="J13" s="12">
        <v>1432877.0234699999</v>
      </c>
      <c r="K13" s="12">
        <v>1384277.13176</v>
      </c>
      <c r="L13" s="13">
        <f t="shared" si="4"/>
        <v>-3.3917699086489268</v>
      </c>
      <c r="M13" s="13">
        <f t="shared" si="5"/>
        <v>0.83105283396474205</v>
      </c>
    </row>
    <row r="14" spans="1:13" ht="13.8" x14ac:dyDescent="0.25">
      <c r="A14" s="11" t="s">
        <v>134</v>
      </c>
      <c r="B14" s="12">
        <v>112534.87652000001</v>
      </c>
      <c r="C14" s="12">
        <v>137047.60875000001</v>
      </c>
      <c r="D14" s="13">
        <f t="shared" si="0"/>
        <v>21.782342495078439</v>
      </c>
      <c r="E14" s="13">
        <f t="shared" si="1"/>
        <v>0.91292712332057147</v>
      </c>
      <c r="F14" s="12">
        <v>889663.67006000003</v>
      </c>
      <c r="G14" s="12">
        <v>1137929.3294200001</v>
      </c>
      <c r="H14" s="13">
        <f t="shared" si="2"/>
        <v>27.905563384785253</v>
      </c>
      <c r="I14" s="13">
        <f t="shared" si="3"/>
        <v>1.2639097634977741</v>
      </c>
      <c r="J14" s="12">
        <v>1605587.60552</v>
      </c>
      <c r="K14" s="12">
        <v>2276742.2630400001</v>
      </c>
      <c r="L14" s="13">
        <f t="shared" si="4"/>
        <v>41.8011857598162</v>
      </c>
      <c r="M14" s="13">
        <f t="shared" si="5"/>
        <v>1.3668456022971671</v>
      </c>
    </row>
    <row r="15" spans="1:13" ht="13.8" x14ac:dyDescent="0.25">
      <c r="A15" s="11" t="s">
        <v>135</v>
      </c>
      <c r="B15" s="12">
        <v>17132.11995</v>
      </c>
      <c r="C15" s="12">
        <v>19105.18777</v>
      </c>
      <c r="D15" s="13">
        <f t="shared" si="0"/>
        <v>11.516775657410689</v>
      </c>
      <c r="E15" s="13">
        <f t="shared" si="1"/>
        <v>0.12726704442674533</v>
      </c>
      <c r="F15" s="12">
        <v>174555.4215</v>
      </c>
      <c r="G15" s="12">
        <v>159943.21958</v>
      </c>
      <c r="H15" s="13">
        <f t="shared" si="2"/>
        <v>-8.3710960074648799</v>
      </c>
      <c r="I15" s="13">
        <f t="shared" si="3"/>
        <v>0.17765057249685942</v>
      </c>
      <c r="J15" s="12">
        <v>313874.41949</v>
      </c>
      <c r="K15" s="12">
        <v>268046.36008000001</v>
      </c>
      <c r="L15" s="13">
        <f t="shared" si="4"/>
        <v>-14.600762777821741</v>
      </c>
      <c r="M15" s="13">
        <f t="shared" si="5"/>
        <v>0.16092203076070102</v>
      </c>
    </row>
    <row r="16" spans="1:13" ht="13.8" x14ac:dyDescent="0.25">
      <c r="A16" s="11" t="s">
        <v>136</v>
      </c>
      <c r="B16" s="12">
        <v>63096.187539999999</v>
      </c>
      <c r="C16" s="12">
        <v>74774.169649999996</v>
      </c>
      <c r="D16" s="13">
        <f t="shared" si="0"/>
        <v>18.508221439840099</v>
      </c>
      <c r="E16" s="13">
        <f t="shared" si="1"/>
        <v>0.49809966200711886</v>
      </c>
      <c r="F16" s="12">
        <v>516134.40109</v>
      </c>
      <c r="G16" s="12">
        <v>500977.92241</v>
      </c>
      <c r="H16" s="13">
        <f t="shared" si="2"/>
        <v>-2.9365371980615405</v>
      </c>
      <c r="I16" s="13">
        <f t="shared" si="3"/>
        <v>0.55644131059840529</v>
      </c>
      <c r="J16" s="12">
        <v>998106.15696000005</v>
      </c>
      <c r="K16" s="12">
        <v>893260.69262999995</v>
      </c>
      <c r="L16" s="13">
        <f t="shared" si="4"/>
        <v>-10.504440193950419</v>
      </c>
      <c r="M16" s="13">
        <f t="shared" si="5"/>
        <v>0.5362703847716056</v>
      </c>
    </row>
    <row r="17" spans="1:13" ht="13.8" x14ac:dyDescent="0.25">
      <c r="A17" s="11" t="s">
        <v>137</v>
      </c>
      <c r="B17" s="12">
        <v>4960.3642099999997</v>
      </c>
      <c r="C17" s="12">
        <v>6099.3303900000001</v>
      </c>
      <c r="D17" s="13">
        <f t="shared" si="0"/>
        <v>22.961341784215485</v>
      </c>
      <c r="E17" s="13">
        <f t="shared" si="1"/>
        <v>4.0629998567008475E-2</v>
      </c>
      <c r="F17" s="12">
        <v>68854.586970000004</v>
      </c>
      <c r="G17" s="12">
        <v>62105.793239999999</v>
      </c>
      <c r="H17" s="13">
        <f t="shared" si="2"/>
        <v>-9.8015165393998505</v>
      </c>
      <c r="I17" s="13">
        <f t="shared" si="3"/>
        <v>6.898154078322187E-2</v>
      </c>
      <c r="J17" s="12">
        <v>98741.478000000003</v>
      </c>
      <c r="K17" s="12">
        <v>99730.817020000002</v>
      </c>
      <c r="L17" s="13">
        <f t="shared" si="4"/>
        <v>1.0019487656443622</v>
      </c>
      <c r="M17" s="13">
        <f t="shared" si="5"/>
        <v>5.9873544261121098E-2</v>
      </c>
    </row>
    <row r="18" spans="1:13" ht="15.6" x14ac:dyDescent="0.3">
      <c r="A18" s="9" t="s">
        <v>12</v>
      </c>
      <c r="B18" s="8">
        <f>B19</f>
        <v>212233.38709</v>
      </c>
      <c r="C18" s="8">
        <f>C19</f>
        <v>219740.14864999999</v>
      </c>
      <c r="D18" s="10">
        <f t="shared" si="0"/>
        <v>3.5370314081717291</v>
      </c>
      <c r="E18" s="10">
        <f t="shared" si="1"/>
        <v>1.4637741118929171</v>
      </c>
      <c r="F18" s="8">
        <f>F19</f>
        <v>1498277.29418</v>
      </c>
      <c r="G18" s="8">
        <f>G19</f>
        <v>1347680.65818</v>
      </c>
      <c r="H18" s="10">
        <f t="shared" si="2"/>
        <v>-10.051319377593636</v>
      </c>
      <c r="I18" s="10">
        <f t="shared" si="3"/>
        <v>1.4968827131110154</v>
      </c>
      <c r="J18" s="8">
        <f>J19</f>
        <v>2576156.0591500001</v>
      </c>
      <c r="K18" s="8">
        <f>K19</f>
        <v>2354424.0071399999</v>
      </c>
      <c r="L18" s="10">
        <f t="shared" si="4"/>
        <v>-8.6070892802651269</v>
      </c>
      <c r="M18" s="10">
        <f t="shared" si="5"/>
        <v>1.4134819528518778</v>
      </c>
    </row>
    <row r="19" spans="1:13" ht="13.8" x14ac:dyDescent="0.25">
      <c r="A19" s="11" t="s">
        <v>138</v>
      </c>
      <c r="B19" s="12">
        <v>212233.38709</v>
      </c>
      <c r="C19" s="12">
        <v>219740.14864999999</v>
      </c>
      <c r="D19" s="13">
        <f t="shared" si="0"/>
        <v>3.5370314081717291</v>
      </c>
      <c r="E19" s="13">
        <f t="shared" si="1"/>
        <v>1.4637741118929171</v>
      </c>
      <c r="F19" s="12">
        <v>1498277.29418</v>
      </c>
      <c r="G19" s="12">
        <v>1347680.65818</v>
      </c>
      <c r="H19" s="13">
        <f t="shared" si="2"/>
        <v>-10.051319377593636</v>
      </c>
      <c r="I19" s="13">
        <f t="shared" si="3"/>
        <v>1.4968827131110154</v>
      </c>
      <c r="J19" s="12">
        <v>2576156.0591500001</v>
      </c>
      <c r="K19" s="12">
        <v>2354424.0071399999</v>
      </c>
      <c r="L19" s="13">
        <f t="shared" si="4"/>
        <v>-8.6070892802651269</v>
      </c>
      <c r="M19" s="13">
        <f t="shared" si="5"/>
        <v>1.4134819528518778</v>
      </c>
    </row>
    <row r="20" spans="1:13" ht="15.6" x14ac:dyDescent="0.3">
      <c r="A20" s="9" t="s">
        <v>111</v>
      </c>
      <c r="B20" s="8">
        <f>B21</f>
        <v>496241.62631000002</v>
      </c>
      <c r="C20" s="8">
        <f>C21</f>
        <v>512398.16389000003</v>
      </c>
      <c r="D20" s="10">
        <f t="shared" si="0"/>
        <v>3.2557803947521085</v>
      </c>
      <c r="E20" s="10">
        <f t="shared" si="1"/>
        <v>3.4132823332084614</v>
      </c>
      <c r="F20" s="8">
        <f>F21</f>
        <v>3123347.8329599998</v>
      </c>
      <c r="G20" s="8">
        <f>G21</f>
        <v>3002980.5501799998</v>
      </c>
      <c r="H20" s="10">
        <f t="shared" si="2"/>
        <v>-3.8537905227778557</v>
      </c>
      <c r="I20" s="10">
        <f t="shared" si="3"/>
        <v>3.3354412605754473</v>
      </c>
      <c r="J20" s="8">
        <f>J21</f>
        <v>5280103.5771700004</v>
      </c>
      <c r="K20" s="8">
        <f>K21</f>
        <v>5409593.3377400003</v>
      </c>
      <c r="L20" s="10">
        <f t="shared" si="4"/>
        <v>2.4524094779103387</v>
      </c>
      <c r="M20" s="10">
        <f t="shared" si="5"/>
        <v>3.2476574023943732</v>
      </c>
    </row>
    <row r="21" spans="1:13" ht="13.8" x14ac:dyDescent="0.25">
      <c r="A21" s="11" t="s">
        <v>139</v>
      </c>
      <c r="B21" s="12">
        <v>496241.62631000002</v>
      </c>
      <c r="C21" s="12">
        <v>512398.16389000003</v>
      </c>
      <c r="D21" s="13">
        <f t="shared" si="0"/>
        <v>3.2557803947521085</v>
      </c>
      <c r="E21" s="13">
        <f t="shared" si="1"/>
        <v>3.4132823332084614</v>
      </c>
      <c r="F21" s="12">
        <v>3123347.8329599998</v>
      </c>
      <c r="G21" s="12">
        <v>3002980.5501799998</v>
      </c>
      <c r="H21" s="13">
        <f t="shared" si="2"/>
        <v>-3.8537905227778557</v>
      </c>
      <c r="I21" s="13">
        <f t="shared" si="3"/>
        <v>3.3354412605754473</v>
      </c>
      <c r="J21" s="12">
        <v>5280103.5771700004</v>
      </c>
      <c r="K21" s="12">
        <v>5409593.3377400003</v>
      </c>
      <c r="L21" s="13">
        <f t="shared" si="4"/>
        <v>2.4524094779103387</v>
      </c>
      <c r="M21" s="13">
        <f t="shared" si="5"/>
        <v>3.2476574023943732</v>
      </c>
    </row>
    <row r="22" spans="1:13" ht="16.8" x14ac:dyDescent="0.3">
      <c r="A22" s="85" t="s">
        <v>14</v>
      </c>
      <c r="B22" s="8">
        <f>B23+B27+B29</f>
        <v>12515374.99454</v>
      </c>
      <c r="C22" s="8">
        <f>C23+C27+C29</f>
        <v>11495132.007819999</v>
      </c>
      <c r="D22" s="10">
        <f t="shared" si="0"/>
        <v>-8.1519170393623526</v>
      </c>
      <c r="E22" s="10">
        <f t="shared" si="1"/>
        <v>76.573519901632977</v>
      </c>
      <c r="F22" s="8">
        <f>F23+F27+F29</f>
        <v>80449060.246779993</v>
      </c>
      <c r="G22" s="8">
        <f>G23+G27+G29</f>
        <v>67319766.873630002</v>
      </c>
      <c r="H22" s="10">
        <f t="shared" si="2"/>
        <v>-16.320008379060582</v>
      </c>
      <c r="I22" s="10">
        <f t="shared" si="3"/>
        <v>74.772754711703556</v>
      </c>
      <c r="J22" s="8">
        <f>J23+J27+J29</f>
        <v>138298689.39525998</v>
      </c>
      <c r="K22" s="8">
        <f>K23+K27+K29</f>
        <v>125057013.94007</v>
      </c>
      <c r="L22" s="10">
        <f t="shared" si="4"/>
        <v>-9.5746933778562742</v>
      </c>
      <c r="M22" s="10">
        <f t="shared" si="5"/>
        <v>75.078164232855499</v>
      </c>
    </row>
    <row r="23" spans="1:13" ht="15.6" x14ac:dyDescent="0.3">
      <c r="A23" s="9" t="s">
        <v>15</v>
      </c>
      <c r="B23" s="8">
        <f>B24+B25+B26</f>
        <v>1050421.18276</v>
      </c>
      <c r="C23" s="8">
        <f>C24+C25+C26</f>
        <v>1033513.28468</v>
      </c>
      <c r="D23" s="10">
        <f>(C23-B23)/B23*100</f>
        <v>-1.6096303423331733</v>
      </c>
      <c r="E23" s="10">
        <f t="shared" si="1"/>
        <v>6.8846316875011304</v>
      </c>
      <c r="F23" s="8">
        <f>F24+F25+F26</f>
        <v>7086041.6636999995</v>
      </c>
      <c r="G23" s="8">
        <f>G24+G25+G26</f>
        <v>5842642.2925400008</v>
      </c>
      <c r="H23" s="10">
        <f t="shared" si="2"/>
        <v>-17.547164272680181</v>
      </c>
      <c r="I23" s="10">
        <f t="shared" si="3"/>
        <v>6.489482648215267</v>
      </c>
      <c r="J23" s="8">
        <f>J24+J25+J26</f>
        <v>12210515.614899999</v>
      </c>
      <c r="K23" s="8">
        <f>K24+K25+K26</f>
        <v>10872391.996580001</v>
      </c>
      <c r="L23" s="10">
        <f t="shared" si="4"/>
        <v>-10.958780616005596</v>
      </c>
      <c r="M23" s="10">
        <f t="shared" si="5"/>
        <v>6.527256698407939</v>
      </c>
    </row>
    <row r="24" spans="1:13" ht="13.8" x14ac:dyDescent="0.25">
      <c r="A24" s="11" t="s">
        <v>140</v>
      </c>
      <c r="B24" s="12">
        <v>662269.04411999998</v>
      </c>
      <c r="C24" s="12">
        <v>656049.24624999997</v>
      </c>
      <c r="D24" s="13">
        <f t="shared" si="0"/>
        <v>-0.93916481907510263</v>
      </c>
      <c r="E24" s="13">
        <f t="shared" si="1"/>
        <v>4.3701977480555021</v>
      </c>
      <c r="F24" s="12">
        <v>4691855.8581299996</v>
      </c>
      <c r="G24" s="12">
        <v>3788960.0902</v>
      </c>
      <c r="H24" s="13">
        <f t="shared" si="2"/>
        <v>-19.243893999119159</v>
      </c>
      <c r="I24" s="13">
        <f t="shared" si="3"/>
        <v>4.2084367875007489</v>
      </c>
      <c r="J24" s="12">
        <v>8151655.0952199996</v>
      </c>
      <c r="K24" s="12">
        <v>7013532.2356700003</v>
      </c>
      <c r="L24" s="13">
        <f t="shared" si="4"/>
        <v>-13.96186229980923</v>
      </c>
      <c r="M24" s="13">
        <f t="shared" si="5"/>
        <v>4.2105845042357943</v>
      </c>
    </row>
    <row r="25" spans="1:13" ht="13.8" x14ac:dyDescent="0.25">
      <c r="A25" s="11" t="s">
        <v>141</v>
      </c>
      <c r="B25" s="12">
        <v>165835.02600000001</v>
      </c>
      <c r="C25" s="12">
        <v>128379.13184</v>
      </c>
      <c r="D25" s="13">
        <f t="shared" si="0"/>
        <v>-22.586238301672175</v>
      </c>
      <c r="E25" s="13">
        <f t="shared" si="1"/>
        <v>0.85518304619877983</v>
      </c>
      <c r="F25" s="12">
        <v>996721.40171999997</v>
      </c>
      <c r="G25" s="12">
        <v>758505.19498999999</v>
      </c>
      <c r="H25" s="13">
        <f t="shared" si="2"/>
        <v>-23.899979103380378</v>
      </c>
      <c r="I25" s="13">
        <f t="shared" si="3"/>
        <v>0.84247949044452675</v>
      </c>
      <c r="J25" s="12">
        <v>1678642.0763399999</v>
      </c>
      <c r="K25" s="12">
        <v>1426801.00192</v>
      </c>
      <c r="L25" s="13">
        <f t="shared" si="4"/>
        <v>-15.002666617835386</v>
      </c>
      <c r="M25" s="13">
        <f t="shared" si="5"/>
        <v>0.85658210263270385</v>
      </c>
    </row>
    <row r="26" spans="1:13" ht="13.8" x14ac:dyDescent="0.25">
      <c r="A26" s="11" t="s">
        <v>142</v>
      </c>
      <c r="B26" s="12">
        <v>222317.11264000001</v>
      </c>
      <c r="C26" s="12">
        <v>249084.90659</v>
      </c>
      <c r="D26" s="13">
        <f t="shared" si="0"/>
        <v>12.040365958398043</v>
      </c>
      <c r="E26" s="13">
        <f t="shared" si="1"/>
        <v>1.6592508932468468</v>
      </c>
      <c r="F26" s="12">
        <v>1397464.4038499999</v>
      </c>
      <c r="G26" s="12">
        <v>1295177.0073500001</v>
      </c>
      <c r="H26" s="13">
        <f t="shared" si="2"/>
        <v>-7.3194992457910972</v>
      </c>
      <c r="I26" s="13">
        <f t="shared" si="3"/>
        <v>1.43856637026999</v>
      </c>
      <c r="J26" s="12">
        <v>2380218.4433400002</v>
      </c>
      <c r="K26" s="12">
        <v>2432058.75899</v>
      </c>
      <c r="L26" s="13">
        <f t="shared" si="4"/>
        <v>2.1779646231652481</v>
      </c>
      <c r="M26" s="13">
        <f t="shared" si="5"/>
        <v>1.4600900915394408</v>
      </c>
    </row>
    <row r="27" spans="1:13" ht="15.6" x14ac:dyDescent="0.3">
      <c r="A27" s="9" t="s">
        <v>19</v>
      </c>
      <c r="B27" s="8">
        <f>B28</f>
        <v>1730134.5815999999</v>
      </c>
      <c r="C27" s="8">
        <f>C28</f>
        <v>1582527.7777799999</v>
      </c>
      <c r="D27" s="10">
        <f t="shared" si="0"/>
        <v>-8.5315215006855531</v>
      </c>
      <c r="E27" s="10">
        <f t="shared" si="1"/>
        <v>10.541829550481607</v>
      </c>
      <c r="F27" s="8">
        <f>F28</f>
        <v>11742201.858890001</v>
      </c>
      <c r="G27" s="8">
        <f>G28</f>
        <v>10169983.78833</v>
      </c>
      <c r="H27" s="10">
        <f t="shared" si="2"/>
        <v>-13.389465531710965</v>
      </c>
      <c r="I27" s="10">
        <f t="shared" si="3"/>
        <v>11.295905178255657</v>
      </c>
      <c r="J27" s="8">
        <f>J28</f>
        <v>19220912.316160001</v>
      </c>
      <c r="K27" s="8">
        <f>K28</f>
        <v>19015516.633650001</v>
      </c>
      <c r="L27" s="10">
        <f t="shared" si="4"/>
        <v>-1.0686052729001478</v>
      </c>
      <c r="M27" s="10">
        <f t="shared" si="5"/>
        <v>11.41599368011402</v>
      </c>
    </row>
    <row r="28" spans="1:13" ht="13.8" x14ac:dyDescent="0.25">
      <c r="A28" s="11" t="s">
        <v>143</v>
      </c>
      <c r="B28" s="12">
        <v>1730134.5815999999</v>
      </c>
      <c r="C28" s="12">
        <v>1582527.7777799999</v>
      </c>
      <c r="D28" s="13">
        <f t="shared" si="0"/>
        <v>-8.5315215006855531</v>
      </c>
      <c r="E28" s="13">
        <f t="shared" si="1"/>
        <v>10.541829550481607</v>
      </c>
      <c r="F28" s="12">
        <v>11742201.858890001</v>
      </c>
      <c r="G28" s="12">
        <v>10169983.78833</v>
      </c>
      <c r="H28" s="13">
        <f t="shared" si="2"/>
        <v>-13.389465531710965</v>
      </c>
      <c r="I28" s="13">
        <f t="shared" si="3"/>
        <v>11.295905178255657</v>
      </c>
      <c r="J28" s="12">
        <v>19220912.316160001</v>
      </c>
      <c r="K28" s="12">
        <v>19015516.633650001</v>
      </c>
      <c r="L28" s="13">
        <f t="shared" si="4"/>
        <v>-1.0686052729001478</v>
      </c>
      <c r="M28" s="13">
        <f t="shared" si="5"/>
        <v>11.41599368011402</v>
      </c>
    </row>
    <row r="29" spans="1:13" ht="15.6" x14ac:dyDescent="0.3">
      <c r="A29" s="9" t="s">
        <v>21</v>
      </c>
      <c r="B29" s="8">
        <f>B30+B31+B32+B33+B34+B35+B36+B37+B38+B39+B40+B41</f>
        <v>9734819.2301800009</v>
      </c>
      <c r="C29" s="8">
        <f>C30+C31+C32+C33+C34+C35+C36+C37+C38+C39+C40+C41</f>
        <v>8879090.9453599993</v>
      </c>
      <c r="D29" s="10">
        <f t="shared" si="0"/>
        <v>-8.7903870075682828</v>
      </c>
      <c r="E29" s="10">
        <f t="shared" si="1"/>
        <v>59.147058663650242</v>
      </c>
      <c r="F29" s="8">
        <f>F30+F31+F32+F33+F34+F35+F36+F37+F38+F39+F40+F41</f>
        <v>61620816.724189989</v>
      </c>
      <c r="G29" s="8">
        <f>G30+G31+G32+G33+G34+G35+G36+G37+G38+G39+G40+G41</f>
        <v>51307140.79276</v>
      </c>
      <c r="H29" s="10">
        <f t="shared" si="2"/>
        <v>-16.737324299989734</v>
      </c>
      <c r="I29" s="10">
        <f t="shared" si="3"/>
        <v>56.987366885232625</v>
      </c>
      <c r="J29" s="8">
        <f>J30+J31+J32+J33+J34+J35+J36+J37+J38+J39+J40+J41</f>
        <v>106867261.46419999</v>
      </c>
      <c r="K29" s="8">
        <f>K30+K31+K32+K33+K34+K35+K36+K37+K38+K39+K40+K41</f>
        <v>95169105.309840009</v>
      </c>
      <c r="L29" s="10">
        <f t="shared" si="4"/>
        <v>-10.946435787800931</v>
      </c>
      <c r="M29" s="10">
        <f t="shared" si="5"/>
        <v>57.134913854333533</v>
      </c>
    </row>
    <row r="30" spans="1:13" ht="13.8" x14ac:dyDescent="0.25">
      <c r="A30" s="11" t="s">
        <v>144</v>
      </c>
      <c r="B30" s="12">
        <v>1671698.95521</v>
      </c>
      <c r="C30" s="12">
        <v>1812844.6081399999</v>
      </c>
      <c r="D30" s="13">
        <f t="shared" si="0"/>
        <v>8.4432458661355714</v>
      </c>
      <c r="E30" s="13">
        <f t="shared" si="1"/>
        <v>12.076059029643291</v>
      </c>
      <c r="F30" s="12">
        <v>10382118.79228</v>
      </c>
      <c r="G30" s="12">
        <v>8790127.7939899992</v>
      </c>
      <c r="H30" s="13">
        <f t="shared" si="2"/>
        <v>-15.333970166800469</v>
      </c>
      <c r="I30" s="13">
        <f t="shared" si="3"/>
        <v>9.7632849896573219</v>
      </c>
      <c r="J30" s="12">
        <v>17618104.773490001</v>
      </c>
      <c r="K30" s="12">
        <v>16093488.707900001</v>
      </c>
      <c r="L30" s="13">
        <f t="shared" si="4"/>
        <v>-8.6536894018481085</v>
      </c>
      <c r="M30" s="13">
        <f t="shared" si="5"/>
        <v>9.6617498709056839</v>
      </c>
    </row>
    <row r="31" spans="1:13" ht="13.8" x14ac:dyDescent="0.25">
      <c r="A31" s="11" t="s">
        <v>145</v>
      </c>
      <c r="B31" s="12">
        <v>2900137.8175300001</v>
      </c>
      <c r="C31" s="12">
        <v>2201411.2523400001</v>
      </c>
      <c r="D31" s="13">
        <f t="shared" si="0"/>
        <v>-24.092874516739137</v>
      </c>
      <c r="E31" s="13">
        <f t="shared" si="1"/>
        <v>14.664451719915855</v>
      </c>
      <c r="F31" s="12">
        <v>18214061.898839999</v>
      </c>
      <c r="G31" s="12">
        <v>12992955.29232</v>
      </c>
      <c r="H31" s="13">
        <f t="shared" si="2"/>
        <v>-28.66525125212469</v>
      </c>
      <c r="I31" s="13">
        <f t="shared" si="3"/>
        <v>14.43140854715779</v>
      </c>
      <c r="J31" s="12">
        <v>30583336.751329999</v>
      </c>
      <c r="K31" s="12">
        <v>25365932.350200001</v>
      </c>
      <c r="L31" s="13">
        <f t="shared" si="4"/>
        <v>-17.05963101263993</v>
      </c>
      <c r="M31" s="13">
        <f t="shared" si="5"/>
        <v>15.228475196284954</v>
      </c>
    </row>
    <row r="32" spans="1:13" ht="13.8" x14ac:dyDescent="0.25">
      <c r="A32" s="11" t="s">
        <v>146</v>
      </c>
      <c r="B32" s="12">
        <v>88616.060450000004</v>
      </c>
      <c r="C32" s="12">
        <v>141332.83762000001</v>
      </c>
      <c r="D32" s="13">
        <f t="shared" si="0"/>
        <v>59.488964982532124</v>
      </c>
      <c r="E32" s="13">
        <f t="shared" si="1"/>
        <v>0.94147269008194223</v>
      </c>
      <c r="F32" s="12">
        <v>579884.57638999994</v>
      </c>
      <c r="G32" s="12">
        <v>641907.93617</v>
      </c>
      <c r="H32" s="13">
        <f t="shared" si="2"/>
        <v>10.695811253701356</v>
      </c>
      <c r="I32" s="13">
        <f t="shared" si="3"/>
        <v>0.71297372061364617</v>
      </c>
      <c r="J32" s="12">
        <v>927771.04431999999</v>
      </c>
      <c r="K32" s="12">
        <v>1104337.53303</v>
      </c>
      <c r="L32" s="13">
        <f t="shared" si="4"/>
        <v>19.031256665205866</v>
      </c>
      <c r="M32" s="13">
        <f t="shared" si="5"/>
        <v>0.66299067969962766</v>
      </c>
    </row>
    <row r="33" spans="1:13" ht="13.8" x14ac:dyDescent="0.25">
      <c r="A33" s="11" t="s">
        <v>147</v>
      </c>
      <c r="B33" s="12">
        <v>947242.32441999996</v>
      </c>
      <c r="C33" s="12">
        <v>987931.44354000001</v>
      </c>
      <c r="D33" s="13">
        <f t="shared" si="0"/>
        <v>4.2955343179913488</v>
      </c>
      <c r="E33" s="13">
        <f t="shared" si="1"/>
        <v>6.5809934154645493</v>
      </c>
      <c r="F33" s="12">
        <v>6319560.7315699998</v>
      </c>
      <c r="G33" s="12">
        <v>5698331.4216499999</v>
      </c>
      <c r="H33" s="13">
        <f t="shared" si="2"/>
        <v>-9.8302609359632633</v>
      </c>
      <c r="I33" s="13">
        <f t="shared" si="3"/>
        <v>6.329195085551155</v>
      </c>
      <c r="J33" s="12">
        <v>11280556.59248</v>
      </c>
      <c r="K33" s="12">
        <v>10614627.240329999</v>
      </c>
      <c r="L33" s="13">
        <f t="shared" si="4"/>
        <v>-5.9033377182286522</v>
      </c>
      <c r="M33" s="13">
        <f t="shared" si="5"/>
        <v>6.3725072437915529</v>
      </c>
    </row>
    <row r="34" spans="1:13" ht="13.8" x14ac:dyDescent="0.25">
      <c r="A34" s="11" t="s">
        <v>148</v>
      </c>
      <c r="B34" s="12">
        <v>682396.39106000005</v>
      </c>
      <c r="C34" s="12">
        <v>668268.41524999996</v>
      </c>
      <c r="D34" s="13">
        <f t="shared" si="0"/>
        <v>-2.0703473809488364</v>
      </c>
      <c r="E34" s="13">
        <f t="shared" si="1"/>
        <v>4.4515943583742352</v>
      </c>
      <c r="F34" s="12">
        <v>4479359.0476700002</v>
      </c>
      <c r="G34" s="12">
        <v>4023991.7346399999</v>
      </c>
      <c r="H34" s="13">
        <f t="shared" si="2"/>
        <v>-10.165903384477872</v>
      </c>
      <c r="I34" s="13">
        <f t="shared" si="3"/>
        <v>4.4694888427193833</v>
      </c>
      <c r="J34" s="12">
        <v>7709368.9099300001</v>
      </c>
      <c r="K34" s="12">
        <v>7378331.3729800005</v>
      </c>
      <c r="L34" s="13">
        <f t="shared" si="4"/>
        <v>-4.2939641469693974</v>
      </c>
      <c r="M34" s="13">
        <f t="shared" si="5"/>
        <v>4.4295922086424362</v>
      </c>
    </row>
    <row r="35" spans="1:13" ht="13.8" x14ac:dyDescent="0.25">
      <c r="A35" s="11" t="s">
        <v>149</v>
      </c>
      <c r="B35" s="12">
        <v>709203.38445999997</v>
      </c>
      <c r="C35" s="12">
        <v>755128.53260000004</v>
      </c>
      <c r="D35" s="13">
        <f t="shared" si="0"/>
        <v>6.4755963023171814</v>
      </c>
      <c r="E35" s="13">
        <f t="shared" si="1"/>
        <v>5.030203192099127</v>
      </c>
      <c r="F35" s="12">
        <v>4777980.1446599998</v>
      </c>
      <c r="G35" s="12">
        <v>4511505.5970299998</v>
      </c>
      <c r="H35" s="13">
        <f t="shared" si="2"/>
        <v>-5.5771380282485916</v>
      </c>
      <c r="I35" s="13">
        <f t="shared" si="3"/>
        <v>5.010975483923449</v>
      </c>
      <c r="J35" s="12">
        <v>8117235.8004700001</v>
      </c>
      <c r="K35" s="12">
        <v>7854511.3189200005</v>
      </c>
      <c r="L35" s="13">
        <f t="shared" si="4"/>
        <v>-3.23662497934072</v>
      </c>
      <c r="M35" s="13">
        <f t="shared" si="5"/>
        <v>4.7154675470925298</v>
      </c>
    </row>
    <row r="36" spans="1:13" ht="13.8" x14ac:dyDescent="0.25">
      <c r="A36" s="11" t="s">
        <v>150</v>
      </c>
      <c r="B36" s="12">
        <v>1239199.82916</v>
      </c>
      <c r="C36" s="12">
        <v>1047754.62199</v>
      </c>
      <c r="D36" s="13">
        <f t="shared" si="0"/>
        <v>-15.449098899551364</v>
      </c>
      <c r="E36" s="13">
        <f t="shared" si="1"/>
        <v>6.9794987429809012</v>
      </c>
      <c r="F36" s="12">
        <v>8399163.7054999992</v>
      </c>
      <c r="G36" s="12">
        <v>7021033.2490100004</v>
      </c>
      <c r="H36" s="13">
        <f t="shared" si="2"/>
        <v>-16.407948515011821</v>
      </c>
      <c r="I36" s="13">
        <f t="shared" si="3"/>
        <v>7.798333555379287</v>
      </c>
      <c r="J36" s="12">
        <v>15571364.765140001</v>
      </c>
      <c r="K36" s="12">
        <v>12444834.020300001</v>
      </c>
      <c r="L36" s="13">
        <f t="shared" si="4"/>
        <v>-20.078720086497761</v>
      </c>
      <c r="M36" s="13">
        <f t="shared" si="5"/>
        <v>7.4712746049930807</v>
      </c>
    </row>
    <row r="37" spans="1:13" ht="13.8" x14ac:dyDescent="0.25">
      <c r="A37" s="14" t="s">
        <v>151</v>
      </c>
      <c r="B37" s="12">
        <v>315492.89546000003</v>
      </c>
      <c r="C37" s="12">
        <v>351646.18982000003</v>
      </c>
      <c r="D37" s="13">
        <f t="shared" si="0"/>
        <v>11.459305385399309</v>
      </c>
      <c r="E37" s="13">
        <f t="shared" si="1"/>
        <v>2.3424512651265954</v>
      </c>
      <c r="F37" s="12">
        <v>2050942.5388499999</v>
      </c>
      <c r="G37" s="12">
        <v>2069710.3931199999</v>
      </c>
      <c r="H37" s="13">
        <f t="shared" si="2"/>
        <v>0.91508435338824667</v>
      </c>
      <c r="I37" s="13">
        <f t="shared" si="3"/>
        <v>2.2988485364117612</v>
      </c>
      <c r="J37" s="12">
        <v>3280155.2931300001</v>
      </c>
      <c r="K37" s="12">
        <v>3533839.7356400001</v>
      </c>
      <c r="L37" s="13">
        <f t="shared" si="4"/>
        <v>7.7339156179989388</v>
      </c>
      <c r="M37" s="13">
        <f t="shared" si="5"/>
        <v>2.1215459388156734</v>
      </c>
    </row>
    <row r="38" spans="1:13" ht="13.8" x14ac:dyDescent="0.25">
      <c r="A38" s="11" t="s">
        <v>152</v>
      </c>
      <c r="B38" s="12">
        <v>507955.38105999999</v>
      </c>
      <c r="C38" s="12">
        <v>346644.09847999999</v>
      </c>
      <c r="D38" s="13">
        <f t="shared" si="0"/>
        <v>-31.756978780966161</v>
      </c>
      <c r="E38" s="13">
        <f t="shared" si="1"/>
        <v>2.3091304002150217</v>
      </c>
      <c r="F38" s="12">
        <v>2157852.6255700001</v>
      </c>
      <c r="G38" s="12">
        <v>1955787.8484400001</v>
      </c>
      <c r="H38" s="13">
        <f t="shared" si="2"/>
        <v>-9.3641602181531898</v>
      </c>
      <c r="I38" s="13">
        <f t="shared" si="3"/>
        <v>2.1723135989768032</v>
      </c>
      <c r="J38" s="12">
        <v>4634509.5261599999</v>
      </c>
      <c r="K38" s="12">
        <v>3900827.2194500002</v>
      </c>
      <c r="L38" s="13">
        <f t="shared" si="4"/>
        <v>-15.830851195118903</v>
      </c>
      <c r="M38" s="13">
        <f t="shared" si="5"/>
        <v>2.3418674202968597</v>
      </c>
    </row>
    <row r="39" spans="1:13" ht="13.8" x14ac:dyDescent="0.25">
      <c r="A39" s="11" t="s">
        <v>153</v>
      </c>
      <c r="B39" s="12">
        <v>233957.42892000001</v>
      </c>
      <c r="C39" s="12">
        <v>139792.09813999999</v>
      </c>
      <c r="D39" s="13">
        <f>(C39-B39)/B39*100</f>
        <v>-40.248916742968291</v>
      </c>
      <c r="E39" s="13">
        <f t="shared" si="1"/>
        <v>0.93120922854407107</v>
      </c>
      <c r="F39" s="12">
        <v>1501987.3563600001</v>
      </c>
      <c r="G39" s="12">
        <v>1062673.4954200001</v>
      </c>
      <c r="H39" s="13">
        <f t="shared" si="2"/>
        <v>-29.248838818767275</v>
      </c>
      <c r="I39" s="13">
        <f t="shared" si="3"/>
        <v>1.1803223377292085</v>
      </c>
      <c r="J39" s="12">
        <v>2433609.8440299998</v>
      </c>
      <c r="K39" s="12">
        <v>2301448.5725400001</v>
      </c>
      <c r="L39" s="13">
        <f t="shared" si="4"/>
        <v>-5.4306680183025478</v>
      </c>
      <c r="M39" s="13">
        <f t="shared" si="5"/>
        <v>1.381678071934717</v>
      </c>
    </row>
    <row r="40" spans="1:13" ht="13.8" x14ac:dyDescent="0.25">
      <c r="A40" s="11" t="s">
        <v>154</v>
      </c>
      <c r="B40" s="12">
        <v>426254.35249000002</v>
      </c>
      <c r="C40" s="12">
        <v>416814.21110999997</v>
      </c>
      <c r="D40" s="13">
        <f>(C40-B40)/B40*100</f>
        <v>-2.2146733106312411</v>
      </c>
      <c r="E40" s="13">
        <f t="shared" si="1"/>
        <v>2.7765606578508479</v>
      </c>
      <c r="F40" s="12">
        <v>2689097.4818000002</v>
      </c>
      <c r="G40" s="12">
        <v>2486472.53792</v>
      </c>
      <c r="H40" s="13">
        <f t="shared" si="2"/>
        <v>-7.5350538703553864</v>
      </c>
      <c r="I40" s="13">
        <f t="shared" si="3"/>
        <v>2.761750520085454</v>
      </c>
      <c r="J40" s="12">
        <v>4590312.2010399997</v>
      </c>
      <c r="K40" s="12">
        <v>4473927.8073899997</v>
      </c>
      <c r="L40" s="13">
        <f t="shared" si="4"/>
        <v>-2.5354352504309285</v>
      </c>
      <c r="M40" s="13">
        <f t="shared" si="5"/>
        <v>2.6859292102571168</v>
      </c>
    </row>
    <row r="41" spans="1:13" ht="13.8" x14ac:dyDescent="0.25">
      <c r="A41" s="11" t="s">
        <v>155</v>
      </c>
      <c r="B41" s="12">
        <v>12664.409960000001</v>
      </c>
      <c r="C41" s="12">
        <v>9522.6363299999994</v>
      </c>
      <c r="D41" s="13">
        <f t="shared" si="0"/>
        <v>-24.807895827149938</v>
      </c>
      <c r="E41" s="13">
        <f t="shared" si="1"/>
        <v>6.3433963353810532E-2</v>
      </c>
      <c r="F41" s="12">
        <v>68807.824699999997</v>
      </c>
      <c r="G41" s="12">
        <v>52643.493049999997</v>
      </c>
      <c r="H41" s="13">
        <f t="shared" si="2"/>
        <v>-23.491996325237704</v>
      </c>
      <c r="I41" s="13">
        <f t="shared" si="3"/>
        <v>5.8471667027367835E-2</v>
      </c>
      <c r="J41" s="12">
        <v>120935.96268</v>
      </c>
      <c r="K41" s="12">
        <v>102999.43115999999</v>
      </c>
      <c r="L41" s="13">
        <f t="shared" si="4"/>
        <v>-14.83142906586073</v>
      </c>
      <c r="M41" s="13">
        <f t="shared" si="5"/>
        <v>6.1835861619301061E-2</v>
      </c>
    </row>
    <row r="42" spans="1:13" ht="15.6" x14ac:dyDescent="0.3">
      <c r="A42" s="9" t="s">
        <v>31</v>
      </c>
      <c r="B42" s="8">
        <f>B43</f>
        <v>379043.34905000002</v>
      </c>
      <c r="C42" s="8">
        <f>C43</f>
        <v>372759.40753000003</v>
      </c>
      <c r="D42" s="10">
        <f t="shared" si="0"/>
        <v>-1.6578424435488701</v>
      </c>
      <c r="E42" s="10">
        <f t="shared" si="1"/>
        <v>2.4830945735639731</v>
      </c>
      <c r="F42" s="8">
        <f>F43</f>
        <v>2507306.5844000001</v>
      </c>
      <c r="G42" s="8">
        <f>G43</f>
        <v>2223066.8234899999</v>
      </c>
      <c r="H42" s="10">
        <f t="shared" si="2"/>
        <v>-11.33645812117623</v>
      </c>
      <c r="I42" s="10">
        <f t="shared" si="3"/>
        <v>2.4691830946559041</v>
      </c>
      <c r="J42" s="8">
        <f>J43</f>
        <v>4384155.8641499998</v>
      </c>
      <c r="K42" s="8">
        <f>K43</f>
        <v>4025988.7017199998</v>
      </c>
      <c r="L42" s="10">
        <f t="shared" si="4"/>
        <v>-8.1695809530586008</v>
      </c>
      <c r="M42" s="10">
        <f t="shared" si="5"/>
        <v>2.4170083022468947</v>
      </c>
    </row>
    <row r="43" spans="1:13" ht="13.8" x14ac:dyDescent="0.25">
      <c r="A43" s="11" t="s">
        <v>156</v>
      </c>
      <c r="B43" s="12">
        <v>379043.34905000002</v>
      </c>
      <c r="C43" s="12">
        <v>372759.40753000003</v>
      </c>
      <c r="D43" s="13">
        <f t="shared" si="0"/>
        <v>-1.6578424435488701</v>
      </c>
      <c r="E43" s="13">
        <f t="shared" si="1"/>
        <v>2.4830945735639731</v>
      </c>
      <c r="F43" s="12">
        <v>2507306.5844000001</v>
      </c>
      <c r="G43" s="12">
        <v>2223066.8234899999</v>
      </c>
      <c r="H43" s="13">
        <f t="shared" si="2"/>
        <v>-11.33645812117623</v>
      </c>
      <c r="I43" s="13">
        <f t="shared" si="3"/>
        <v>2.4691830946559041</v>
      </c>
      <c r="J43" s="12">
        <v>4384155.8641499998</v>
      </c>
      <c r="K43" s="12">
        <v>4025988.7017199998</v>
      </c>
      <c r="L43" s="13">
        <f t="shared" si="4"/>
        <v>-8.1695809530586008</v>
      </c>
      <c r="M43" s="13">
        <f t="shared" si="5"/>
        <v>2.4170083022468947</v>
      </c>
    </row>
    <row r="44" spans="1:13" ht="15.6" x14ac:dyDescent="0.3">
      <c r="A44" s="9" t="s">
        <v>33</v>
      </c>
      <c r="B44" s="8">
        <f>B8+B22+B42</f>
        <v>14691737.18155</v>
      </c>
      <c r="C44" s="8">
        <f>C8+C22+C42</f>
        <v>13828263.09354</v>
      </c>
      <c r="D44" s="10">
        <f t="shared" si="0"/>
        <v>-5.8772769846057251</v>
      </c>
      <c r="E44" s="10">
        <f t="shared" ref="E44:E50" si="6">C44/C$46*100</f>
        <v>92.115408372679809</v>
      </c>
      <c r="F44" s="15">
        <f>F8+F22+F42</f>
        <v>95695221.011259988</v>
      </c>
      <c r="G44" s="15">
        <f>G8+G22+G42</f>
        <v>82779270.158050001</v>
      </c>
      <c r="H44" s="16">
        <f t="shared" si="2"/>
        <v>-13.496965383140951</v>
      </c>
      <c r="I44" s="16">
        <f t="shared" si="3"/>
        <v>91.943783381791121</v>
      </c>
      <c r="J44" s="15">
        <f>J8+J22+J42</f>
        <v>165373331.93833995</v>
      </c>
      <c r="K44" s="15">
        <f>K8+K22+K42</f>
        <v>152955726.09222001</v>
      </c>
      <c r="L44" s="16">
        <f t="shared" si="4"/>
        <v>-7.5088321076761586</v>
      </c>
      <c r="M44" s="16">
        <f t="shared" si="5"/>
        <v>91.8271975485562</v>
      </c>
    </row>
    <row r="45" spans="1:13" ht="30" x14ac:dyDescent="0.25">
      <c r="A45" s="158" t="s">
        <v>225</v>
      </c>
      <c r="B45" s="159">
        <f>B46-B44</f>
        <v>1240267.5424499996</v>
      </c>
      <c r="C45" s="159">
        <f>C46-C44</f>
        <v>1183626.1634600013</v>
      </c>
      <c r="D45" s="160">
        <f t="shared" si="0"/>
        <v>-4.5668677967747193</v>
      </c>
      <c r="E45" s="160">
        <f t="shared" si="6"/>
        <v>7.8845916273201908</v>
      </c>
      <c r="F45" s="159">
        <f>F46-F44</f>
        <v>8600893.9667400122</v>
      </c>
      <c r="G45" s="159">
        <f>G46-G44</f>
        <v>7253211.7709500045</v>
      </c>
      <c r="H45" s="161">
        <f t="shared" si="2"/>
        <v>-15.66909441043625</v>
      </c>
      <c r="I45" s="160">
        <f t="shared" si="3"/>
        <v>8.0562166182088788</v>
      </c>
      <c r="J45" s="159">
        <f>J46-J44</f>
        <v>15459389.763660043</v>
      </c>
      <c r="K45" s="159">
        <f>K46-K44</f>
        <v>13613362.560779989</v>
      </c>
      <c r="L45" s="161">
        <f t="shared" si="4"/>
        <v>-11.941138887768128</v>
      </c>
      <c r="M45" s="160">
        <f t="shared" si="5"/>
        <v>8.1728024514438058</v>
      </c>
    </row>
    <row r="46" spans="1:13" ht="21" x14ac:dyDescent="0.25">
      <c r="A46" s="162" t="s">
        <v>226</v>
      </c>
      <c r="B46" s="163">
        <v>15932004.723999999</v>
      </c>
      <c r="C46" s="163">
        <v>15011889.257000001</v>
      </c>
      <c r="D46" s="164">
        <f t="shared" si="0"/>
        <v>-5.7752648391695169</v>
      </c>
      <c r="E46" s="165">
        <f t="shared" si="6"/>
        <v>100</v>
      </c>
      <c r="F46" s="163">
        <v>104296114.978</v>
      </c>
      <c r="G46" s="163">
        <v>90032481.929000005</v>
      </c>
      <c r="H46" s="164">
        <f t="shared" si="2"/>
        <v>-13.676092395204495</v>
      </c>
      <c r="I46" s="165">
        <f t="shared" ref="I44:I50" si="7">G46/G$46*100</f>
        <v>100</v>
      </c>
      <c r="J46" s="166">
        <v>180832721.70199999</v>
      </c>
      <c r="K46" s="166">
        <v>166569088.653</v>
      </c>
      <c r="L46" s="164">
        <f t="shared" si="4"/>
        <v>-7.8877500237515035</v>
      </c>
      <c r="M46" s="165">
        <f t="shared" ref="M44:M50" si="8">K46/K$46*100</f>
        <v>100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2:A76"/>
  <sheetViews>
    <sheetView showGridLines="0" workbookViewId="0"/>
  </sheetViews>
  <sheetFormatPr defaultColWidth="9.109375" defaultRowHeight="13.2" x14ac:dyDescent="0.25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0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66"/>
  <sheetViews>
    <sheetView showGridLines="0" workbookViewId="0"/>
  </sheetViews>
  <sheetFormatPr defaultColWidth="9.109375" defaultRowHeight="13.2" x14ac:dyDescent="0.25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 x14ac:dyDescent="0.25">
      <c r="C2" s="31" t="s">
        <v>55</v>
      </c>
    </row>
    <row r="14" spans="3:3" ht="12.75" customHeight="1" x14ac:dyDescent="0.25"/>
    <row r="16" spans="3:3" ht="12.75" customHeight="1" x14ac:dyDescent="0.25"/>
    <row r="21" spans="3:3" ht="13.8" x14ac:dyDescent="0.25">
      <c r="C21" s="31" t="s">
        <v>56</v>
      </c>
    </row>
    <row r="34" ht="12.75" customHeight="1" x14ac:dyDescent="0.25"/>
    <row r="50" spans="2:2" ht="12.75" customHeight="1" x14ac:dyDescent="0.25"/>
    <row r="51" spans="2:2" x14ac:dyDescent="0.25">
      <c r="B51" s="30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2"/>
  <sheetViews>
    <sheetView showGridLines="0" workbookViewId="0">
      <selection activeCell="B1" sqref="B1"/>
    </sheetView>
  </sheetViews>
  <sheetFormatPr defaultColWidth="9.109375" defaultRowHeight="13.2" x14ac:dyDescent="0.25"/>
  <cols>
    <col min="4" max="4" width="17.44140625" customWidth="1"/>
  </cols>
  <sheetData>
    <row r="1" spans="2:2" ht="13.8" x14ac:dyDescent="0.25">
      <c r="B1" s="31" t="s">
        <v>14</v>
      </c>
    </row>
    <row r="2" spans="2:2" ht="13.8" x14ac:dyDescent="0.25">
      <c r="B2" s="31" t="s">
        <v>57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0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47"/>
  <sheetViews>
    <sheetView showGridLines="0" workbookViewId="0">
      <selection activeCell="B1" sqref="B1"/>
    </sheetView>
  </sheetViews>
  <sheetFormatPr defaultColWidth="9.109375" defaultRowHeight="13.2" x14ac:dyDescent="0.25"/>
  <cols>
    <col min="4" max="4" width="22.33203125" customWidth="1"/>
    <col min="9" max="9" width="17.88671875" customWidth="1"/>
  </cols>
  <sheetData>
    <row r="1" spans="2:2" ht="13.8" x14ac:dyDescent="0.25">
      <c r="B1" s="31" t="s">
        <v>58</v>
      </c>
    </row>
    <row r="10" spans="2:2" ht="12.75" customHeight="1" x14ac:dyDescent="0.25"/>
    <row r="13" spans="2:2" ht="12.75" customHeight="1" x14ac:dyDescent="0.25"/>
    <row r="18" spans="2:2" ht="13.8" x14ac:dyDescent="0.25">
      <c r="B18" s="31" t="s">
        <v>59</v>
      </c>
    </row>
    <row r="19" spans="2:2" ht="13.8" x14ac:dyDescent="0.25">
      <c r="B19" s="31"/>
    </row>
    <row r="20" spans="2:2" ht="13.8" x14ac:dyDescent="0.25">
      <c r="B20" s="31"/>
    </row>
    <row r="21" spans="2:2" ht="13.8" x14ac:dyDescent="0.25">
      <c r="B21" s="31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0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83"/>
  <sheetViews>
    <sheetView showGridLines="0" zoomScale="90" zoomScaleNormal="90" workbookViewId="0">
      <selection activeCell="Q22" sqref="Q22"/>
    </sheetView>
  </sheetViews>
  <sheetFormatPr defaultColWidth="9.109375" defaultRowHeight="13.2" x14ac:dyDescent="0.25"/>
  <cols>
    <col min="1" max="1" width="7" customWidth="1"/>
    <col min="2" max="2" width="40.33203125" customWidth="1"/>
    <col min="3" max="4" width="11" style="33" bestFit="1" customWidth="1"/>
    <col min="5" max="5" width="12.33203125" style="34" bestFit="1" customWidth="1"/>
    <col min="6" max="6" width="11" style="34" bestFit="1" customWidth="1"/>
    <col min="7" max="7" width="12.33203125" style="34" bestFit="1" customWidth="1"/>
    <col min="8" max="8" width="11.44140625" style="34" bestFit="1" customWidth="1"/>
    <col min="9" max="9" width="12.33203125" style="34" bestFit="1" customWidth="1"/>
    <col min="10" max="10" width="12.6640625" style="34" bestFit="1" customWidth="1"/>
    <col min="11" max="11" width="12.33203125" style="34" bestFit="1" customWidth="1"/>
    <col min="12" max="12" width="11" style="34" customWidth="1"/>
    <col min="13" max="13" width="12.33203125" style="34" bestFit="1" customWidth="1"/>
    <col min="14" max="14" width="11" style="34" bestFit="1" customWidth="1"/>
    <col min="15" max="15" width="13.5546875" style="33" bestFit="1" customWidth="1"/>
  </cols>
  <sheetData>
    <row r="1" spans="1:15" ht="16.2" thickBot="1" x14ac:dyDescent="0.35">
      <c r="A1" s="86"/>
      <c r="B1" s="110" t="s">
        <v>60</v>
      </c>
      <c r="C1" s="111" t="s">
        <v>44</v>
      </c>
      <c r="D1" s="111" t="s">
        <v>45</v>
      </c>
      <c r="E1" s="111" t="s">
        <v>46</v>
      </c>
      <c r="F1" s="111" t="s">
        <v>47</v>
      </c>
      <c r="G1" s="111" t="s">
        <v>48</v>
      </c>
      <c r="H1" s="111" t="s">
        <v>49</v>
      </c>
      <c r="I1" s="111" t="s">
        <v>0</v>
      </c>
      <c r="J1" s="111" t="s">
        <v>61</v>
      </c>
      <c r="K1" s="111" t="s">
        <v>50</v>
      </c>
      <c r="L1" s="111" t="s">
        <v>51</v>
      </c>
      <c r="M1" s="111" t="s">
        <v>52</v>
      </c>
      <c r="N1" s="111" t="s">
        <v>53</v>
      </c>
      <c r="O1" s="112" t="s">
        <v>42</v>
      </c>
    </row>
    <row r="2" spans="1:15" s="37" customFormat="1" ht="15" thickTop="1" thickBot="1" x14ac:dyDescent="0.3">
      <c r="A2" s="87">
        <v>2020</v>
      </c>
      <c r="B2" s="113" t="s">
        <v>2</v>
      </c>
      <c r="C2" s="114">
        <f>C4+C6+C8+C10+C12+C14+C16+C18+C20+C22</f>
        <v>2043443.1542200004</v>
      </c>
      <c r="D2" s="114">
        <f t="shared" ref="D2:O2" si="0">D4+D6+D8+D10+D12+D14+D16+D18+D20+D22</f>
        <v>1939743.3491800001</v>
      </c>
      <c r="E2" s="114">
        <f t="shared" si="0"/>
        <v>2032999.2675899998</v>
      </c>
      <c r="F2" s="114">
        <f t="shared" si="0"/>
        <v>1764346.4772600001</v>
      </c>
      <c r="G2" s="114">
        <f t="shared" si="0"/>
        <v>1576649.1042900002</v>
      </c>
      <c r="H2" s="114">
        <f t="shared" si="0"/>
        <v>1918883.4301999998</v>
      </c>
      <c r="I2" s="114">
        <f t="shared" si="0"/>
        <v>1960371.6781899999</v>
      </c>
      <c r="J2" s="114"/>
      <c r="K2" s="114"/>
      <c r="L2" s="114"/>
      <c r="M2" s="114"/>
      <c r="N2" s="114"/>
      <c r="O2" s="114">
        <f t="shared" si="0"/>
        <v>13236436.460929999</v>
      </c>
    </row>
    <row r="3" spans="1:15" ht="14.4" thickTop="1" x14ac:dyDescent="0.25">
      <c r="A3" s="86">
        <v>2019</v>
      </c>
      <c r="B3" s="113" t="s">
        <v>2</v>
      </c>
      <c r="C3" s="114">
        <f>C5+C7+C9+C11+C13+C15+C17+C19+C21+C23</f>
        <v>1881329.1634499999</v>
      </c>
      <c r="D3" s="114">
        <f t="shared" ref="D3:O3" si="1">D5+D7+D9+D11+D13+D15+D17+D19+D21+D23</f>
        <v>1857110.5900899998</v>
      </c>
      <c r="E3" s="114">
        <f t="shared" si="1"/>
        <v>1950394.8485900001</v>
      </c>
      <c r="F3" s="114">
        <f t="shared" si="1"/>
        <v>1878338.7036000001</v>
      </c>
      <c r="G3" s="114">
        <f t="shared" si="1"/>
        <v>2011069.3497000001</v>
      </c>
      <c r="H3" s="114">
        <f t="shared" si="1"/>
        <v>1363292.6866899999</v>
      </c>
      <c r="I3" s="114">
        <f t="shared" si="1"/>
        <v>1797318.8379600001</v>
      </c>
      <c r="J3" s="114">
        <f t="shared" si="1"/>
        <v>1528028.6455399999</v>
      </c>
      <c r="K3" s="114">
        <f t="shared" si="1"/>
        <v>2074161.21496</v>
      </c>
      <c r="L3" s="114">
        <f t="shared" si="1"/>
        <v>2421465.4556800006</v>
      </c>
      <c r="M3" s="114">
        <f t="shared" si="1"/>
        <v>2353466.7407900002</v>
      </c>
      <c r="N3" s="114">
        <f t="shared" si="1"/>
        <v>2259164.9325299999</v>
      </c>
      <c r="O3" s="114">
        <f t="shared" si="1"/>
        <v>23375141.169580001</v>
      </c>
    </row>
    <row r="4" spans="1:15" s="37" customFormat="1" ht="13.8" x14ac:dyDescent="0.25">
      <c r="A4" s="87">
        <v>2020</v>
      </c>
      <c r="B4" s="115" t="s">
        <v>130</v>
      </c>
      <c r="C4" s="116">
        <v>583442.31481000001</v>
      </c>
      <c r="D4" s="116">
        <v>593148.29726999998</v>
      </c>
      <c r="E4" s="116">
        <v>631921.80810999998</v>
      </c>
      <c r="F4" s="116">
        <v>593966.51849000005</v>
      </c>
      <c r="G4" s="116">
        <v>498727.05734</v>
      </c>
      <c r="H4" s="116">
        <v>572025.49268000002</v>
      </c>
      <c r="I4" s="116">
        <v>590502.16299999994</v>
      </c>
      <c r="J4" s="116"/>
      <c r="K4" s="116"/>
      <c r="L4" s="116"/>
      <c r="M4" s="116"/>
      <c r="N4" s="116"/>
      <c r="O4" s="117">
        <v>4063733.6516999998</v>
      </c>
    </row>
    <row r="5" spans="1:15" ht="13.8" x14ac:dyDescent="0.25">
      <c r="A5" s="86">
        <v>2019</v>
      </c>
      <c r="B5" s="115" t="s">
        <v>130</v>
      </c>
      <c r="C5" s="116">
        <v>560029.44457000005</v>
      </c>
      <c r="D5" s="116">
        <v>565214.60730999999</v>
      </c>
      <c r="E5" s="116">
        <v>586783.55532000004</v>
      </c>
      <c r="F5" s="116">
        <v>597721.19305999996</v>
      </c>
      <c r="G5" s="116">
        <v>590703.69087000005</v>
      </c>
      <c r="H5" s="116">
        <v>344697.70916000003</v>
      </c>
      <c r="I5" s="116">
        <v>546255.51265000005</v>
      </c>
      <c r="J5" s="116">
        <v>480724.38799999998</v>
      </c>
      <c r="K5" s="116">
        <v>568540.03336</v>
      </c>
      <c r="L5" s="116">
        <v>697965.95276000001</v>
      </c>
      <c r="M5" s="116">
        <v>620369.90563000005</v>
      </c>
      <c r="N5" s="116">
        <v>629542.35412000003</v>
      </c>
      <c r="O5" s="117">
        <v>6788548.34681</v>
      </c>
    </row>
    <row r="6" spans="1:15" s="37" customFormat="1" ht="13.8" x14ac:dyDescent="0.25">
      <c r="A6" s="87">
        <v>2020</v>
      </c>
      <c r="B6" s="115" t="s">
        <v>131</v>
      </c>
      <c r="C6" s="116">
        <v>255343.69042</v>
      </c>
      <c r="D6" s="116">
        <v>203441.53275000001</v>
      </c>
      <c r="E6" s="116">
        <v>178247.00474999999</v>
      </c>
      <c r="F6" s="116">
        <v>118409.60548</v>
      </c>
      <c r="G6" s="116">
        <v>158703.19016999999</v>
      </c>
      <c r="H6" s="116">
        <v>264295.56446999998</v>
      </c>
      <c r="I6" s="116">
        <v>186169.09891</v>
      </c>
      <c r="J6" s="116"/>
      <c r="K6" s="116"/>
      <c r="L6" s="116"/>
      <c r="M6" s="116"/>
      <c r="N6" s="116"/>
      <c r="O6" s="117">
        <v>1364609.68695</v>
      </c>
    </row>
    <row r="7" spans="1:15" ht="13.8" x14ac:dyDescent="0.25">
      <c r="A7" s="86">
        <v>2019</v>
      </c>
      <c r="B7" s="115" t="s">
        <v>131</v>
      </c>
      <c r="C7" s="116">
        <v>199171.65065</v>
      </c>
      <c r="D7" s="116">
        <v>165878.04962999999</v>
      </c>
      <c r="E7" s="116">
        <v>143609.00703000001</v>
      </c>
      <c r="F7" s="116">
        <v>113212.84436</v>
      </c>
      <c r="G7" s="116">
        <v>140744.81335000001</v>
      </c>
      <c r="H7" s="116">
        <v>202356.84766999999</v>
      </c>
      <c r="I7" s="116">
        <v>131696.03559000001</v>
      </c>
      <c r="J7" s="116">
        <v>109801.97443</v>
      </c>
      <c r="K7" s="116">
        <v>148472.87774</v>
      </c>
      <c r="L7" s="116">
        <v>223947.97521</v>
      </c>
      <c r="M7" s="116">
        <v>331627.44491999998</v>
      </c>
      <c r="N7" s="116">
        <v>349917.44088000001</v>
      </c>
      <c r="O7" s="117">
        <v>2260436.9614599999</v>
      </c>
    </row>
    <row r="8" spans="1:15" s="37" customFormat="1" ht="13.8" x14ac:dyDescent="0.25">
      <c r="A8" s="87">
        <v>2020</v>
      </c>
      <c r="B8" s="115" t="s">
        <v>132</v>
      </c>
      <c r="C8" s="116">
        <v>131870.22687000001</v>
      </c>
      <c r="D8" s="116">
        <v>126851.92189</v>
      </c>
      <c r="E8" s="116">
        <v>162227.32131999999</v>
      </c>
      <c r="F8" s="116">
        <v>143791.04024</v>
      </c>
      <c r="G8" s="116">
        <v>100100.09378</v>
      </c>
      <c r="H8" s="116">
        <v>112633.40039</v>
      </c>
      <c r="I8" s="116">
        <v>124261.57123</v>
      </c>
      <c r="J8" s="116"/>
      <c r="K8" s="116"/>
      <c r="L8" s="116"/>
      <c r="M8" s="116"/>
      <c r="N8" s="116"/>
      <c r="O8" s="117">
        <v>901735.57571999996</v>
      </c>
    </row>
    <row r="9" spans="1:15" ht="13.8" x14ac:dyDescent="0.25">
      <c r="A9" s="86">
        <v>2019</v>
      </c>
      <c r="B9" s="115" t="s">
        <v>132</v>
      </c>
      <c r="C9" s="116">
        <v>125353.15045</v>
      </c>
      <c r="D9" s="116">
        <v>122127.17662</v>
      </c>
      <c r="E9" s="116">
        <v>128029.56342000001</v>
      </c>
      <c r="F9" s="116">
        <v>125216.48028</v>
      </c>
      <c r="G9" s="116">
        <v>138481.47127000001</v>
      </c>
      <c r="H9" s="116">
        <v>83536.579599999997</v>
      </c>
      <c r="I9" s="116">
        <v>130147.26106999999</v>
      </c>
      <c r="J9" s="116">
        <v>127803.83005999999</v>
      </c>
      <c r="K9" s="116">
        <v>152522.42241</v>
      </c>
      <c r="L9" s="116">
        <v>148312.81640000001</v>
      </c>
      <c r="M9" s="116">
        <v>139251.81494000001</v>
      </c>
      <c r="N9" s="116">
        <v>127768.69579</v>
      </c>
      <c r="O9" s="117">
        <v>1548551.2623099999</v>
      </c>
    </row>
    <row r="10" spans="1:15" s="37" customFormat="1" ht="13.8" x14ac:dyDescent="0.25">
      <c r="A10" s="87">
        <v>2020</v>
      </c>
      <c r="B10" s="115" t="s">
        <v>133</v>
      </c>
      <c r="C10" s="116">
        <v>113207.44742</v>
      </c>
      <c r="D10" s="116">
        <v>100301.6303</v>
      </c>
      <c r="E10" s="116">
        <v>123205.53456</v>
      </c>
      <c r="F10" s="116">
        <v>103927.92369</v>
      </c>
      <c r="G10" s="116">
        <v>74317.107980000001</v>
      </c>
      <c r="H10" s="116">
        <v>89506.193650000001</v>
      </c>
      <c r="I10" s="116">
        <v>90274.235950000002</v>
      </c>
      <c r="J10" s="116"/>
      <c r="K10" s="116"/>
      <c r="L10" s="116"/>
      <c r="M10" s="116"/>
      <c r="N10" s="116"/>
      <c r="O10" s="117">
        <v>694740.07354999997</v>
      </c>
    </row>
    <row r="11" spans="1:15" ht="13.8" x14ac:dyDescent="0.25">
      <c r="A11" s="86">
        <v>2019</v>
      </c>
      <c r="B11" s="115" t="s">
        <v>133</v>
      </c>
      <c r="C11" s="116">
        <v>112110.71122</v>
      </c>
      <c r="D11" s="116">
        <v>114842.19143000001</v>
      </c>
      <c r="E11" s="116">
        <v>118196.58269</v>
      </c>
      <c r="F11" s="116">
        <v>117650.87019</v>
      </c>
      <c r="G11" s="116">
        <v>117731.30992</v>
      </c>
      <c r="H11" s="116">
        <v>63501.196909999999</v>
      </c>
      <c r="I11" s="116">
        <v>83021.46703</v>
      </c>
      <c r="J11" s="116">
        <v>71929.894650000002</v>
      </c>
      <c r="K11" s="116">
        <v>154469.27884000001</v>
      </c>
      <c r="L11" s="116">
        <v>189264.08181999999</v>
      </c>
      <c r="M11" s="116">
        <v>151344.11695</v>
      </c>
      <c r="N11" s="116">
        <v>122529.68595</v>
      </c>
      <c r="O11" s="117">
        <v>1416591.3876</v>
      </c>
    </row>
    <row r="12" spans="1:15" s="37" customFormat="1" ht="13.8" x14ac:dyDescent="0.25">
      <c r="A12" s="87">
        <v>2020</v>
      </c>
      <c r="B12" s="115" t="s">
        <v>134</v>
      </c>
      <c r="C12" s="116">
        <v>183456.01676</v>
      </c>
      <c r="D12" s="116">
        <v>163226.82138000001</v>
      </c>
      <c r="E12" s="116">
        <v>207894.46038999999</v>
      </c>
      <c r="F12" s="116">
        <v>197469.49324000001</v>
      </c>
      <c r="G12" s="116">
        <v>120631.06891</v>
      </c>
      <c r="H12" s="116">
        <v>128203.85999</v>
      </c>
      <c r="I12" s="116">
        <v>137047.60875000001</v>
      </c>
      <c r="J12" s="116"/>
      <c r="K12" s="116"/>
      <c r="L12" s="116"/>
      <c r="M12" s="116"/>
      <c r="N12" s="116"/>
      <c r="O12" s="117">
        <v>1137929.3294200001</v>
      </c>
    </row>
    <row r="13" spans="1:15" ht="13.8" x14ac:dyDescent="0.25">
      <c r="A13" s="86">
        <v>2019</v>
      </c>
      <c r="B13" s="115" t="s">
        <v>134</v>
      </c>
      <c r="C13" s="116">
        <v>152194.74354</v>
      </c>
      <c r="D13" s="116">
        <v>144402.65093</v>
      </c>
      <c r="E13" s="116">
        <v>136203.45361999999</v>
      </c>
      <c r="F13" s="116">
        <v>135925.36207999999</v>
      </c>
      <c r="G13" s="116">
        <v>132553.25017000001</v>
      </c>
      <c r="H13" s="116">
        <v>75849.333199999994</v>
      </c>
      <c r="I13" s="116">
        <v>112534.87652000001</v>
      </c>
      <c r="J13" s="116">
        <v>66613.027579999994</v>
      </c>
      <c r="K13" s="116">
        <v>274783.43951</v>
      </c>
      <c r="L13" s="116">
        <v>346124.05622000003</v>
      </c>
      <c r="M13" s="116">
        <v>264245.59101999999</v>
      </c>
      <c r="N13" s="116">
        <v>187046.81929000001</v>
      </c>
      <c r="O13" s="117">
        <v>2028476.6036799999</v>
      </c>
    </row>
    <row r="14" spans="1:15" s="37" customFormat="1" ht="13.8" x14ac:dyDescent="0.25">
      <c r="A14" s="87">
        <v>2020</v>
      </c>
      <c r="B14" s="115" t="s">
        <v>135</v>
      </c>
      <c r="C14" s="116">
        <v>24451.569380000001</v>
      </c>
      <c r="D14" s="116">
        <v>24726.651860000002</v>
      </c>
      <c r="E14" s="116">
        <v>29417.449779999999</v>
      </c>
      <c r="F14" s="116">
        <v>23301.29163</v>
      </c>
      <c r="G14" s="116">
        <v>19919.669020000001</v>
      </c>
      <c r="H14" s="116">
        <v>19021.400140000002</v>
      </c>
      <c r="I14" s="116">
        <v>19105.18777</v>
      </c>
      <c r="J14" s="116"/>
      <c r="K14" s="116"/>
      <c r="L14" s="116"/>
      <c r="M14" s="116"/>
      <c r="N14" s="116"/>
      <c r="O14" s="117">
        <v>159943.21958</v>
      </c>
    </row>
    <row r="15" spans="1:15" ht="13.8" x14ac:dyDescent="0.25">
      <c r="A15" s="86">
        <v>2019</v>
      </c>
      <c r="B15" s="115" t="s">
        <v>135</v>
      </c>
      <c r="C15" s="116">
        <v>27998.944500000001</v>
      </c>
      <c r="D15" s="116">
        <v>26744.397369999999</v>
      </c>
      <c r="E15" s="116">
        <v>34862.710709999999</v>
      </c>
      <c r="F15" s="116">
        <v>24122.202799999999</v>
      </c>
      <c r="G15" s="116">
        <v>27919.586240000001</v>
      </c>
      <c r="H15" s="116">
        <v>15775.459930000001</v>
      </c>
      <c r="I15" s="116">
        <v>17132.11995</v>
      </c>
      <c r="J15" s="116">
        <v>16541.390520000001</v>
      </c>
      <c r="K15" s="116">
        <v>17947.373670000001</v>
      </c>
      <c r="L15" s="116">
        <v>21619.279920000001</v>
      </c>
      <c r="M15" s="116">
        <v>25258.217929999999</v>
      </c>
      <c r="N15" s="116">
        <v>26736.87846</v>
      </c>
      <c r="O15" s="117">
        <v>282658.56199999998</v>
      </c>
    </row>
    <row r="16" spans="1:15" ht="13.8" x14ac:dyDescent="0.25">
      <c r="A16" s="87">
        <v>2020</v>
      </c>
      <c r="B16" s="115" t="s">
        <v>136</v>
      </c>
      <c r="C16" s="116">
        <v>79131.446320000003</v>
      </c>
      <c r="D16" s="116">
        <v>60671.367539999999</v>
      </c>
      <c r="E16" s="116">
        <v>78806.017680000004</v>
      </c>
      <c r="F16" s="116">
        <v>53409.438990000002</v>
      </c>
      <c r="G16" s="116">
        <v>69658.718049999996</v>
      </c>
      <c r="H16" s="116">
        <v>84526.764179999998</v>
      </c>
      <c r="I16" s="116">
        <v>74774.169649999996</v>
      </c>
      <c r="J16" s="116"/>
      <c r="K16" s="116"/>
      <c r="L16" s="116"/>
      <c r="M16" s="116"/>
      <c r="N16" s="116"/>
      <c r="O16" s="117">
        <v>500977.92241</v>
      </c>
    </row>
    <row r="17" spans="1:15" ht="13.8" x14ac:dyDescent="0.25">
      <c r="A17" s="86">
        <v>2019</v>
      </c>
      <c r="B17" s="115" t="s">
        <v>136</v>
      </c>
      <c r="C17" s="116">
        <v>82543.428780000002</v>
      </c>
      <c r="D17" s="116">
        <v>82148.817379999993</v>
      </c>
      <c r="E17" s="116">
        <v>73557.318710000007</v>
      </c>
      <c r="F17" s="116">
        <v>60277.450449999997</v>
      </c>
      <c r="G17" s="116">
        <v>96526.272779999999</v>
      </c>
      <c r="H17" s="116">
        <v>57984.925450000002</v>
      </c>
      <c r="I17" s="116">
        <v>63096.187539999999</v>
      </c>
      <c r="J17" s="116">
        <v>52338.667009999997</v>
      </c>
      <c r="K17" s="116">
        <v>93408.117929999993</v>
      </c>
      <c r="L17" s="116">
        <v>89707.536540000001</v>
      </c>
      <c r="M17" s="116">
        <v>75957.00864</v>
      </c>
      <c r="N17" s="116">
        <v>80871.440100000007</v>
      </c>
      <c r="O17" s="117">
        <v>908417.17131000001</v>
      </c>
    </row>
    <row r="18" spans="1:15" ht="13.8" x14ac:dyDescent="0.25">
      <c r="A18" s="87">
        <v>2020</v>
      </c>
      <c r="B18" s="115" t="s">
        <v>137</v>
      </c>
      <c r="C18" s="116">
        <v>11024.010979999999</v>
      </c>
      <c r="D18" s="116">
        <v>13044.320599999999</v>
      </c>
      <c r="E18" s="116">
        <v>12149.519120000001</v>
      </c>
      <c r="F18" s="116">
        <v>6813.2945600000003</v>
      </c>
      <c r="G18" s="116">
        <v>6914.2449299999998</v>
      </c>
      <c r="H18" s="116">
        <v>6061.0726599999998</v>
      </c>
      <c r="I18" s="116">
        <v>6099.3303900000001</v>
      </c>
      <c r="J18" s="116"/>
      <c r="K18" s="116"/>
      <c r="L18" s="116"/>
      <c r="M18" s="116"/>
      <c r="N18" s="116"/>
      <c r="O18" s="117">
        <v>62105.793239999999</v>
      </c>
    </row>
    <row r="19" spans="1:15" ht="13.8" x14ac:dyDescent="0.25">
      <c r="A19" s="86">
        <v>2019</v>
      </c>
      <c r="B19" s="115" t="s">
        <v>137</v>
      </c>
      <c r="C19" s="116">
        <v>8448.1456600000001</v>
      </c>
      <c r="D19" s="116">
        <v>13159.61594</v>
      </c>
      <c r="E19" s="116">
        <v>19671.060799999999</v>
      </c>
      <c r="F19" s="116">
        <v>9745.6436599999997</v>
      </c>
      <c r="G19" s="116">
        <v>8965.0073200000006</v>
      </c>
      <c r="H19" s="116">
        <v>3904.7493800000002</v>
      </c>
      <c r="I19" s="116">
        <v>4960.3642099999997</v>
      </c>
      <c r="J19" s="116">
        <v>5881.6617999999999</v>
      </c>
      <c r="K19" s="116">
        <v>6573.87219</v>
      </c>
      <c r="L19" s="116">
        <v>5953.31459</v>
      </c>
      <c r="M19" s="116">
        <v>9107.0426000000007</v>
      </c>
      <c r="N19" s="116">
        <v>10109.132600000001</v>
      </c>
      <c r="O19" s="117">
        <v>106479.61075000001</v>
      </c>
    </row>
    <row r="20" spans="1:15" ht="13.8" x14ac:dyDescent="0.25">
      <c r="A20" s="87">
        <v>2020</v>
      </c>
      <c r="B20" s="115" t="s">
        <v>138</v>
      </c>
      <c r="C20" s="118">
        <v>208704.15538000001</v>
      </c>
      <c r="D20" s="118">
        <v>209590.38469000001</v>
      </c>
      <c r="E20" s="118">
        <v>182298.30562999999</v>
      </c>
      <c r="F20" s="118">
        <v>183100.29196999999</v>
      </c>
      <c r="G20" s="118">
        <v>160817.47617000001</v>
      </c>
      <c r="H20" s="116">
        <v>183429.89569</v>
      </c>
      <c r="I20" s="116">
        <v>219740.14864999999</v>
      </c>
      <c r="J20" s="116"/>
      <c r="K20" s="116"/>
      <c r="L20" s="116"/>
      <c r="M20" s="116"/>
      <c r="N20" s="116"/>
      <c r="O20" s="117">
        <v>1347680.65818</v>
      </c>
    </row>
    <row r="21" spans="1:15" ht="13.8" x14ac:dyDescent="0.25">
      <c r="A21" s="86">
        <v>2019</v>
      </c>
      <c r="B21" s="115" t="s">
        <v>138</v>
      </c>
      <c r="C21" s="116">
        <v>220592.68002999999</v>
      </c>
      <c r="D21" s="116">
        <v>211036.86183000001</v>
      </c>
      <c r="E21" s="116">
        <v>237540.30244999999</v>
      </c>
      <c r="F21" s="116">
        <v>217806.06377000001</v>
      </c>
      <c r="G21" s="116">
        <v>230803.27812</v>
      </c>
      <c r="H21" s="116">
        <v>168264.72089</v>
      </c>
      <c r="I21" s="116">
        <v>212233.38709</v>
      </c>
      <c r="J21" s="116">
        <v>183383.60982000001</v>
      </c>
      <c r="K21" s="116">
        <v>199909.51123999999</v>
      </c>
      <c r="L21" s="116">
        <v>207439.25111000001</v>
      </c>
      <c r="M21" s="116">
        <v>215149.30801000001</v>
      </c>
      <c r="N21" s="116">
        <v>200861.66878000001</v>
      </c>
      <c r="O21" s="117">
        <v>2505020.6431399998</v>
      </c>
    </row>
    <row r="22" spans="1:15" ht="13.8" x14ac:dyDescent="0.25">
      <c r="A22" s="87">
        <v>2020</v>
      </c>
      <c r="B22" s="115" t="s">
        <v>139</v>
      </c>
      <c r="C22" s="118">
        <v>452812.27587999997</v>
      </c>
      <c r="D22" s="118">
        <v>444740.42090000003</v>
      </c>
      <c r="E22" s="118">
        <v>426831.84625</v>
      </c>
      <c r="F22" s="118">
        <v>340157.57896999997</v>
      </c>
      <c r="G22" s="118">
        <v>366860.47794000001</v>
      </c>
      <c r="H22" s="116">
        <v>459179.78635000001</v>
      </c>
      <c r="I22" s="116">
        <v>512398.16389000003</v>
      </c>
      <c r="J22" s="116"/>
      <c r="K22" s="116"/>
      <c r="L22" s="116"/>
      <c r="M22" s="116"/>
      <c r="N22" s="116"/>
      <c r="O22" s="117">
        <v>3002980.5501799998</v>
      </c>
    </row>
    <row r="23" spans="1:15" ht="13.8" x14ac:dyDescent="0.25">
      <c r="A23" s="86">
        <v>2019</v>
      </c>
      <c r="B23" s="115" t="s">
        <v>139</v>
      </c>
      <c r="C23" s="116">
        <v>392886.26405</v>
      </c>
      <c r="D23" s="118">
        <v>411556.22165000002</v>
      </c>
      <c r="E23" s="116">
        <v>471941.29384</v>
      </c>
      <c r="F23" s="116">
        <v>476660.59295000002</v>
      </c>
      <c r="G23" s="116">
        <v>526640.66966000001</v>
      </c>
      <c r="H23" s="116">
        <v>347421.16450000001</v>
      </c>
      <c r="I23" s="116">
        <v>496241.62631000002</v>
      </c>
      <c r="J23" s="116">
        <v>413010.20166999998</v>
      </c>
      <c r="K23" s="116">
        <v>457534.28807000001</v>
      </c>
      <c r="L23" s="116">
        <v>491131.19111000001</v>
      </c>
      <c r="M23" s="116">
        <v>521156.29015000002</v>
      </c>
      <c r="N23" s="116">
        <v>523780.81656000001</v>
      </c>
      <c r="O23" s="117">
        <v>5529960.6205200003</v>
      </c>
    </row>
    <row r="24" spans="1:15" ht="13.8" x14ac:dyDescent="0.25">
      <c r="A24" s="87">
        <v>2020</v>
      </c>
      <c r="B24" s="113" t="s">
        <v>14</v>
      </c>
      <c r="C24" s="119">
        <f>C26+C28+C30+C32+C34+C36+C38+C40+C42+C44+C46+C48+C50+C52+C54+C56</f>
        <v>11111943.971660001</v>
      </c>
      <c r="D24" s="119">
        <f t="shared" ref="D24:O24" si="2">D26+D28+D30+D32+D34+D36+D38+D40+D42+D44+D46+D48+D50+D52+D54+D56</f>
        <v>11130202.634440001</v>
      </c>
      <c r="E24" s="119">
        <f t="shared" si="2"/>
        <v>10016022.981510002</v>
      </c>
      <c r="F24" s="119">
        <f t="shared" si="2"/>
        <v>6232313.2259500008</v>
      </c>
      <c r="G24" s="119">
        <f t="shared" si="2"/>
        <v>7109532.7593399994</v>
      </c>
      <c r="H24" s="119">
        <f t="shared" si="2"/>
        <v>10224619.29291</v>
      </c>
      <c r="I24" s="119">
        <f t="shared" si="2"/>
        <v>11495132.007820001</v>
      </c>
      <c r="J24" s="119"/>
      <c r="K24" s="119"/>
      <c r="L24" s="119"/>
      <c r="M24" s="119"/>
      <c r="N24" s="119"/>
      <c r="O24" s="119">
        <f t="shared" si="2"/>
        <v>67319766.873630002</v>
      </c>
    </row>
    <row r="25" spans="1:15" ht="13.8" x14ac:dyDescent="0.25">
      <c r="A25" s="86">
        <v>2019</v>
      </c>
      <c r="B25" s="113" t="s">
        <v>14</v>
      </c>
      <c r="C25" s="119">
        <f>C27+C29+C31+C33+C35+C37+C39+C41+C43+C45+C47+C49+C51+C53+C55+C57</f>
        <v>10611945.913530001</v>
      </c>
      <c r="D25" s="119">
        <f t="shared" ref="D25:O25" si="3">D27+D29+D31+D33+D35+D37+D39+D41+D43+D45+D47+D49+D51+D53+D55+D57</f>
        <v>11028866.079659997</v>
      </c>
      <c r="E25" s="119">
        <f t="shared" si="3"/>
        <v>12636183.83364</v>
      </c>
      <c r="F25" s="119">
        <f t="shared" si="3"/>
        <v>11771036.453860002</v>
      </c>
      <c r="G25" s="119">
        <f t="shared" si="3"/>
        <v>12997807.122320002</v>
      </c>
      <c r="H25" s="119">
        <f t="shared" si="3"/>
        <v>8887845.8492300007</v>
      </c>
      <c r="I25" s="119">
        <f t="shared" si="3"/>
        <v>12515374.994540002</v>
      </c>
      <c r="J25" s="119">
        <f t="shared" si="3"/>
        <v>10182273.64436</v>
      </c>
      <c r="K25" s="119">
        <f t="shared" si="3"/>
        <v>11581694.262569997</v>
      </c>
      <c r="L25" s="119">
        <f t="shared" si="3"/>
        <v>12381479.634530002</v>
      </c>
      <c r="M25" s="119">
        <f t="shared" si="3"/>
        <v>12093101.020439999</v>
      </c>
      <c r="N25" s="119">
        <f t="shared" si="3"/>
        <v>11498698.504540002</v>
      </c>
      <c r="O25" s="119">
        <f t="shared" si="3"/>
        <v>138186307.31321996</v>
      </c>
    </row>
    <row r="26" spans="1:15" ht="13.8" x14ac:dyDescent="0.25">
      <c r="A26" s="87">
        <v>2020</v>
      </c>
      <c r="B26" s="115" t="s">
        <v>140</v>
      </c>
      <c r="C26" s="116">
        <v>673063.70898</v>
      </c>
      <c r="D26" s="116">
        <v>646022.93290999997</v>
      </c>
      <c r="E26" s="116">
        <v>584796.87667000003</v>
      </c>
      <c r="F26" s="116">
        <v>306338.90717999998</v>
      </c>
      <c r="G26" s="116">
        <v>368661.89885</v>
      </c>
      <c r="H26" s="116">
        <v>554026.51936000003</v>
      </c>
      <c r="I26" s="116">
        <v>656049.24624999997</v>
      </c>
      <c r="J26" s="116"/>
      <c r="K26" s="116"/>
      <c r="L26" s="116"/>
      <c r="M26" s="116"/>
      <c r="N26" s="116"/>
      <c r="O26" s="117">
        <v>3788960.0902</v>
      </c>
    </row>
    <row r="27" spans="1:15" ht="13.8" x14ac:dyDescent="0.25">
      <c r="A27" s="86">
        <v>2019</v>
      </c>
      <c r="B27" s="115" t="s">
        <v>140</v>
      </c>
      <c r="C27" s="116">
        <v>675583.35747000005</v>
      </c>
      <c r="D27" s="116">
        <v>639677.07911000005</v>
      </c>
      <c r="E27" s="116">
        <v>727594.16436000005</v>
      </c>
      <c r="F27" s="116">
        <v>690652.21825999999</v>
      </c>
      <c r="G27" s="116">
        <v>786324.89847999997</v>
      </c>
      <c r="H27" s="116">
        <v>509755.09632999997</v>
      </c>
      <c r="I27" s="116">
        <v>662269.04411999998</v>
      </c>
      <c r="J27" s="116">
        <v>572533.23994999996</v>
      </c>
      <c r="K27" s="116">
        <v>676696.36532999994</v>
      </c>
      <c r="L27" s="116">
        <v>704306.95444</v>
      </c>
      <c r="M27" s="116">
        <v>673531.79096999997</v>
      </c>
      <c r="N27" s="116">
        <v>597503.79478</v>
      </c>
      <c r="O27" s="117">
        <v>7916428.0036000004</v>
      </c>
    </row>
    <row r="28" spans="1:15" ht="13.8" x14ac:dyDescent="0.25">
      <c r="A28" s="87">
        <v>2020</v>
      </c>
      <c r="B28" s="115" t="s">
        <v>141</v>
      </c>
      <c r="C28" s="116">
        <v>132630.57998000001</v>
      </c>
      <c r="D28" s="116">
        <v>151379.61658999999</v>
      </c>
      <c r="E28" s="116">
        <v>129860.88563999999</v>
      </c>
      <c r="F28" s="116">
        <v>53788.095050000004</v>
      </c>
      <c r="G28" s="116">
        <v>61266.518060000002</v>
      </c>
      <c r="H28" s="116">
        <v>101200.36783</v>
      </c>
      <c r="I28" s="116">
        <v>128379.13184</v>
      </c>
      <c r="J28" s="116"/>
      <c r="K28" s="116"/>
      <c r="L28" s="116"/>
      <c r="M28" s="116"/>
      <c r="N28" s="116"/>
      <c r="O28" s="117">
        <v>758505.19498999999</v>
      </c>
    </row>
    <row r="29" spans="1:15" ht="13.8" x14ac:dyDescent="0.25">
      <c r="A29" s="86">
        <v>2019</v>
      </c>
      <c r="B29" s="115" t="s">
        <v>141</v>
      </c>
      <c r="C29" s="116">
        <v>116808.14478</v>
      </c>
      <c r="D29" s="116">
        <v>146288.92191</v>
      </c>
      <c r="E29" s="116">
        <v>176066.43143999999</v>
      </c>
      <c r="F29" s="116">
        <v>141526.80004</v>
      </c>
      <c r="G29" s="116">
        <v>162494.20707</v>
      </c>
      <c r="H29" s="116">
        <v>87701.870479999998</v>
      </c>
      <c r="I29" s="116">
        <v>165835.02600000001</v>
      </c>
      <c r="J29" s="116">
        <v>134374.44636</v>
      </c>
      <c r="K29" s="116">
        <v>147706.09935999999</v>
      </c>
      <c r="L29" s="116">
        <v>147765.93711</v>
      </c>
      <c r="M29" s="116">
        <v>124187.16374</v>
      </c>
      <c r="N29" s="116">
        <v>114262.16035999999</v>
      </c>
      <c r="O29" s="117">
        <v>1665017.2086499999</v>
      </c>
    </row>
    <row r="30" spans="1:15" s="37" customFormat="1" ht="13.8" x14ac:dyDescent="0.25">
      <c r="A30" s="87">
        <v>2020</v>
      </c>
      <c r="B30" s="115" t="s">
        <v>142</v>
      </c>
      <c r="C30" s="116">
        <v>221439.27226999999</v>
      </c>
      <c r="D30" s="116">
        <v>216794.95532000001</v>
      </c>
      <c r="E30" s="116">
        <v>219908.10201999999</v>
      </c>
      <c r="F30" s="116">
        <v>75525.230119999993</v>
      </c>
      <c r="G30" s="116">
        <v>117293.44461000001</v>
      </c>
      <c r="H30" s="116">
        <v>195131.09641999999</v>
      </c>
      <c r="I30" s="116">
        <v>249084.90659</v>
      </c>
      <c r="J30" s="116"/>
      <c r="K30" s="116"/>
      <c r="L30" s="116"/>
      <c r="M30" s="116"/>
      <c r="N30" s="116"/>
      <c r="O30" s="117">
        <v>1295177.0073500001</v>
      </c>
    </row>
    <row r="31" spans="1:15" ht="13.8" x14ac:dyDescent="0.25">
      <c r="A31" s="86">
        <v>2019</v>
      </c>
      <c r="B31" s="115" t="s">
        <v>142</v>
      </c>
      <c r="C31" s="116">
        <v>182714.08072</v>
      </c>
      <c r="D31" s="116">
        <v>185830.56155000001</v>
      </c>
      <c r="E31" s="116">
        <v>208839.27116</v>
      </c>
      <c r="F31" s="116">
        <v>229623.95965999999</v>
      </c>
      <c r="G31" s="116">
        <v>235691.91334</v>
      </c>
      <c r="H31" s="116">
        <v>132447.50477999999</v>
      </c>
      <c r="I31" s="116">
        <v>222317.11264000001</v>
      </c>
      <c r="J31" s="116">
        <v>174664.76577999999</v>
      </c>
      <c r="K31" s="116">
        <v>229949.32177000001</v>
      </c>
      <c r="L31" s="116">
        <v>254425.6079</v>
      </c>
      <c r="M31" s="116">
        <v>251663.90036999999</v>
      </c>
      <c r="N31" s="116">
        <v>226178.15582000001</v>
      </c>
      <c r="O31" s="117">
        <v>2534346.1554899998</v>
      </c>
    </row>
    <row r="32" spans="1:15" ht="13.8" x14ac:dyDescent="0.25">
      <c r="A32" s="87">
        <v>2020</v>
      </c>
      <c r="B32" s="115" t="s">
        <v>143</v>
      </c>
      <c r="C32" s="118">
        <v>1685916.8248099999</v>
      </c>
      <c r="D32" s="118">
        <v>1490949.9119899999</v>
      </c>
      <c r="E32" s="118">
        <v>1540168.2262899999</v>
      </c>
      <c r="F32" s="118">
        <v>1272495.15121</v>
      </c>
      <c r="G32" s="118">
        <v>1175254.2383600001</v>
      </c>
      <c r="H32" s="118">
        <v>1422671.6578899999</v>
      </c>
      <c r="I32" s="118">
        <v>1582527.7777799999</v>
      </c>
      <c r="J32" s="118"/>
      <c r="K32" s="118"/>
      <c r="L32" s="118"/>
      <c r="M32" s="118"/>
      <c r="N32" s="118"/>
      <c r="O32" s="117">
        <v>10169983.78833</v>
      </c>
    </row>
    <row r="33" spans="1:15" ht="13.8" x14ac:dyDescent="0.25">
      <c r="A33" s="86">
        <v>2019</v>
      </c>
      <c r="B33" s="115" t="s">
        <v>143</v>
      </c>
      <c r="C33" s="116">
        <v>1536610.5242300001</v>
      </c>
      <c r="D33" s="116">
        <v>1641548.5677799999</v>
      </c>
      <c r="E33" s="116">
        <v>1838113.09589</v>
      </c>
      <c r="F33" s="118">
        <v>1768184.26015</v>
      </c>
      <c r="G33" s="118">
        <v>1933597.8560599999</v>
      </c>
      <c r="H33" s="118">
        <v>1294012.97318</v>
      </c>
      <c r="I33" s="118">
        <v>1730134.5815999999</v>
      </c>
      <c r="J33" s="118">
        <v>1628379.0208000001</v>
      </c>
      <c r="K33" s="118">
        <v>1653636.64185</v>
      </c>
      <c r="L33" s="118">
        <v>1937228.2889</v>
      </c>
      <c r="M33" s="118">
        <v>1813388.7886000001</v>
      </c>
      <c r="N33" s="118">
        <v>1812900.1051700001</v>
      </c>
      <c r="O33" s="117">
        <v>20587734.704209998</v>
      </c>
    </row>
    <row r="34" spans="1:15" ht="13.8" x14ac:dyDescent="0.25">
      <c r="A34" s="87">
        <v>2020</v>
      </c>
      <c r="B34" s="115" t="s">
        <v>144</v>
      </c>
      <c r="C34" s="116">
        <v>1488877.28522</v>
      </c>
      <c r="D34" s="116">
        <v>1517077.9789199999</v>
      </c>
      <c r="E34" s="116">
        <v>1209001.8384799999</v>
      </c>
      <c r="F34" s="116">
        <v>573385.20901999995</v>
      </c>
      <c r="G34" s="116">
        <v>836838.34170999995</v>
      </c>
      <c r="H34" s="116">
        <v>1352102.5325</v>
      </c>
      <c r="I34" s="116">
        <v>1812844.6081399999</v>
      </c>
      <c r="J34" s="116"/>
      <c r="K34" s="116"/>
      <c r="L34" s="116"/>
      <c r="M34" s="116"/>
      <c r="N34" s="116"/>
      <c r="O34" s="117">
        <v>8790127.7939899992</v>
      </c>
    </row>
    <row r="35" spans="1:15" ht="13.8" x14ac:dyDescent="0.25">
      <c r="A35" s="86">
        <v>2019</v>
      </c>
      <c r="B35" s="115" t="s">
        <v>144</v>
      </c>
      <c r="C35" s="116">
        <v>1413941.28507</v>
      </c>
      <c r="D35" s="116">
        <v>1413315.2564099999</v>
      </c>
      <c r="E35" s="116">
        <v>1674011.8681300001</v>
      </c>
      <c r="F35" s="116">
        <v>1502284.1817900001</v>
      </c>
      <c r="G35" s="116">
        <v>1621082.41542</v>
      </c>
      <c r="H35" s="116">
        <v>1085784.8302500001</v>
      </c>
      <c r="I35" s="116">
        <v>1671698.95521</v>
      </c>
      <c r="J35" s="116">
        <v>1394072.8161200001</v>
      </c>
      <c r="K35" s="116">
        <v>1497864.30167</v>
      </c>
      <c r="L35" s="116">
        <v>1549003.4873200001</v>
      </c>
      <c r="M35" s="116">
        <v>1536371.41139</v>
      </c>
      <c r="N35" s="116">
        <v>1326048.89741</v>
      </c>
      <c r="O35" s="117">
        <v>17685479.706190001</v>
      </c>
    </row>
    <row r="36" spans="1:15" ht="13.8" x14ac:dyDescent="0.25">
      <c r="A36" s="87">
        <v>2020</v>
      </c>
      <c r="B36" s="115" t="s">
        <v>145</v>
      </c>
      <c r="C36" s="116">
        <v>2398238.5827299999</v>
      </c>
      <c r="D36" s="116">
        <v>2519106.7121700002</v>
      </c>
      <c r="E36" s="116">
        <v>2060801.73291</v>
      </c>
      <c r="F36" s="116">
        <v>596360.30834999995</v>
      </c>
      <c r="G36" s="116">
        <v>1202551.0793399999</v>
      </c>
      <c r="H36" s="116">
        <v>2014485.62448</v>
      </c>
      <c r="I36" s="116">
        <v>2201411.2523400001</v>
      </c>
      <c r="J36" s="116"/>
      <c r="K36" s="116"/>
      <c r="L36" s="116"/>
      <c r="M36" s="116"/>
      <c r="N36" s="116"/>
      <c r="O36" s="117">
        <v>12992955.29232</v>
      </c>
    </row>
    <row r="37" spans="1:15" ht="13.8" x14ac:dyDescent="0.25">
      <c r="A37" s="86">
        <v>2019</v>
      </c>
      <c r="B37" s="115" t="s">
        <v>145</v>
      </c>
      <c r="C37" s="116">
        <v>2327530.7842600001</v>
      </c>
      <c r="D37" s="116">
        <v>2544629.9982099999</v>
      </c>
      <c r="E37" s="116">
        <v>2883070.9618500001</v>
      </c>
      <c r="F37" s="116">
        <v>2616414.3615299999</v>
      </c>
      <c r="G37" s="116">
        <v>2753071.10482</v>
      </c>
      <c r="H37" s="116">
        <v>2189206.8706399999</v>
      </c>
      <c r="I37" s="116">
        <v>2900137.8175300001</v>
      </c>
      <c r="J37" s="116">
        <v>1740661.3076200001</v>
      </c>
      <c r="K37" s="116">
        <v>2591956.46496</v>
      </c>
      <c r="L37" s="116">
        <v>2812499.0821099998</v>
      </c>
      <c r="M37" s="116">
        <v>2690027.1347599998</v>
      </c>
      <c r="N37" s="116">
        <v>2537833.06843</v>
      </c>
      <c r="O37" s="117">
        <v>30587038.956719998</v>
      </c>
    </row>
    <row r="38" spans="1:15" ht="13.8" x14ac:dyDescent="0.25">
      <c r="A38" s="87">
        <v>2020</v>
      </c>
      <c r="B38" s="115" t="s">
        <v>146</v>
      </c>
      <c r="C38" s="116">
        <v>108751.99489</v>
      </c>
      <c r="D38" s="116">
        <v>147559.76540999999</v>
      </c>
      <c r="E38" s="116">
        <v>68797.787249999994</v>
      </c>
      <c r="F38" s="116">
        <v>28953.63925</v>
      </c>
      <c r="G38" s="116">
        <v>58162.571049999999</v>
      </c>
      <c r="H38" s="116">
        <v>88349.340700000001</v>
      </c>
      <c r="I38" s="116">
        <v>141332.83762000001</v>
      </c>
      <c r="J38" s="116"/>
      <c r="K38" s="116"/>
      <c r="L38" s="116"/>
      <c r="M38" s="116"/>
      <c r="N38" s="116"/>
      <c r="O38" s="117">
        <v>641907.93617</v>
      </c>
    </row>
    <row r="39" spans="1:15" ht="13.8" x14ac:dyDescent="0.25">
      <c r="A39" s="86">
        <v>2019</v>
      </c>
      <c r="B39" s="115" t="s">
        <v>146</v>
      </c>
      <c r="C39" s="116">
        <v>91906.762210000001</v>
      </c>
      <c r="D39" s="116">
        <v>75710.983500000002</v>
      </c>
      <c r="E39" s="116">
        <v>99641.453349999996</v>
      </c>
      <c r="F39" s="116">
        <v>114410.34540999999</v>
      </c>
      <c r="G39" s="116">
        <v>53978.7428</v>
      </c>
      <c r="H39" s="116">
        <v>55620.228669999997</v>
      </c>
      <c r="I39" s="116">
        <v>88616.060450000004</v>
      </c>
      <c r="J39" s="116">
        <v>109692.7362</v>
      </c>
      <c r="K39" s="116">
        <v>37060.896339999999</v>
      </c>
      <c r="L39" s="116">
        <v>42330.465889999999</v>
      </c>
      <c r="M39" s="116">
        <v>162195.85331000001</v>
      </c>
      <c r="N39" s="116">
        <v>111149.64512</v>
      </c>
      <c r="O39" s="117">
        <v>1042314.17325</v>
      </c>
    </row>
    <row r="40" spans="1:15" ht="13.8" x14ac:dyDescent="0.25">
      <c r="A40" s="87">
        <v>2020</v>
      </c>
      <c r="B40" s="115" t="s">
        <v>147</v>
      </c>
      <c r="C40" s="116">
        <v>823272.04287999996</v>
      </c>
      <c r="D40" s="116">
        <v>863340.00023999996</v>
      </c>
      <c r="E40" s="116">
        <v>831100.03670000006</v>
      </c>
      <c r="F40" s="116">
        <v>619717.68726999999</v>
      </c>
      <c r="G40" s="116">
        <v>670882.34961000003</v>
      </c>
      <c r="H40" s="116">
        <v>902087.86141000001</v>
      </c>
      <c r="I40" s="116">
        <v>987931.44354000001</v>
      </c>
      <c r="J40" s="116"/>
      <c r="K40" s="116"/>
      <c r="L40" s="116"/>
      <c r="M40" s="116"/>
      <c r="N40" s="116"/>
      <c r="O40" s="117">
        <v>5698331.4216499999</v>
      </c>
    </row>
    <row r="41" spans="1:15" ht="13.8" x14ac:dyDescent="0.25">
      <c r="A41" s="86">
        <v>2019</v>
      </c>
      <c r="B41" s="115" t="s">
        <v>147</v>
      </c>
      <c r="C41" s="116">
        <v>797011.96508999995</v>
      </c>
      <c r="D41" s="116">
        <v>888924.51682999998</v>
      </c>
      <c r="E41" s="116">
        <v>992598.78544000001</v>
      </c>
      <c r="F41" s="116">
        <v>936995.60230000003</v>
      </c>
      <c r="G41" s="116">
        <v>1041384.4111</v>
      </c>
      <c r="H41" s="116">
        <v>715403.12638999999</v>
      </c>
      <c r="I41" s="116">
        <v>947242.32441999996</v>
      </c>
      <c r="J41" s="116">
        <v>847900.78101000004</v>
      </c>
      <c r="K41" s="116">
        <v>1011368.72884</v>
      </c>
      <c r="L41" s="116">
        <v>1070551.9205</v>
      </c>
      <c r="M41" s="116">
        <v>1013034.65244</v>
      </c>
      <c r="N41" s="116">
        <v>973439.73589000001</v>
      </c>
      <c r="O41" s="117">
        <v>11235856.550249999</v>
      </c>
    </row>
    <row r="42" spans="1:15" ht="13.8" x14ac:dyDescent="0.25">
      <c r="A42" s="87">
        <v>2020</v>
      </c>
      <c r="B42" s="115" t="s">
        <v>148</v>
      </c>
      <c r="C42" s="116">
        <v>624124.69013</v>
      </c>
      <c r="D42" s="116">
        <v>633564.87413000001</v>
      </c>
      <c r="E42" s="116">
        <v>625607.44252000004</v>
      </c>
      <c r="F42" s="116">
        <v>455537.82246</v>
      </c>
      <c r="G42" s="116">
        <v>430994.10385999997</v>
      </c>
      <c r="H42" s="116">
        <v>585894.38629000005</v>
      </c>
      <c r="I42" s="116">
        <v>668268.41524999996</v>
      </c>
      <c r="J42" s="116"/>
      <c r="K42" s="116"/>
      <c r="L42" s="116"/>
      <c r="M42" s="116"/>
      <c r="N42" s="116"/>
      <c r="O42" s="117">
        <v>4023991.7346399999</v>
      </c>
    </row>
    <row r="43" spans="1:15" ht="13.8" x14ac:dyDescent="0.25">
      <c r="A43" s="86">
        <v>2019</v>
      </c>
      <c r="B43" s="115" t="s">
        <v>148</v>
      </c>
      <c r="C43" s="116">
        <v>585565.29879000003</v>
      </c>
      <c r="D43" s="116">
        <v>600962.05715000001</v>
      </c>
      <c r="E43" s="116">
        <v>699021.96392999997</v>
      </c>
      <c r="F43" s="116">
        <v>659047.78532999998</v>
      </c>
      <c r="G43" s="116">
        <v>780277.97794000001</v>
      </c>
      <c r="H43" s="116">
        <v>472087.57347</v>
      </c>
      <c r="I43" s="116">
        <v>682396.39106000005</v>
      </c>
      <c r="J43" s="116">
        <v>574330.75529999996</v>
      </c>
      <c r="K43" s="116">
        <v>647180.05802</v>
      </c>
      <c r="L43" s="116">
        <v>709247.59033000004</v>
      </c>
      <c r="M43" s="116">
        <v>682989.29231000005</v>
      </c>
      <c r="N43" s="116">
        <v>740591.94238000002</v>
      </c>
      <c r="O43" s="117">
        <v>7833698.6860100003</v>
      </c>
    </row>
    <row r="44" spans="1:15" ht="13.8" x14ac:dyDescent="0.25">
      <c r="A44" s="87">
        <v>2020</v>
      </c>
      <c r="B44" s="115" t="s">
        <v>149</v>
      </c>
      <c r="C44" s="116">
        <v>702074.44221000001</v>
      </c>
      <c r="D44" s="116">
        <v>689495.03559999994</v>
      </c>
      <c r="E44" s="116">
        <v>671565.62008999998</v>
      </c>
      <c r="F44" s="116">
        <v>518064.85492000001</v>
      </c>
      <c r="G44" s="116">
        <v>498593.46161</v>
      </c>
      <c r="H44" s="116">
        <v>676583.65</v>
      </c>
      <c r="I44" s="116">
        <v>755128.53260000004</v>
      </c>
      <c r="J44" s="116"/>
      <c r="K44" s="116"/>
      <c r="L44" s="116"/>
      <c r="M44" s="116"/>
      <c r="N44" s="116"/>
      <c r="O44" s="117">
        <v>4511505.5970299998</v>
      </c>
    </row>
    <row r="45" spans="1:15" ht="13.8" x14ac:dyDescent="0.25">
      <c r="A45" s="86">
        <v>2019</v>
      </c>
      <c r="B45" s="115" t="s">
        <v>149</v>
      </c>
      <c r="C45" s="116">
        <v>650702.728</v>
      </c>
      <c r="D45" s="116">
        <v>655051.33996000001</v>
      </c>
      <c r="E45" s="116">
        <v>712311.38410999998</v>
      </c>
      <c r="F45" s="116">
        <v>706601.60254999995</v>
      </c>
      <c r="G45" s="116">
        <v>827433.88772999996</v>
      </c>
      <c r="H45" s="116">
        <v>516675.81784999999</v>
      </c>
      <c r="I45" s="116">
        <v>709203.38445999997</v>
      </c>
      <c r="J45" s="116">
        <v>611245.45646999998</v>
      </c>
      <c r="K45" s="116">
        <v>651265.58816000004</v>
      </c>
      <c r="L45" s="116">
        <v>719121.08837000001</v>
      </c>
      <c r="M45" s="116">
        <v>689669.64575000003</v>
      </c>
      <c r="N45" s="116">
        <v>671703.94313999999</v>
      </c>
      <c r="O45" s="117">
        <v>8120985.8665500004</v>
      </c>
    </row>
    <row r="46" spans="1:15" ht="13.8" x14ac:dyDescent="0.25">
      <c r="A46" s="87">
        <v>2020</v>
      </c>
      <c r="B46" s="115" t="s">
        <v>150</v>
      </c>
      <c r="C46" s="116">
        <v>1138814.0193700001</v>
      </c>
      <c r="D46" s="116">
        <v>1003819.1816</v>
      </c>
      <c r="E46" s="116">
        <v>983657.68261000002</v>
      </c>
      <c r="F46" s="116">
        <v>901587.28451000003</v>
      </c>
      <c r="G46" s="116">
        <v>816782.00702999998</v>
      </c>
      <c r="H46" s="116">
        <v>1128618.4519</v>
      </c>
      <c r="I46" s="116">
        <v>1047754.62199</v>
      </c>
      <c r="J46" s="116"/>
      <c r="K46" s="116"/>
      <c r="L46" s="116"/>
      <c r="M46" s="116"/>
      <c r="N46" s="116"/>
      <c r="O46" s="117">
        <v>7021033.2490100004</v>
      </c>
    </row>
    <row r="47" spans="1:15" ht="13.8" x14ac:dyDescent="0.25">
      <c r="A47" s="86">
        <v>2019</v>
      </c>
      <c r="B47" s="115" t="s">
        <v>150</v>
      </c>
      <c r="C47" s="116">
        <v>1195660.6079299999</v>
      </c>
      <c r="D47" s="116">
        <v>1192860.09136</v>
      </c>
      <c r="E47" s="116">
        <v>1302301.6434899999</v>
      </c>
      <c r="F47" s="116">
        <v>1235495.1953</v>
      </c>
      <c r="G47" s="116">
        <v>1355662.68478</v>
      </c>
      <c r="H47" s="116">
        <v>877983.65347999998</v>
      </c>
      <c r="I47" s="116">
        <v>1239199.82916</v>
      </c>
      <c r="J47" s="116">
        <v>1015981.61175</v>
      </c>
      <c r="K47" s="116">
        <v>1134397.58516</v>
      </c>
      <c r="L47" s="116">
        <v>1172206.4348500001</v>
      </c>
      <c r="M47" s="116">
        <v>990000.42860999994</v>
      </c>
      <c r="N47" s="116">
        <v>1111214.71092</v>
      </c>
      <c r="O47" s="117">
        <v>13822964.47679</v>
      </c>
    </row>
    <row r="48" spans="1:15" ht="13.8" x14ac:dyDescent="0.25">
      <c r="A48" s="87">
        <v>2020</v>
      </c>
      <c r="B48" s="115" t="s">
        <v>151</v>
      </c>
      <c r="C48" s="116">
        <v>287897.91946</v>
      </c>
      <c r="D48" s="116">
        <v>309031.03129999997</v>
      </c>
      <c r="E48" s="116">
        <v>316642.27740000002</v>
      </c>
      <c r="F48" s="116">
        <v>231484.36614999999</v>
      </c>
      <c r="G48" s="116">
        <v>250128.82243</v>
      </c>
      <c r="H48" s="116">
        <v>322879.78655999998</v>
      </c>
      <c r="I48" s="116">
        <v>351646.18982000003</v>
      </c>
      <c r="J48" s="116"/>
      <c r="K48" s="116"/>
      <c r="L48" s="116"/>
      <c r="M48" s="116"/>
      <c r="N48" s="116"/>
      <c r="O48" s="117">
        <v>2069710.3931199999</v>
      </c>
    </row>
    <row r="49" spans="1:15" ht="13.8" x14ac:dyDescent="0.25">
      <c r="A49" s="86">
        <v>2019</v>
      </c>
      <c r="B49" s="115" t="s">
        <v>151</v>
      </c>
      <c r="C49" s="116">
        <v>251902.82900999999</v>
      </c>
      <c r="D49" s="116">
        <v>266361.48142000003</v>
      </c>
      <c r="E49" s="116">
        <v>316697.19016</v>
      </c>
      <c r="F49" s="116">
        <v>311274.73136999999</v>
      </c>
      <c r="G49" s="116">
        <v>353998.85204999999</v>
      </c>
      <c r="H49" s="116">
        <v>235214.55937999999</v>
      </c>
      <c r="I49" s="116">
        <v>315492.89546000003</v>
      </c>
      <c r="J49" s="116">
        <v>284201.04644000001</v>
      </c>
      <c r="K49" s="116">
        <v>303891.12657000002</v>
      </c>
      <c r="L49" s="116">
        <v>294719.53552999999</v>
      </c>
      <c r="M49" s="116">
        <v>301612.67723999999</v>
      </c>
      <c r="N49" s="116">
        <v>279704.95673999999</v>
      </c>
      <c r="O49" s="117">
        <v>3515071.8813700001</v>
      </c>
    </row>
    <row r="50" spans="1:15" ht="13.8" x14ac:dyDescent="0.25">
      <c r="A50" s="87">
        <v>2020</v>
      </c>
      <c r="B50" s="115" t="s">
        <v>152</v>
      </c>
      <c r="C50" s="116">
        <v>291805.19397999998</v>
      </c>
      <c r="D50" s="116">
        <v>372076.94951000001</v>
      </c>
      <c r="E50" s="116">
        <v>229282.16561</v>
      </c>
      <c r="F50" s="116">
        <v>145571.75638000001</v>
      </c>
      <c r="G50" s="116">
        <v>225387.82094999999</v>
      </c>
      <c r="H50" s="116">
        <v>345019.86352999997</v>
      </c>
      <c r="I50" s="116">
        <v>346644.09847999999</v>
      </c>
      <c r="J50" s="116"/>
      <c r="K50" s="116"/>
      <c r="L50" s="116"/>
      <c r="M50" s="116"/>
      <c r="N50" s="116"/>
      <c r="O50" s="117">
        <v>1955787.8484400001</v>
      </c>
    </row>
    <row r="51" spans="1:15" ht="13.8" x14ac:dyDescent="0.25">
      <c r="A51" s="86">
        <v>2019</v>
      </c>
      <c r="B51" s="115" t="s">
        <v>152</v>
      </c>
      <c r="C51" s="116">
        <v>270232.32582999999</v>
      </c>
      <c r="D51" s="116">
        <v>248780.49184999999</v>
      </c>
      <c r="E51" s="116">
        <v>297349.99144000001</v>
      </c>
      <c r="F51" s="116">
        <v>257747.11799999999</v>
      </c>
      <c r="G51" s="116">
        <v>360377.45559000003</v>
      </c>
      <c r="H51" s="116">
        <v>215409.86180000001</v>
      </c>
      <c r="I51" s="116">
        <v>507955.38105999999</v>
      </c>
      <c r="J51" s="116">
        <v>566131.63852000004</v>
      </c>
      <c r="K51" s="116">
        <v>438812.45955999999</v>
      </c>
      <c r="L51" s="116">
        <v>265691.27610999998</v>
      </c>
      <c r="M51" s="116">
        <v>376583.94140000001</v>
      </c>
      <c r="N51" s="116">
        <v>297820.05541999999</v>
      </c>
      <c r="O51" s="117">
        <v>4102891.99658</v>
      </c>
    </row>
    <row r="52" spans="1:15" ht="13.8" x14ac:dyDescent="0.25">
      <c r="A52" s="87">
        <v>2020</v>
      </c>
      <c r="B52" s="115" t="s">
        <v>153</v>
      </c>
      <c r="C52" s="116">
        <v>166930.19342</v>
      </c>
      <c r="D52" s="116">
        <v>173879.66149999999</v>
      </c>
      <c r="E52" s="116">
        <v>141712.14645999999</v>
      </c>
      <c r="F52" s="116">
        <v>160675.06228000001</v>
      </c>
      <c r="G52" s="116">
        <v>112407.95722</v>
      </c>
      <c r="H52" s="116">
        <v>167276.37640000001</v>
      </c>
      <c r="I52" s="116">
        <v>139792.09813999999</v>
      </c>
      <c r="J52" s="116"/>
      <c r="K52" s="116"/>
      <c r="L52" s="116"/>
      <c r="M52" s="116"/>
      <c r="N52" s="116"/>
      <c r="O52" s="117">
        <v>1062673.4954200001</v>
      </c>
    </row>
    <row r="53" spans="1:15" ht="13.8" x14ac:dyDescent="0.25">
      <c r="A53" s="86">
        <v>2019</v>
      </c>
      <c r="B53" s="115" t="s">
        <v>153</v>
      </c>
      <c r="C53" s="116">
        <v>174498.06437000001</v>
      </c>
      <c r="D53" s="116">
        <v>157657.03713000001</v>
      </c>
      <c r="E53" s="116">
        <v>282563.32374999998</v>
      </c>
      <c r="F53" s="116">
        <v>197031.90615</v>
      </c>
      <c r="G53" s="116">
        <v>248697.31630000001</v>
      </c>
      <c r="H53" s="116">
        <v>207582.27974</v>
      </c>
      <c r="I53" s="116">
        <v>233957.42892000001</v>
      </c>
      <c r="J53" s="116">
        <v>175314.58811000001</v>
      </c>
      <c r="K53" s="116">
        <v>156438.21489999999</v>
      </c>
      <c r="L53" s="116">
        <v>258091.33392999999</v>
      </c>
      <c r="M53" s="116">
        <v>360282.88809999998</v>
      </c>
      <c r="N53" s="116">
        <v>288648.05207999999</v>
      </c>
      <c r="O53" s="117">
        <v>2740762.4334800001</v>
      </c>
    </row>
    <row r="54" spans="1:15" ht="13.8" x14ac:dyDescent="0.25">
      <c r="A54" s="87">
        <v>2020</v>
      </c>
      <c r="B54" s="115" t="s">
        <v>154</v>
      </c>
      <c r="C54" s="116">
        <v>360978.74036</v>
      </c>
      <c r="D54" s="116">
        <v>387530.90668999997</v>
      </c>
      <c r="E54" s="116">
        <v>396095.33755</v>
      </c>
      <c r="F54" s="116">
        <v>286903.29651999997</v>
      </c>
      <c r="G54" s="116">
        <v>278203.79947000003</v>
      </c>
      <c r="H54" s="116">
        <v>359946.24621999997</v>
      </c>
      <c r="I54" s="116">
        <v>416814.21110999997</v>
      </c>
      <c r="J54" s="116"/>
      <c r="K54" s="116"/>
      <c r="L54" s="116"/>
      <c r="M54" s="116"/>
      <c r="N54" s="116"/>
      <c r="O54" s="117">
        <v>2486472.53792</v>
      </c>
    </row>
    <row r="55" spans="1:15" ht="13.8" x14ac:dyDescent="0.25">
      <c r="A55" s="86">
        <v>2019</v>
      </c>
      <c r="B55" s="115" t="s">
        <v>154</v>
      </c>
      <c r="C55" s="116">
        <v>333958.52682000003</v>
      </c>
      <c r="D55" s="116">
        <v>362265.61009999999</v>
      </c>
      <c r="E55" s="116">
        <v>414615.02019000001</v>
      </c>
      <c r="F55" s="116">
        <v>392857.37504000001</v>
      </c>
      <c r="G55" s="116">
        <v>473188.44403999997</v>
      </c>
      <c r="H55" s="116">
        <v>285958.15311999997</v>
      </c>
      <c r="I55" s="116">
        <v>426254.35249000002</v>
      </c>
      <c r="J55" s="116">
        <v>345201.08974000002</v>
      </c>
      <c r="K55" s="116">
        <v>395736.46052000002</v>
      </c>
      <c r="L55" s="116">
        <v>436859.90636000002</v>
      </c>
      <c r="M55" s="116">
        <v>419049.71286999999</v>
      </c>
      <c r="N55" s="116">
        <v>390608.09998</v>
      </c>
      <c r="O55" s="117">
        <v>4676552.7512699999</v>
      </c>
    </row>
    <row r="56" spans="1:15" ht="13.8" x14ac:dyDescent="0.25">
      <c r="A56" s="87">
        <v>2020</v>
      </c>
      <c r="B56" s="115" t="s">
        <v>155</v>
      </c>
      <c r="C56" s="116">
        <v>7128.4809699999996</v>
      </c>
      <c r="D56" s="116">
        <v>8573.1205599999994</v>
      </c>
      <c r="E56" s="116">
        <v>7024.8233099999998</v>
      </c>
      <c r="F56" s="116">
        <v>5924.5552799999996</v>
      </c>
      <c r="G56" s="116">
        <v>6124.3451800000003</v>
      </c>
      <c r="H56" s="116">
        <v>8345.5314199999993</v>
      </c>
      <c r="I56" s="116">
        <v>9522.6363299999994</v>
      </c>
      <c r="J56" s="116"/>
      <c r="K56" s="116"/>
      <c r="L56" s="116"/>
      <c r="M56" s="116"/>
      <c r="N56" s="116"/>
      <c r="O56" s="117">
        <v>52643.493049999997</v>
      </c>
    </row>
    <row r="57" spans="1:15" ht="13.8" x14ac:dyDescent="0.25">
      <c r="A57" s="86">
        <v>2019</v>
      </c>
      <c r="B57" s="115" t="s">
        <v>155</v>
      </c>
      <c r="C57" s="116">
        <v>7318.6289500000003</v>
      </c>
      <c r="D57" s="116">
        <v>9002.0853900000002</v>
      </c>
      <c r="E57" s="116">
        <v>11387.284949999999</v>
      </c>
      <c r="F57" s="116">
        <v>10889.010979999999</v>
      </c>
      <c r="G57" s="116">
        <v>10544.9548</v>
      </c>
      <c r="H57" s="116">
        <v>7001.44967</v>
      </c>
      <c r="I57" s="116">
        <v>12664.409960000001</v>
      </c>
      <c r="J57" s="116">
        <v>7588.3441899999998</v>
      </c>
      <c r="K57" s="116">
        <v>7733.94956</v>
      </c>
      <c r="L57" s="116">
        <v>7430.7248799999998</v>
      </c>
      <c r="M57" s="116">
        <v>8511.7385799999993</v>
      </c>
      <c r="N57" s="116">
        <v>19091.180899999999</v>
      </c>
      <c r="O57" s="117">
        <v>119163.76281</v>
      </c>
    </row>
    <row r="58" spans="1:15" ht="13.8" x14ac:dyDescent="0.25">
      <c r="A58" s="87">
        <v>2020</v>
      </c>
      <c r="B58" s="113" t="s">
        <v>31</v>
      </c>
      <c r="C58" s="119">
        <f>C60</f>
        <v>329222.73914000002</v>
      </c>
      <c r="D58" s="119">
        <f t="shared" ref="D58:O58" si="4">D60</f>
        <v>282616.80103999999</v>
      </c>
      <c r="E58" s="119">
        <f t="shared" si="4"/>
        <v>324523.80460999999</v>
      </c>
      <c r="F58" s="119">
        <f t="shared" si="4"/>
        <v>328792.85178000003</v>
      </c>
      <c r="G58" s="119">
        <f t="shared" si="4"/>
        <v>272512.25795</v>
      </c>
      <c r="H58" s="119">
        <f t="shared" si="4"/>
        <v>312638.96143999998</v>
      </c>
      <c r="I58" s="119">
        <f t="shared" si="4"/>
        <v>372759.40753000003</v>
      </c>
      <c r="J58" s="119"/>
      <c r="K58" s="119"/>
      <c r="L58" s="119"/>
      <c r="M58" s="119"/>
      <c r="N58" s="119"/>
      <c r="O58" s="119">
        <f t="shared" si="4"/>
        <v>2223066.8234899999</v>
      </c>
    </row>
    <row r="59" spans="1:15" ht="13.8" x14ac:dyDescent="0.25">
      <c r="A59" s="86">
        <v>2019</v>
      </c>
      <c r="B59" s="113" t="s">
        <v>31</v>
      </c>
      <c r="C59" s="119">
        <f>C61</f>
        <v>304008.42843999999</v>
      </c>
      <c r="D59" s="119">
        <f t="shared" ref="D59:O59" si="5">D61</f>
        <v>294499.67238</v>
      </c>
      <c r="E59" s="119">
        <f t="shared" si="5"/>
        <v>368202.37163000001</v>
      </c>
      <c r="F59" s="119">
        <f t="shared" si="5"/>
        <v>385406.79995000002</v>
      </c>
      <c r="G59" s="119">
        <f t="shared" si="5"/>
        <v>458634.29810000001</v>
      </c>
      <c r="H59" s="119">
        <f t="shared" si="5"/>
        <v>317511.66485</v>
      </c>
      <c r="I59" s="119">
        <f t="shared" si="5"/>
        <v>379043.34905000002</v>
      </c>
      <c r="J59" s="119">
        <f t="shared" si="5"/>
        <v>340264.70227000001</v>
      </c>
      <c r="K59" s="119">
        <f t="shared" si="5"/>
        <v>353396.99436000001</v>
      </c>
      <c r="L59" s="119">
        <f t="shared" si="5"/>
        <v>370443.10284000001</v>
      </c>
      <c r="M59" s="119">
        <f t="shared" si="5"/>
        <v>370700.38718000002</v>
      </c>
      <c r="N59" s="119">
        <f t="shared" si="5"/>
        <v>368116.69157999998</v>
      </c>
      <c r="O59" s="119">
        <f t="shared" si="5"/>
        <v>4310228.46263</v>
      </c>
    </row>
    <row r="60" spans="1:15" ht="13.8" x14ac:dyDescent="0.25">
      <c r="A60" s="87">
        <v>2020</v>
      </c>
      <c r="B60" s="115" t="s">
        <v>156</v>
      </c>
      <c r="C60" s="116">
        <v>329222.73914000002</v>
      </c>
      <c r="D60" s="116">
        <v>282616.80103999999</v>
      </c>
      <c r="E60" s="116">
        <v>324523.80460999999</v>
      </c>
      <c r="F60" s="116">
        <v>328792.85178000003</v>
      </c>
      <c r="G60" s="116">
        <v>272512.25795</v>
      </c>
      <c r="H60" s="116">
        <v>312638.96143999998</v>
      </c>
      <c r="I60" s="116">
        <v>372759.40753000003</v>
      </c>
      <c r="J60" s="116"/>
      <c r="K60" s="116"/>
      <c r="L60" s="116"/>
      <c r="M60" s="116"/>
      <c r="N60" s="116"/>
      <c r="O60" s="117">
        <v>2223066.8234899999</v>
      </c>
    </row>
    <row r="61" spans="1:15" ht="14.4" thickBot="1" x14ac:dyDescent="0.3">
      <c r="A61" s="86">
        <v>2019</v>
      </c>
      <c r="B61" s="115" t="s">
        <v>156</v>
      </c>
      <c r="C61" s="116">
        <v>304008.42843999999</v>
      </c>
      <c r="D61" s="116">
        <v>294499.67238</v>
      </c>
      <c r="E61" s="116">
        <v>368202.37163000001</v>
      </c>
      <c r="F61" s="116">
        <v>385406.79995000002</v>
      </c>
      <c r="G61" s="116">
        <v>458634.29810000001</v>
      </c>
      <c r="H61" s="116">
        <v>317511.66485</v>
      </c>
      <c r="I61" s="116">
        <v>379043.34905000002</v>
      </c>
      <c r="J61" s="116">
        <v>340264.70227000001</v>
      </c>
      <c r="K61" s="116">
        <v>353396.99436000001</v>
      </c>
      <c r="L61" s="116">
        <v>370443.10284000001</v>
      </c>
      <c r="M61" s="116">
        <v>370700.38718000002</v>
      </c>
      <c r="N61" s="116">
        <v>368116.69157999998</v>
      </c>
      <c r="O61" s="117">
        <v>4310228.46263</v>
      </c>
    </row>
    <row r="62" spans="1:15" s="32" customFormat="1" ht="15" customHeight="1" thickBot="1" x14ac:dyDescent="0.25">
      <c r="A62" s="120">
        <v>2002</v>
      </c>
      <c r="B62" s="121" t="s">
        <v>40</v>
      </c>
      <c r="C62" s="122">
        <v>2607319.6609999998</v>
      </c>
      <c r="D62" s="122">
        <v>2383772.9539999999</v>
      </c>
      <c r="E62" s="122">
        <v>2918943.5210000002</v>
      </c>
      <c r="F62" s="122">
        <v>2742857.9219999998</v>
      </c>
      <c r="G62" s="122">
        <v>3000325.2429999998</v>
      </c>
      <c r="H62" s="122">
        <v>2770693.8810000001</v>
      </c>
      <c r="I62" s="122">
        <v>3103851.8620000002</v>
      </c>
      <c r="J62" s="122">
        <v>2975888.9739999999</v>
      </c>
      <c r="K62" s="122">
        <v>3218206.861</v>
      </c>
      <c r="L62" s="122">
        <v>3501128.02</v>
      </c>
      <c r="M62" s="122">
        <v>3593604.8960000002</v>
      </c>
      <c r="N62" s="122">
        <v>3242495.2340000002</v>
      </c>
      <c r="O62" s="123">
        <f>SUM(C62:N62)</f>
        <v>36059089.028999999</v>
      </c>
    </row>
    <row r="63" spans="1:15" s="32" customFormat="1" ht="15" customHeight="1" thickBot="1" x14ac:dyDescent="0.25">
      <c r="A63" s="120">
        <v>2003</v>
      </c>
      <c r="B63" s="121" t="s">
        <v>40</v>
      </c>
      <c r="C63" s="122">
        <v>3533705.5819999999</v>
      </c>
      <c r="D63" s="122">
        <v>2923460.39</v>
      </c>
      <c r="E63" s="122">
        <v>3908255.9909999999</v>
      </c>
      <c r="F63" s="122">
        <v>3662183.449</v>
      </c>
      <c r="G63" s="122">
        <v>3860471.3</v>
      </c>
      <c r="H63" s="122">
        <v>3796113.5219999999</v>
      </c>
      <c r="I63" s="122">
        <v>4236114.2640000004</v>
      </c>
      <c r="J63" s="122">
        <v>3828726.17</v>
      </c>
      <c r="K63" s="122">
        <v>4114677.523</v>
      </c>
      <c r="L63" s="122">
        <v>4824388.2589999996</v>
      </c>
      <c r="M63" s="122">
        <v>3969697.4580000001</v>
      </c>
      <c r="N63" s="122">
        <v>4595042.3940000003</v>
      </c>
      <c r="O63" s="123">
        <f t="shared" ref="O63:O80" si="6">SUM(C63:N63)</f>
        <v>47252836.302000001</v>
      </c>
    </row>
    <row r="64" spans="1:15" s="32" customFormat="1" ht="15" customHeight="1" thickBot="1" x14ac:dyDescent="0.25">
      <c r="A64" s="120">
        <v>2004</v>
      </c>
      <c r="B64" s="121" t="s">
        <v>40</v>
      </c>
      <c r="C64" s="122">
        <v>4619660.84</v>
      </c>
      <c r="D64" s="122">
        <v>3664503.0430000001</v>
      </c>
      <c r="E64" s="122">
        <v>5218042.1770000001</v>
      </c>
      <c r="F64" s="122">
        <v>5072462.9939999999</v>
      </c>
      <c r="G64" s="122">
        <v>5170061.6050000004</v>
      </c>
      <c r="H64" s="122">
        <v>5284383.2860000003</v>
      </c>
      <c r="I64" s="122">
        <v>5632138.7980000004</v>
      </c>
      <c r="J64" s="122">
        <v>4707491.284</v>
      </c>
      <c r="K64" s="122">
        <v>5656283.5209999997</v>
      </c>
      <c r="L64" s="122">
        <v>5867342.1210000003</v>
      </c>
      <c r="M64" s="122">
        <v>5733908.9759999998</v>
      </c>
      <c r="N64" s="122">
        <v>6540874.1749999998</v>
      </c>
      <c r="O64" s="123">
        <f t="shared" si="6"/>
        <v>63167152.819999993</v>
      </c>
    </row>
    <row r="65" spans="1:15" s="32" customFormat="1" ht="15" customHeight="1" thickBot="1" x14ac:dyDescent="0.25">
      <c r="A65" s="120">
        <v>2005</v>
      </c>
      <c r="B65" s="121" t="s">
        <v>40</v>
      </c>
      <c r="C65" s="122">
        <v>4997279.7240000004</v>
      </c>
      <c r="D65" s="122">
        <v>5651741.2520000003</v>
      </c>
      <c r="E65" s="122">
        <v>6591859.2180000003</v>
      </c>
      <c r="F65" s="122">
        <v>6128131.8779999996</v>
      </c>
      <c r="G65" s="122">
        <v>5977226.2170000002</v>
      </c>
      <c r="H65" s="122">
        <v>6038534.3669999996</v>
      </c>
      <c r="I65" s="122">
        <v>5763466.3530000001</v>
      </c>
      <c r="J65" s="122">
        <v>5552867.2120000003</v>
      </c>
      <c r="K65" s="122">
        <v>6814268.9409999996</v>
      </c>
      <c r="L65" s="122">
        <v>6772178.5690000001</v>
      </c>
      <c r="M65" s="122">
        <v>5942575.7819999997</v>
      </c>
      <c r="N65" s="122">
        <v>7246278.6299999999</v>
      </c>
      <c r="O65" s="123">
        <f t="shared" si="6"/>
        <v>73476408.142999992</v>
      </c>
    </row>
    <row r="66" spans="1:15" s="32" customFormat="1" ht="15" customHeight="1" thickBot="1" x14ac:dyDescent="0.25">
      <c r="A66" s="120">
        <v>2006</v>
      </c>
      <c r="B66" s="121" t="s">
        <v>40</v>
      </c>
      <c r="C66" s="122">
        <v>5133048.8810000001</v>
      </c>
      <c r="D66" s="122">
        <v>6058251.2790000001</v>
      </c>
      <c r="E66" s="122">
        <v>7411101.659</v>
      </c>
      <c r="F66" s="122">
        <v>6456090.2609999999</v>
      </c>
      <c r="G66" s="122">
        <v>7041543.2470000004</v>
      </c>
      <c r="H66" s="122">
        <v>7815434.6220000004</v>
      </c>
      <c r="I66" s="122">
        <v>7067411.4790000003</v>
      </c>
      <c r="J66" s="122">
        <v>6811202.4100000001</v>
      </c>
      <c r="K66" s="122">
        <v>7606551.0949999997</v>
      </c>
      <c r="L66" s="122">
        <v>6888812.5489999996</v>
      </c>
      <c r="M66" s="122">
        <v>8641474.5559999999</v>
      </c>
      <c r="N66" s="122">
        <v>8603753.4800000004</v>
      </c>
      <c r="O66" s="123">
        <f t="shared" si="6"/>
        <v>85534675.517999992</v>
      </c>
    </row>
    <row r="67" spans="1:15" s="32" customFormat="1" ht="15" customHeight="1" thickBot="1" x14ac:dyDescent="0.25">
      <c r="A67" s="120">
        <v>2007</v>
      </c>
      <c r="B67" s="121" t="s">
        <v>40</v>
      </c>
      <c r="C67" s="122">
        <v>6564559.7929999996</v>
      </c>
      <c r="D67" s="122">
        <v>7656951.608</v>
      </c>
      <c r="E67" s="122">
        <v>8957851.6209999993</v>
      </c>
      <c r="F67" s="122">
        <v>8313312.0049999999</v>
      </c>
      <c r="G67" s="122">
        <v>9147620.0419999994</v>
      </c>
      <c r="H67" s="122">
        <v>8980247.4370000008</v>
      </c>
      <c r="I67" s="122">
        <v>8937741.591</v>
      </c>
      <c r="J67" s="122">
        <v>8736689.0920000002</v>
      </c>
      <c r="K67" s="122">
        <v>9038743.8959999997</v>
      </c>
      <c r="L67" s="122">
        <v>9895216.6219999995</v>
      </c>
      <c r="M67" s="122">
        <v>11318798.220000001</v>
      </c>
      <c r="N67" s="122">
        <v>9724017.977</v>
      </c>
      <c r="O67" s="123">
        <f t="shared" si="6"/>
        <v>107271749.90399998</v>
      </c>
    </row>
    <row r="68" spans="1:15" s="32" customFormat="1" ht="15" customHeight="1" thickBot="1" x14ac:dyDescent="0.25">
      <c r="A68" s="120">
        <v>2008</v>
      </c>
      <c r="B68" s="121" t="s">
        <v>40</v>
      </c>
      <c r="C68" s="122">
        <v>10632207.040999999</v>
      </c>
      <c r="D68" s="122">
        <v>11077899.119999999</v>
      </c>
      <c r="E68" s="122">
        <v>11428587.233999999</v>
      </c>
      <c r="F68" s="122">
        <v>11363963.503</v>
      </c>
      <c r="G68" s="122">
        <v>12477968.699999999</v>
      </c>
      <c r="H68" s="122">
        <v>11770634.384</v>
      </c>
      <c r="I68" s="122">
        <v>12595426.863</v>
      </c>
      <c r="J68" s="122">
        <v>11046830.085999999</v>
      </c>
      <c r="K68" s="122">
        <v>12793148.034</v>
      </c>
      <c r="L68" s="122">
        <v>9722708.7899999991</v>
      </c>
      <c r="M68" s="122">
        <v>9395872.8969999999</v>
      </c>
      <c r="N68" s="122">
        <v>7721948.9740000004</v>
      </c>
      <c r="O68" s="123">
        <f t="shared" si="6"/>
        <v>132027195.626</v>
      </c>
    </row>
    <row r="69" spans="1:15" s="32" customFormat="1" ht="15" customHeight="1" thickBot="1" x14ac:dyDescent="0.25">
      <c r="A69" s="120">
        <v>2009</v>
      </c>
      <c r="B69" s="121" t="s">
        <v>40</v>
      </c>
      <c r="C69" s="122">
        <v>7884493.5240000002</v>
      </c>
      <c r="D69" s="122">
        <v>8435115.8340000007</v>
      </c>
      <c r="E69" s="122">
        <v>8155485.0810000002</v>
      </c>
      <c r="F69" s="122">
        <v>7561696.2829999998</v>
      </c>
      <c r="G69" s="122">
        <v>7346407.5279999999</v>
      </c>
      <c r="H69" s="122">
        <v>8329692.7829999998</v>
      </c>
      <c r="I69" s="122">
        <v>9055733.6710000001</v>
      </c>
      <c r="J69" s="122">
        <v>7839908.8420000002</v>
      </c>
      <c r="K69" s="122">
        <v>8480708.3870000001</v>
      </c>
      <c r="L69" s="122">
        <v>10095768.029999999</v>
      </c>
      <c r="M69" s="122">
        <v>8903010.773</v>
      </c>
      <c r="N69" s="122">
        <v>10054591.867000001</v>
      </c>
      <c r="O69" s="123">
        <f t="shared" si="6"/>
        <v>102142612.603</v>
      </c>
    </row>
    <row r="70" spans="1:15" s="32" customFormat="1" ht="15" customHeight="1" thickBot="1" x14ac:dyDescent="0.25">
      <c r="A70" s="120">
        <v>2010</v>
      </c>
      <c r="B70" s="121" t="s">
        <v>40</v>
      </c>
      <c r="C70" s="122">
        <v>7828748.0580000002</v>
      </c>
      <c r="D70" s="122">
        <v>8263237.8140000002</v>
      </c>
      <c r="E70" s="122">
        <v>9886488.1710000001</v>
      </c>
      <c r="F70" s="122">
        <v>9396006.6539999992</v>
      </c>
      <c r="G70" s="122">
        <v>9799958.1170000006</v>
      </c>
      <c r="H70" s="122">
        <v>9542907.6439999994</v>
      </c>
      <c r="I70" s="122">
        <v>9564682.5449999999</v>
      </c>
      <c r="J70" s="122">
        <v>8523451.9729999993</v>
      </c>
      <c r="K70" s="122">
        <v>8909230.5209999997</v>
      </c>
      <c r="L70" s="122">
        <v>10963586.27</v>
      </c>
      <c r="M70" s="122">
        <v>9382369.7180000003</v>
      </c>
      <c r="N70" s="122">
        <v>11822551.698999999</v>
      </c>
      <c r="O70" s="123">
        <f t="shared" si="6"/>
        <v>113883219.18399999</v>
      </c>
    </row>
    <row r="71" spans="1:15" s="32" customFormat="1" ht="15" customHeight="1" thickBot="1" x14ac:dyDescent="0.25">
      <c r="A71" s="120">
        <v>2011</v>
      </c>
      <c r="B71" s="121" t="s">
        <v>40</v>
      </c>
      <c r="C71" s="122">
        <v>9551084.6390000004</v>
      </c>
      <c r="D71" s="122">
        <v>10059126.307</v>
      </c>
      <c r="E71" s="122">
        <v>11811085.16</v>
      </c>
      <c r="F71" s="122">
        <v>11873269.447000001</v>
      </c>
      <c r="G71" s="122">
        <v>10943364.372</v>
      </c>
      <c r="H71" s="122">
        <v>11349953.558</v>
      </c>
      <c r="I71" s="122">
        <v>11860004.271</v>
      </c>
      <c r="J71" s="122">
        <v>11245124.657</v>
      </c>
      <c r="K71" s="122">
        <v>10750626.098999999</v>
      </c>
      <c r="L71" s="122">
        <v>11907219.297</v>
      </c>
      <c r="M71" s="122">
        <v>11078524.743000001</v>
      </c>
      <c r="N71" s="122">
        <v>12477486.279999999</v>
      </c>
      <c r="O71" s="123">
        <f t="shared" si="6"/>
        <v>134906868.83000001</v>
      </c>
    </row>
    <row r="72" spans="1:15" ht="13.8" thickBot="1" x14ac:dyDescent="0.3">
      <c r="A72" s="120">
        <v>2012</v>
      </c>
      <c r="B72" s="121" t="s">
        <v>40</v>
      </c>
      <c r="C72" s="122">
        <v>10348187.165999999</v>
      </c>
      <c r="D72" s="122">
        <v>11748000.124</v>
      </c>
      <c r="E72" s="122">
        <v>13208572.977</v>
      </c>
      <c r="F72" s="122">
        <v>12630226.718</v>
      </c>
      <c r="G72" s="122">
        <v>13131530.960999999</v>
      </c>
      <c r="H72" s="122">
        <v>13231198.687999999</v>
      </c>
      <c r="I72" s="122">
        <v>12830675.307</v>
      </c>
      <c r="J72" s="122">
        <v>12831394.572000001</v>
      </c>
      <c r="K72" s="122">
        <v>12952651.721999999</v>
      </c>
      <c r="L72" s="122">
        <v>13190769.654999999</v>
      </c>
      <c r="M72" s="122">
        <v>13753052.493000001</v>
      </c>
      <c r="N72" s="122">
        <v>12605476.173</v>
      </c>
      <c r="O72" s="123">
        <f t="shared" si="6"/>
        <v>152461736.55599999</v>
      </c>
    </row>
    <row r="73" spans="1:15" ht="13.8" thickBot="1" x14ac:dyDescent="0.3">
      <c r="A73" s="120">
        <v>2013</v>
      </c>
      <c r="B73" s="121" t="s">
        <v>40</v>
      </c>
      <c r="C73" s="122">
        <v>11481521.079</v>
      </c>
      <c r="D73" s="122">
        <v>12385690.909</v>
      </c>
      <c r="E73" s="122">
        <v>13122058.141000001</v>
      </c>
      <c r="F73" s="122">
        <v>12468202.903000001</v>
      </c>
      <c r="G73" s="122">
        <v>13277209.017000001</v>
      </c>
      <c r="H73" s="122">
        <v>12399973.961999999</v>
      </c>
      <c r="I73" s="122">
        <v>13059519.685000001</v>
      </c>
      <c r="J73" s="122">
        <v>11118300.903000001</v>
      </c>
      <c r="K73" s="122">
        <v>13060371.039000001</v>
      </c>
      <c r="L73" s="122">
        <v>12053704.638</v>
      </c>
      <c r="M73" s="122">
        <v>14201227.351</v>
      </c>
      <c r="N73" s="122">
        <v>13174857.460000001</v>
      </c>
      <c r="O73" s="123">
        <f t="shared" si="6"/>
        <v>151802637.08700001</v>
      </c>
    </row>
    <row r="74" spans="1:15" ht="13.8" thickBot="1" x14ac:dyDescent="0.3">
      <c r="A74" s="120">
        <v>2014</v>
      </c>
      <c r="B74" s="121" t="s">
        <v>40</v>
      </c>
      <c r="C74" s="122">
        <v>12399761.948000001</v>
      </c>
      <c r="D74" s="122">
        <v>13053292.493000001</v>
      </c>
      <c r="E74" s="122">
        <v>14680110.779999999</v>
      </c>
      <c r="F74" s="122">
        <v>13371185.664000001</v>
      </c>
      <c r="G74" s="122">
        <v>13681906.159</v>
      </c>
      <c r="H74" s="122">
        <v>12880924.245999999</v>
      </c>
      <c r="I74" s="122">
        <v>13344776.958000001</v>
      </c>
      <c r="J74" s="122">
        <v>11386828.925000001</v>
      </c>
      <c r="K74" s="122">
        <v>13583120.905999999</v>
      </c>
      <c r="L74" s="122">
        <v>12891630.102</v>
      </c>
      <c r="M74" s="122">
        <v>13067348.107000001</v>
      </c>
      <c r="N74" s="122">
        <v>13269271.402000001</v>
      </c>
      <c r="O74" s="123">
        <f t="shared" si="6"/>
        <v>157610157.69</v>
      </c>
    </row>
    <row r="75" spans="1:15" ht="13.8" thickBot="1" x14ac:dyDescent="0.3">
      <c r="A75" s="120">
        <v>2015</v>
      </c>
      <c r="B75" s="121" t="s">
        <v>40</v>
      </c>
      <c r="C75" s="122">
        <v>12301766.75</v>
      </c>
      <c r="D75" s="122">
        <v>12231860.140000001</v>
      </c>
      <c r="E75" s="122">
        <v>12519910.437999999</v>
      </c>
      <c r="F75" s="122">
        <v>13349346.866</v>
      </c>
      <c r="G75" s="122">
        <v>11080385.127</v>
      </c>
      <c r="H75" s="122">
        <v>11949647.085999999</v>
      </c>
      <c r="I75" s="122">
        <v>11129358.973999999</v>
      </c>
      <c r="J75" s="122">
        <v>11022045.344000001</v>
      </c>
      <c r="K75" s="122">
        <v>11581703.842</v>
      </c>
      <c r="L75" s="122">
        <v>13240039.088</v>
      </c>
      <c r="M75" s="122">
        <v>11681989.013</v>
      </c>
      <c r="N75" s="122">
        <v>11750818.76</v>
      </c>
      <c r="O75" s="123">
        <f t="shared" si="6"/>
        <v>143838871.428</v>
      </c>
    </row>
    <row r="76" spans="1:15" ht="13.8" thickBot="1" x14ac:dyDescent="0.3">
      <c r="A76" s="120">
        <v>2016</v>
      </c>
      <c r="B76" s="121" t="s">
        <v>40</v>
      </c>
      <c r="C76" s="122">
        <v>9546115.4000000004</v>
      </c>
      <c r="D76" s="122">
        <v>12366388.057</v>
      </c>
      <c r="E76" s="122">
        <v>12757672.093</v>
      </c>
      <c r="F76" s="122">
        <v>11950497.685000001</v>
      </c>
      <c r="G76" s="122">
        <v>12098611.067</v>
      </c>
      <c r="H76" s="122">
        <v>12864154.060000001</v>
      </c>
      <c r="I76" s="122">
        <v>9850124.8719999995</v>
      </c>
      <c r="J76" s="122">
        <v>11830762.82</v>
      </c>
      <c r="K76" s="122">
        <v>10901638.452</v>
      </c>
      <c r="L76" s="122">
        <v>12796159.91</v>
      </c>
      <c r="M76" s="122">
        <v>12786936.247</v>
      </c>
      <c r="N76" s="122">
        <v>12780523.145</v>
      </c>
      <c r="O76" s="123">
        <f t="shared" si="6"/>
        <v>142529583.80799997</v>
      </c>
    </row>
    <row r="77" spans="1:15" ht="13.8" thickBot="1" x14ac:dyDescent="0.3">
      <c r="A77" s="120">
        <v>2017</v>
      </c>
      <c r="B77" s="121" t="s">
        <v>40</v>
      </c>
      <c r="C77" s="122">
        <v>11247585.677000133</v>
      </c>
      <c r="D77" s="122">
        <v>12089908.933999483</v>
      </c>
      <c r="E77" s="122">
        <v>14470814.05899963</v>
      </c>
      <c r="F77" s="122">
        <v>12859938.790999187</v>
      </c>
      <c r="G77" s="122">
        <v>13582079.73099998</v>
      </c>
      <c r="H77" s="122">
        <v>13125306.943999315</v>
      </c>
      <c r="I77" s="122">
        <v>12612074.05599888</v>
      </c>
      <c r="J77" s="122">
        <v>13248462.990000026</v>
      </c>
      <c r="K77" s="122">
        <v>11810080.804999635</v>
      </c>
      <c r="L77" s="122">
        <v>13912699.49399944</v>
      </c>
      <c r="M77" s="122">
        <v>14188323.115998682</v>
      </c>
      <c r="N77" s="122">
        <v>13845665.816998869</v>
      </c>
      <c r="O77" s="123">
        <f t="shared" si="6"/>
        <v>156992940.41399324</v>
      </c>
    </row>
    <row r="78" spans="1:15" ht="13.8" thickBot="1" x14ac:dyDescent="0.3">
      <c r="A78" s="120">
        <v>2018</v>
      </c>
      <c r="B78" s="121" t="s">
        <v>40</v>
      </c>
      <c r="C78" s="122">
        <v>13080096.762</v>
      </c>
      <c r="D78" s="122">
        <v>13827132.654999999</v>
      </c>
      <c r="E78" s="122">
        <v>16338253.918</v>
      </c>
      <c r="F78" s="122">
        <v>14530822.873</v>
      </c>
      <c r="G78" s="122">
        <v>15166648.044</v>
      </c>
      <c r="H78" s="122">
        <v>13657091.159</v>
      </c>
      <c r="I78" s="122">
        <v>14771360.698000001</v>
      </c>
      <c r="J78" s="122">
        <v>12926754.198999999</v>
      </c>
      <c r="K78" s="122">
        <v>15247368.846000001</v>
      </c>
      <c r="L78" s="122">
        <v>16590652.49</v>
      </c>
      <c r="M78" s="122">
        <v>16386878.392999999</v>
      </c>
      <c r="N78" s="122">
        <v>14645696.251</v>
      </c>
      <c r="O78" s="123">
        <f t="shared" si="6"/>
        <v>177168756.28799999</v>
      </c>
    </row>
    <row r="79" spans="1:15" ht="13.8" thickBot="1" x14ac:dyDescent="0.3">
      <c r="A79" s="120">
        <v>2019</v>
      </c>
      <c r="B79" s="121" t="s">
        <v>40</v>
      </c>
      <c r="C79" s="122">
        <v>13874826.012</v>
      </c>
      <c r="D79" s="122">
        <v>14323043.041999999</v>
      </c>
      <c r="E79" s="122">
        <v>16335862.397</v>
      </c>
      <c r="F79" s="122">
        <v>15340619.824999999</v>
      </c>
      <c r="G79" s="122">
        <v>16855105.096999999</v>
      </c>
      <c r="H79" s="122">
        <v>11634653.880999999</v>
      </c>
      <c r="I79" s="122">
        <v>15932004.723999999</v>
      </c>
      <c r="J79" s="122">
        <v>13222876.222999999</v>
      </c>
      <c r="K79" s="122">
        <v>15273579.960999999</v>
      </c>
      <c r="L79" s="122">
        <v>16410781.68</v>
      </c>
      <c r="M79" s="122">
        <v>16242650.391000001</v>
      </c>
      <c r="N79" s="122">
        <v>15386718.469000001</v>
      </c>
      <c r="O79" s="122">
        <f t="shared" si="6"/>
        <v>180832721.70199999</v>
      </c>
    </row>
    <row r="80" spans="1:15" ht="13.8" thickBot="1" x14ac:dyDescent="0.3">
      <c r="A80" s="120">
        <v>2020</v>
      </c>
      <c r="B80" s="121" t="s">
        <v>40</v>
      </c>
      <c r="C80" s="122">
        <v>14689076.306</v>
      </c>
      <c r="D80" s="122">
        <v>14593686.484999999</v>
      </c>
      <c r="E80" s="122">
        <v>13343913.366</v>
      </c>
      <c r="F80" s="122">
        <v>8975461.0969999991</v>
      </c>
      <c r="G80" s="122">
        <v>9956297.8169999998</v>
      </c>
      <c r="H80" s="122">
        <v>13462157.601</v>
      </c>
      <c r="I80" s="122">
        <v>13828263.09354</v>
      </c>
      <c r="J80" s="122"/>
      <c r="K80" s="122"/>
      <c r="L80" s="122"/>
      <c r="M80" s="122"/>
      <c r="N80" s="122"/>
      <c r="O80" s="122">
        <f t="shared" si="6"/>
        <v>88848855.765540004</v>
      </c>
    </row>
    <row r="81" spans="1:15" x14ac:dyDescent="0.25">
      <c r="A81" s="86"/>
      <c r="B81" s="124" t="s">
        <v>62</v>
      </c>
      <c r="C81" s="125"/>
      <c r="D81" s="125"/>
      <c r="E81" s="126"/>
      <c r="F81" s="126"/>
      <c r="G81" s="126"/>
      <c r="H81" s="126"/>
      <c r="I81" s="126"/>
      <c r="J81" s="126"/>
      <c r="K81" s="126"/>
      <c r="L81" s="126"/>
      <c r="M81" s="126"/>
      <c r="N81" s="126"/>
      <c r="O81" s="125"/>
    </row>
    <row r="83" spans="1:15" x14ac:dyDescent="0.25">
      <c r="C83" s="35"/>
    </row>
  </sheetData>
  <autoFilter ref="A1:O81" xr:uid="{F39B6663-083D-4D84-9B05-A434E6868467}"/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2:D92"/>
  <sheetViews>
    <sheetView showGridLines="0" workbookViewId="0">
      <selection activeCell="A93" sqref="A93"/>
    </sheetView>
  </sheetViews>
  <sheetFormatPr defaultColWidth="9.109375" defaultRowHeight="13.2" x14ac:dyDescent="0.25"/>
  <cols>
    <col min="1" max="1" width="29.109375" customWidth="1"/>
    <col min="2" max="2" width="20" style="36" customWidth="1"/>
    <col min="3" max="3" width="17.5546875" style="36" customWidth="1"/>
    <col min="4" max="4" width="9.33203125" bestFit="1" customWidth="1"/>
  </cols>
  <sheetData>
    <row r="2" spans="1:4" ht="24.6" customHeight="1" x14ac:dyDescent="0.35">
      <c r="A2" s="146" t="s">
        <v>63</v>
      </c>
      <c r="B2" s="146"/>
      <c r="C2" s="146"/>
      <c r="D2" s="146"/>
    </row>
    <row r="3" spans="1:4" ht="15.6" x14ac:dyDescent="0.3">
      <c r="A3" s="145" t="s">
        <v>64</v>
      </c>
      <c r="B3" s="145"/>
      <c r="C3" s="145"/>
      <c r="D3" s="145"/>
    </row>
    <row r="4" spans="1:4" x14ac:dyDescent="0.25">
      <c r="A4" s="127"/>
      <c r="B4" s="128"/>
      <c r="C4" s="128"/>
      <c r="D4" s="127"/>
    </row>
    <row r="5" spans="1:4" x14ac:dyDescent="0.25">
      <c r="A5" s="129" t="s">
        <v>65</v>
      </c>
      <c r="B5" s="130" t="s">
        <v>157</v>
      </c>
      <c r="C5" s="130" t="s">
        <v>158</v>
      </c>
      <c r="D5" s="131" t="s">
        <v>66</v>
      </c>
    </row>
    <row r="6" spans="1:4" x14ac:dyDescent="0.25">
      <c r="A6" s="132" t="s">
        <v>159</v>
      </c>
      <c r="B6" s="133">
        <v>173.34555</v>
      </c>
      <c r="C6" s="133">
        <v>6040.14732</v>
      </c>
      <c r="D6" s="139">
        <f t="shared" ref="D6:D15" si="0">(C6-B6)/B6</f>
        <v>33.844547898691374</v>
      </c>
    </row>
    <row r="7" spans="1:4" x14ac:dyDescent="0.25">
      <c r="A7" s="132" t="s">
        <v>160</v>
      </c>
      <c r="B7" s="133">
        <v>165.77737999999999</v>
      </c>
      <c r="C7" s="133">
        <v>1922.6985199999999</v>
      </c>
      <c r="D7" s="139">
        <f t="shared" si="0"/>
        <v>10.598075201815833</v>
      </c>
    </row>
    <row r="8" spans="1:4" x14ac:dyDescent="0.25">
      <c r="A8" s="132" t="s">
        <v>161</v>
      </c>
      <c r="B8" s="133">
        <v>6.1325700000000003</v>
      </c>
      <c r="C8" s="133">
        <v>66.083320000000001</v>
      </c>
      <c r="D8" s="139">
        <f t="shared" si="0"/>
        <v>9.7757954658487378</v>
      </c>
    </row>
    <row r="9" spans="1:4" x14ac:dyDescent="0.25">
      <c r="A9" s="132" t="s">
        <v>162</v>
      </c>
      <c r="B9" s="133">
        <v>395.38792000000001</v>
      </c>
      <c r="C9" s="133">
        <v>2730.5818100000001</v>
      </c>
      <c r="D9" s="139">
        <f t="shared" si="0"/>
        <v>5.9060830437105913</v>
      </c>
    </row>
    <row r="10" spans="1:4" x14ac:dyDescent="0.25">
      <c r="A10" s="132" t="s">
        <v>163</v>
      </c>
      <c r="B10" s="133">
        <v>294.01618999999999</v>
      </c>
      <c r="C10" s="133">
        <v>1773.39643</v>
      </c>
      <c r="D10" s="139">
        <f t="shared" si="0"/>
        <v>5.0316284963763387</v>
      </c>
    </row>
    <row r="11" spans="1:4" x14ac:dyDescent="0.25">
      <c r="A11" s="132" t="s">
        <v>164</v>
      </c>
      <c r="B11" s="133">
        <v>5574.7651400000004</v>
      </c>
      <c r="C11" s="133">
        <v>31753.167140000001</v>
      </c>
      <c r="D11" s="139">
        <f t="shared" si="0"/>
        <v>4.6958753135921345</v>
      </c>
    </row>
    <row r="12" spans="1:4" x14ac:dyDescent="0.25">
      <c r="A12" s="132" t="s">
        <v>165</v>
      </c>
      <c r="B12" s="133">
        <v>2820.0706</v>
      </c>
      <c r="C12" s="133">
        <v>12671.924499999999</v>
      </c>
      <c r="D12" s="139">
        <f t="shared" si="0"/>
        <v>3.4934777519399685</v>
      </c>
    </row>
    <row r="13" spans="1:4" x14ac:dyDescent="0.25">
      <c r="A13" s="132" t="s">
        <v>166</v>
      </c>
      <c r="B13" s="133">
        <v>112.26215999999999</v>
      </c>
      <c r="C13" s="133">
        <v>483.62938000000003</v>
      </c>
      <c r="D13" s="139">
        <f t="shared" si="0"/>
        <v>3.3080355838512285</v>
      </c>
    </row>
    <row r="14" spans="1:4" x14ac:dyDescent="0.25">
      <c r="A14" s="132" t="s">
        <v>167</v>
      </c>
      <c r="B14" s="133">
        <v>241.37567999999999</v>
      </c>
      <c r="C14" s="133">
        <v>1029.1325300000001</v>
      </c>
      <c r="D14" s="139">
        <f t="shared" si="0"/>
        <v>3.2636131775993347</v>
      </c>
    </row>
    <row r="15" spans="1:4" x14ac:dyDescent="0.25">
      <c r="A15" s="132" t="s">
        <v>168</v>
      </c>
      <c r="B15" s="133">
        <v>156.29390000000001</v>
      </c>
      <c r="C15" s="133">
        <v>636.45443999999998</v>
      </c>
      <c r="D15" s="139">
        <f t="shared" si="0"/>
        <v>3.0721643007180699</v>
      </c>
    </row>
    <row r="16" spans="1:4" x14ac:dyDescent="0.25">
      <c r="A16" s="134"/>
      <c r="B16" s="128"/>
      <c r="C16" s="128"/>
      <c r="D16" s="135"/>
    </row>
    <row r="17" spans="1:4" x14ac:dyDescent="0.25">
      <c r="A17" s="136"/>
      <c r="B17" s="128"/>
      <c r="C17" s="128"/>
      <c r="D17" s="127"/>
    </row>
    <row r="18" spans="1:4" ht="19.2" x14ac:dyDescent="0.35">
      <c r="A18" s="146" t="s">
        <v>67</v>
      </c>
      <c r="B18" s="146"/>
      <c r="C18" s="146"/>
      <c r="D18" s="146"/>
    </row>
    <row r="19" spans="1:4" ht="15.6" x14ac:dyDescent="0.3">
      <c r="A19" s="145" t="s">
        <v>68</v>
      </c>
      <c r="B19" s="145"/>
      <c r="C19" s="145"/>
      <c r="D19" s="145"/>
    </row>
    <row r="20" spans="1:4" x14ac:dyDescent="0.25">
      <c r="A20" s="137"/>
      <c r="B20" s="128"/>
      <c r="C20" s="128"/>
      <c r="D20" s="127"/>
    </row>
    <row r="21" spans="1:4" x14ac:dyDescent="0.25">
      <c r="A21" s="129" t="s">
        <v>65</v>
      </c>
      <c r="B21" s="130" t="s">
        <v>157</v>
      </c>
      <c r="C21" s="130" t="s">
        <v>158</v>
      </c>
      <c r="D21" s="131" t="s">
        <v>66</v>
      </c>
    </row>
    <row r="22" spans="1:4" x14ac:dyDescent="0.25">
      <c r="A22" s="132" t="s">
        <v>169</v>
      </c>
      <c r="B22" s="133">
        <v>1349451.91301</v>
      </c>
      <c r="C22" s="133">
        <v>1301311.16817</v>
      </c>
      <c r="D22" s="139">
        <f t="shared" ref="D22:D31" si="1">(C22-B22)/B22</f>
        <v>-3.5674294412329541E-2</v>
      </c>
    </row>
    <row r="23" spans="1:4" x14ac:dyDescent="0.25">
      <c r="A23" s="132" t="s">
        <v>170</v>
      </c>
      <c r="B23" s="133">
        <v>1070121.0224299999</v>
      </c>
      <c r="C23" s="133">
        <v>924365.55519999994</v>
      </c>
      <c r="D23" s="139">
        <f t="shared" si="1"/>
        <v>-0.13620465739381762</v>
      </c>
    </row>
    <row r="24" spans="1:4" x14ac:dyDescent="0.25">
      <c r="A24" s="132" t="s">
        <v>171</v>
      </c>
      <c r="B24" s="133">
        <v>699591.54021000001</v>
      </c>
      <c r="C24" s="133">
        <v>817179.48031999997</v>
      </c>
      <c r="D24" s="139">
        <f t="shared" si="1"/>
        <v>0.16808084911190177</v>
      </c>
    </row>
    <row r="25" spans="1:4" x14ac:dyDescent="0.25">
      <c r="A25" s="132" t="s">
        <v>172</v>
      </c>
      <c r="B25" s="133">
        <v>726865.28030999994</v>
      </c>
      <c r="C25" s="133">
        <v>659940.13381999999</v>
      </c>
      <c r="D25" s="139">
        <f t="shared" si="1"/>
        <v>-9.2073659731631605E-2</v>
      </c>
    </row>
    <row r="26" spans="1:4" x14ac:dyDescent="0.25">
      <c r="A26" s="132" t="s">
        <v>173</v>
      </c>
      <c r="B26" s="133">
        <v>660177.39862999995</v>
      </c>
      <c r="C26" s="133">
        <v>609893.99988000002</v>
      </c>
      <c r="D26" s="139">
        <f t="shared" si="1"/>
        <v>-7.6166495330418818E-2</v>
      </c>
    </row>
    <row r="27" spans="1:4" x14ac:dyDescent="0.25">
      <c r="A27" s="132" t="s">
        <v>174</v>
      </c>
      <c r="B27" s="133">
        <v>642368.31496999995</v>
      </c>
      <c r="C27" s="133">
        <v>599351.42169999995</v>
      </c>
      <c r="D27" s="139">
        <f t="shared" si="1"/>
        <v>-6.6966088251113359E-2</v>
      </c>
    </row>
    <row r="28" spans="1:4" x14ac:dyDescent="0.25">
      <c r="A28" s="132" t="s">
        <v>175</v>
      </c>
      <c r="B28" s="133">
        <v>725382.44013</v>
      </c>
      <c r="C28" s="133">
        <v>588147.13694999996</v>
      </c>
      <c r="D28" s="139">
        <f t="shared" si="1"/>
        <v>-0.18919027479546557</v>
      </c>
    </row>
    <row r="29" spans="1:4" x14ac:dyDescent="0.25">
      <c r="A29" s="132" t="s">
        <v>176</v>
      </c>
      <c r="B29" s="133">
        <v>583031.01940999995</v>
      </c>
      <c r="C29" s="133">
        <v>454724.74657000002</v>
      </c>
      <c r="D29" s="139">
        <f t="shared" si="1"/>
        <v>-0.22006766118523138</v>
      </c>
    </row>
    <row r="30" spans="1:4" x14ac:dyDescent="0.25">
      <c r="A30" s="132" t="s">
        <v>177</v>
      </c>
      <c r="B30" s="133">
        <v>425056.65694000002</v>
      </c>
      <c r="C30" s="133">
        <v>390728.25907999999</v>
      </c>
      <c r="D30" s="139">
        <f t="shared" si="1"/>
        <v>-8.076193443747369E-2</v>
      </c>
    </row>
    <row r="31" spans="1:4" x14ac:dyDescent="0.25">
      <c r="A31" s="132" t="s">
        <v>178</v>
      </c>
      <c r="B31" s="133">
        <v>346752.44183999998</v>
      </c>
      <c r="C31" s="133">
        <v>377618.11531000002</v>
      </c>
      <c r="D31" s="139">
        <f t="shared" si="1"/>
        <v>8.9013572063732463E-2</v>
      </c>
    </row>
    <row r="32" spans="1:4" x14ac:dyDescent="0.25">
      <c r="A32" s="127"/>
      <c r="B32" s="128"/>
      <c r="C32" s="128"/>
      <c r="D32" s="127"/>
    </row>
    <row r="33" spans="1:4" ht="19.2" x14ac:dyDescent="0.35">
      <c r="A33" s="146" t="s">
        <v>69</v>
      </c>
      <c r="B33" s="146"/>
      <c r="C33" s="146"/>
      <c r="D33" s="146"/>
    </row>
    <row r="34" spans="1:4" ht="15.6" x14ac:dyDescent="0.3">
      <c r="A34" s="145" t="s">
        <v>73</v>
      </c>
      <c r="B34" s="145"/>
      <c r="C34" s="145"/>
      <c r="D34" s="145"/>
    </row>
    <row r="35" spans="1:4" x14ac:dyDescent="0.25">
      <c r="A35" s="127"/>
      <c r="B35" s="128"/>
      <c r="C35" s="128"/>
      <c r="D35" s="127"/>
    </row>
    <row r="36" spans="1:4" x14ac:dyDescent="0.25">
      <c r="A36" s="129" t="s">
        <v>71</v>
      </c>
      <c r="B36" s="130" t="s">
        <v>157</v>
      </c>
      <c r="C36" s="130" t="s">
        <v>158</v>
      </c>
      <c r="D36" s="131" t="s">
        <v>66</v>
      </c>
    </row>
    <row r="37" spans="1:4" x14ac:dyDescent="0.25">
      <c r="A37" s="132" t="s">
        <v>146</v>
      </c>
      <c r="B37" s="133">
        <v>88616.060450000004</v>
      </c>
      <c r="C37" s="133">
        <v>141332.83762000001</v>
      </c>
      <c r="D37" s="139">
        <f t="shared" ref="D37:D46" si="2">(C37-B37)/B37</f>
        <v>0.59488964982532122</v>
      </c>
    </row>
    <row r="38" spans="1:4" x14ac:dyDescent="0.25">
      <c r="A38" s="132" t="s">
        <v>131</v>
      </c>
      <c r="B38" s="133">
        <v>131696.03559000001</v>
      </c>
      <c r="C38" s="133">
        <v>186169.09891</v>
      </c>
      <c r="D38" s="139">
        <f t="shared" si="2"/>
        <v>0.41362720658947649</v>
      </c>
    </row>
    <row r="39" spans="1:4" x14ac:dyDescent="0.25">
      <c r="A39" s="132" t="s">
        <v>137</v>
      </c>
      <c r="B39" s="133">
        <v>4960.3642099999997</v>
      </c>
      <c r="C39" s="133">
        <v>6099.3303900000001</v>
      </c>
      <c r="D39" s="139">
        <f t="shared" si="2"/>
        <v>0.22961341784215486</v>
      </c>
    </row>
    <row r="40" spans="1:4" x14ac:dyDescent="0.25">
      <c r="A40" s="132" t="s">
        <v>134</v>
      </c>
      <c r="B40" s="133">
        <v>112534.87652000001</v>
      </c>
      <c r="C40" s="133">
        <v>137047.60875000001</v>
      </c>
      <c r="D40" s="139">
        <f t="shared" si="2"/>
        <v>0.21782342495078438</v>
      </c>
    </row>
    <row r="41" spans="1:4" x14ac:dyDescent="0.25">
      <c r="A41" s="132" t="s">
        <v>136</v>
      </c>
      <c r="B41" s="133">
        <v>63096.187539999999</v>
      </c>
      <c r="C41" s="133">
        <v>74774.169649999996</v>
      </c>
      <c r="D41" s="139">
        <f t="shared" si="2"/>
        <v>0.185082214398401</v>
      </c>
    </row>
    <row r="42" spans="1:4" x14ac:dyDescent="0.25">
      <c r="A42" s="132" t="s">
        <v>142</v>
      </c>
      <c r="B42" s="133">
        <v>222317.11264000001</v>
      </c>
      <c r="C42" s="133">
        <v>249084.90659</v>
      </c>
      <c r="D42" s="139">
        <f t="shared" si="2"/>
        <v>0.12040365958398043</v>
      </c>
    </row>
    <row r="43" spans="1:4" x14ac:dyDescent="0.25">
      <c r="A43" s="134" t="s">
        <v>135</v>
      </c>
      <c r="B43" s="133">
        <v>17132.11995</v>
      </c>
      <c r="C43" s="133">
        <v>19105.18777</v>
      </c>
      <c r="D43" s="139">
        <f t="shared" si="2"/>
        <v>0.11516775657410688</v>
      </c>
    </row>
    <row r="44" spans="1:4" x14ac:dyDescent="0.25">
      <c r="A44" s="132" t="s">
        <v>151</v>
      </c>
      <c r="B44" s="133">
        <v>315492.89546000003</v>
      </c>
      <c r="C44" s="133">
        <v>351646.18982000003</v>
      </c>
      <c r="D44" s="139">
        <f t="shared" si="2"/>
        <v>0.1145930538539931</v>
      </c>
    </row>
    <row r="45" spans="1:4" x14ac:dyDescent="0.25">
      <c r="A45" s="132" t="s">
        <v>133</v>
      </c>
      <c r="B45" s="133">
        <v>83021.46703</v>
      </c>
      <c r="C45" s="133">
        <v>90274.235950000002</v>
      </c>
      <c r="D45" s="139">
        <f t="shared" si="2"/>
        <v>8.7360163334372271E-2</v>
      </c>
    </row>
    <row r="46" spans="1:4" x14ac:dyDescent="0.25">
      <c r="A46" s="132" t="s">
        <v>144</v>
      </c>
      <c r="B46" s="133">
        <v>1671698.95521</v>
      </c>
      <c r="C46" s="133">
        <v>1812844.6081399999</v>
      </c>
      <c r="D46" s="139">
        <f t="shared" si="2"/>
        <v>8.4432458661355708E-2</v>
      </c>
    </row>
    <row r="47" spans="1:4" x14ac:dyDescent="0.25">
      <c r="A47" s="127"/>
      <c r="B47" s="128"/>
      <c r="C47" s="128"/>
      <c r="D47" s="127"/>
    </row>
    <row r="48" spans="1:4" ht="19.2" x14ac:dyDescent="0.35">
      <c r="A48" s="146" t="s">
        <v>72</v>
      </c>
      <c r="B48" s="146"/>
      <c r="C48" s="146"/>
      <c r="D48" s="146"/>
    </row>
    <row r="49" spans="1:4" ht="15.6" x14ac:dyDescent="0.3">
      <c r="A49" s="145" t="s">
        <v>70</v>
      </c>
      <c r="B49" s="145"/>
      <c r="C49" s="145"/>
      <c r="D49" s="145"/>
    </row>
    <row r="50" spans="1:4" x14ac:dyDescent="0.25">
      <c r="A50" s="127"/>
      <c r="B50" s="128"/>
      <c r="C50" s="128"/>
      <c r="D50" s="127"/>
    </row>
    <row r="51" spans="1:4" x14ac:dyDescent="0.25">
      <c r="A51" s="129" t="s">
        <v>71</v>
      </c>
      <c r="B51" s="130" t="s">
        <v>157</v>
      </c>
      <c r="C51" s="130" t="s">
        <v>158</v>
      </c>
      <c r="D51" s="131" t="s">
        <v>66</v>
      </c>
    </row>
    <row r="52" spans="1:4" x14ac:dyDescent="0.25">
      <c r="A52" s="132" t="s">
        <v>145</v>
      </c>
      <c r="B52" s="133">
        <v>2900137.8175300001</v>
      </c>
      <c r="C52" s="133">
        <v>2201411.2523400001</v>
      </c>
      <c r="D52" s="139">
        <f t="shared" ref="D52:D61" si="3">(C52-B52)/B52</f>
        <v>-0.24092874516739138</v>
      </c>
    </row>
    <row r="53" spans="1:4" x14ac:dyDescent="0.25">
      <c r="A53" s="132" t="s">
        <v>144</v>
      </c>
      <c r="B53" s="133">
        <v>1671698.95521</v>
      </c>
      <c r="C53" s="133">
        <v>1812844.6081399999</v>
      </c>
      <c r="D53" s="139">
        <f t="shared" si="3"/>
        <v>8.4432458661355708E-2</v>
      </c>
    </row>
    <row r="54" spans="1:4" x14ac:dyDescent="0.25">
      <c r="A54" s="132" t="s">
        <v>143</v>
      </c>
      <c r="B54" s="133">
        <v>1730134.5815999999</v>
      </c>
      <c r="C54" s="133">
        <v>1582527.7777799999</v>
      </c>
      <c r="D54" s="139">
        <f t="shared" si="3"/>
        <v>-8.531521500685553E-2</v>
      </c>
    </row>
    <row r="55" spans="1:4" x14ac:dyDescent="0.25">
      <c r="A55" s="132" t="s">
        <v>150</v>
      </c>
      <c r="B55" s="133">
        <v>1239199.82916</v>
      </c>
      <c r="C55" s="133">
        <v>1047754.62199</v>
      </c>
      <c r="D55" s="139">
        <f t="shared" si="3"/>
        <v>-0.15449098899551364</v>
      </c>
    </row>
    <row r="56" spans="1:4" x14ac:dyDescent="0.25">
      <c r="A56" s="132" t="s">
        <v>147</v>
      </c>
      <c r="B56" s="133">
        <v>947242.32441999996</v>
      </c>
      <c r="C56" s="133">
        <v>987931.44354000001</v>
      </c>
      <c r="D56" s="139">
        <f t="shared" si="3"/>
        <v>4.2955343179913487E-2</v>
      </c>
    </row>
    <row r="57" spans="1:4" x14ac:dyDescent="0.25">
      <c r="A57" s="132" t="s">
        <v>149</v>
      </c>
      <c r="B57" s="133">
        <v>709203.38445999997</v>
      </c>
      <c r="C57" s="133">
        <v>755128.53260000004</v>
      </c>
      <c r="D57" s="139">
        <f t="shared" si="3"/>
        <v>6.4755963023171811E-2</v>
      </c>
    </row>
    <row r="58" spans="1:4" x14ac:dyDescent="0.25">
      <c r="A58" s="132" t="s">
        <v>148</v>
      </c>
      <c r="B58" s="133">
        <v>682396.39106000005</v>
      </c>
      <c r="C58" s="133">
        <v>668268.41524999996</v>
      </c>
      <c r="D58" s="139">
        <f t="shared" si="3"/>
        <v>-2.0703473809488365E-2</v>
      </c>
    </row>
    <row r="59" spans="1:4" x14ac:dyDescent="0.25">
      <c r="A59" s="132" t="s">
        <v>140</v>
      </c>
      <c r="B59" s="133">
        <v>662269.04411999998</v>
      </c>
      <c r="C59" s="133">
        <v>656049.24624999997</v>
      </c>
      <c r="D59" s="139">
        <f t="shared" si="3"/>
        <v>-9.3916481907510268E-3</v>
      </c>
    </row>
    <row r="60" spans="1:4" x14ac:dyDescent="0.25">
      <c r="A60" s="132" t="s">
        <v>130</v>
      </c>
      <c r="B60" s="133">
        <v>546255.51265000005</v>
      </c>
      <c r="C60" s="133">
        <v>590502.16299999994</v>
      </c>
      <c r="D60" s="139">
        <f t="shared" si="3"/>
        <v>8.0999915470601133E-2</v>
      </c>
    </row>
    <row r="61" spans="1:4" x14ac:dyDescent="0.25">
      <c r="A61" s="132" t="s">
        <v>139</v>
      </c>
      <c r="B61" s="133">
        <v>496241.62631000002</v>
      </c>
      <c r="C61" s="133">
        <v>512398.16389000003</v>
      </c>
      <c r="D61" s="139">
        <f t="shared" si="3"/>
        <v>3.2557803947521086E-2</v>
      </c>
    </row>
    <row r="62" spans="1:4" x14ac:dyDescent="0.25">
      <c r="A62" s="127"/>
      <c r="B62" s="128"/>
      <c r="C62" s="128"/>
      <c r="D62" s="127"/>
    </row>
    <row r="63" spans="1:4" ht="19.2" x14ac:dyDescent="0.35">
      <c r="A63" s="146" t="s">
        <v>74</v>
      </c>
      <c r="B63" s="146"/>
      <c r="C63" s="146"/>
      <c r="D63" s="146"/>
    </row>
    <row r="64" spans="1:4" ht="15.6" x14ac:dyDescent="0.3">
      <c r="A64" s="145" t="s">
        <v>75</v>
      </c>
      <c r="B64" s="145"/>
      <c r="C64" s="145"/>
      <c r="D64" s="145"/>
    </row>
    <row r="65" spans="1:4" x14ac:dyDescent="0.25">
      <c r="A65" s="127"/>
      <c r="B65" s="128"/>
      <c r="C65" s="128"/>
      <c r="D65" s="127"/>
    </row>
    <row r="66" spans="1:4" x14ac:dyDescent="0.25">
      <c r="A66" s="129" t="s">
        <v>76</v>
      </c>
      <c r="B66" s="130" t="s">
        <v>157</v>
      </c>
      <c r="C66" s="130" t="s">
        <v>158</v>
      </c>
      <c r="D66" s="131" t="s">
        <v>66</v>
      </c>
    </row>
    <row r="67" spans="1:4" x14ac:dyDescent="0.25">
      <c r="A67" s="132" t="s">
        <v>179</v>
      </c>
      <c r="B67" s="138">
        <v>6382233.3724199999</v>
      </c>
      <c r="C67" s="138">
        <v>6027784.8997099996</v>
      </c>
      <c r="D67" s="139">
        <f t="shared" ref="D67:D76" si="4">(C67-B67)/B67</f>
        <v>-5.5536745842247603E-2</v>
      </c>
    </row>
    <row r="68" spans="1:4" x14ac:dyDescent="0.25">
      <c r="A68" s="132" t="s">
        <v>180</v>
      </c>
      <c r="B68" s="138">
        <v>1314698.4379799999</v>
      </c>
      <c r="C68" s="138">
        <v>1155093.3465799999</v>
      </c>
      <c r="D68" s="139">
        <f t="shared" si="4"/>
        <v>-0.12140053322435609</v>
      </c>
    </row>
    <row r="69" spans="1:4" x14ac:dyDescent="0.25">
      <c r="A69" s="132" t="s">
        <v>181</v>
      </c>
      <c r="B69" s="138">
        <v>1309999.22918</v>
      </c>
      <c r="C69" s="138">
        <v>942353.61542000005</v>
      </c>
      <c r="D69" s="139">
        <f t="shared" si="4"/>
        <v>-0.28064567182236394</v>
      </c>
    </row>
    <row r="70" spans="1:4" x14ac:dyDescent="0.25">
      <c r="A70" s="132" t="s">
        <v>182</v>
      </c>
      <c r="B70" s="138">
        <v>836435.71149000002</v>
      </c>
      <c r="C70" s="138">
        <v>870394.07096000004</v>
      </c>
      <c r="D70" s="139">
        <f t="shared" si="4"/>
        <v>4.0598887641355823E-2</v>
      </c>
    </row>
    <row r="71" spans="1:4" x14ac:dyDescent="0.25">
      <c r="A71" s="132" t="s">
        <v>183</v>
      </c>
      <c r="B71" s="138">
        <v>668019.87453999999</v>
      </c>
      <c r="C71" s="138">
        <v>728793.07646999997</v>
      </c>
      <c r="D71" s="139">
        <f t="shared" si="4"/>
        <v>9.0975140480436367E-2</v>
      </c>
    </row>
    <row r="72" spans="1:4" x14ac:dyDescent="0.25">
      <c r="A72" s="132" t="s">
        <v>184</v>
      </c>
      <c r="B72" s="138">
        <v>740382.35075999994</v>
      </c>
      <c r="C72" s="138">
        <v>664272.80417999998</v>
      </c>
      <c r="D72" s="139">
        <f t="shared" si="4"/>
        <v>-0.10279762409500143</v>
      </c>
    </row>
    <row r="73" spans="1:4" x14ac:dyDescent="0.25">
      <c r="A73" s="132" t="s">
        <v>185</v>
      </c>
      <c r="B73" s="138">
        <v>512059.44656999997</v>
      </c>
      <c r="C73" s="138">
        <v>395443.55998999998</v>
      </c>
      <c r="D73" s="139">
        <f t="shared" si="4"/>
        <v>-0.22773896148414924</v>
      </c>
    </row>
    <row r="74" spans="1:4" x14ac:dyDescent="0.25">
      <c r="A74" s="132" t="s">
        <v>186</v>
      </c>
      <c r="B74" s="138">
        <v>357447.97739000001</v>
      </c>
      <c r="C74" s="138">
        <v>363901.04453999997</v>
      </c>
      <c r="D74" s="139">
        <f t="shared" si="4"/>
        <v>1.8053164539127396E-2</v>
      </c>
    </row>
    <row r="75" spans="1:4" x14ac:dyDescent="0.25">
      <c r="A75" s="132" t="s">
        <v>187</v>
      </c>
      <c r="B75" s="138">
        <v>279412.16320000001</v>
      </c>
      <c r="C75" s="138">
        <v>298158.9878</v>
      </c>
      <c r="D75" s="139">
        <f t="shared" si="4"/>
        <v>6.709380287994561E-2</v>
      </c>
    </row>
    <row r="76" spans="1:4" x14ac:dyDescent="0.25">
      <c r="A76" s="132" t="s">
        <v>188</v>
      </c>
      <c r="B76" s="138">
        <v>247712.26512</v>
      </c>
      <c r="C76" s="138">
        <v>210556.50974000001</v>
      </c>
      <c r="D76" s="139">
        <f t="shared" si="4"/>
        <v>-0.14999562238874412</v>
      </c>
    </row>
    <row r="77" spans="1:4" x14ac:dyDescent="0.25">
      <c r="A77" s="127"/>
      <c r="B77" s="128"/>
      <c r="C77" s="128"/>
      <c r="D77" s="127"/>
    </row>
    <row r="78" spans="1:4" ht="19.2" x14ac:dyDescent="0.35">
      <c r="A78" s="146" t="s">
        <v>77</v>
      </c>
      <c r="B78" s="146"/>
      <c r="C78" s="146"/>
      <c r="D78" s="146"/>
    </row>
    <row r="79" spans="1:4" ht="15.6" x14ac:dyDescent="0.3">
      <c r="A79" s="145" t="s">
        <v>78</v>
      </c>
      <c r="B79" s="145"/>
      <c r="C79" s="145"/>
      <c r="D79" s="145"/>
    </row>
    <row r="80" spans="1:4" x14ac:dyDescent="0.25">
      <c r="A80" s="127"/>
      <c r="B80" s="128"/>
      <c r="C80" s="128"/>
      <c r="D80" s="127"/>
    </row>
    <row r="81" spans="1:4" x14ac:dyDescent="0.25">
      <c r="A81" s="129" t="s">
        <v>76</v>
      </c>
      <c r="B81" s="130" t="s">
        <v>157</v>
      </c>
      <c r="C81" s="130" t="s">
        <v>158</v>
      </c>
      <c r="D81" s="131" t="s">
        <v>66</v>
      </c>
    </row>
    <row r="82" spans="1:4" x14ac:dyDescent="0.25">
      <c r="A82" s="132" t="s">
        <v>189</v>
      </c>
      <c r="B82" s="138">
        <v>4627.8629099999998</v>
      </c>
      <c r="C82" s="138">
        <v>61603.735410000001</v>
      </c>
      <c r="D82" s="139">
        <f t="shared" ref="D82:D91" si="5">(C82-B82)/B82</f>
        <v>12.311486664154449</v>
      </c>
    </row>
    <row r="83" spans="1:4" x14ac:dyDescent="0.25">
      <c r="A83" s="132" t="s">
        <v>190</v>
      </c>
      <c r="B83" s="138">
        <v>29.20055</v>
      </c>
      <c r="C83" s="138">
        <v>236.07462000000001</v>
      </c>
      <c r="D83" s="139">
        <f t="shared" si="5"/>
        <v>7.0845949819438339</v>
      </c>
    </row>
    <row r="84" spans="1:4" x14ac:dyDescent="0.25">
      <c r="A84" s="132" t="s">
        <v>191</v>
      </c>
      <c r="B84" s="138">
        <v>4178.6869100000004</v>
      </c>
      <c r="C84" s="138">
        <v>26644.39357</v>
      </c>
      <c r="D84" s="139">
        <f t="shared" si="5"/>
        <v>5.3762598500111123</v>
      </c>
    </row>
    <row r="85" spans="1:4" x14ac:dyDescent="0.25">
      <c r="A85" s="132" t="s">
        <v>192</v>
      </c>
      <c r="B85" s="138">
        <v>1377.6542300000001</v>
      </c>
      <c r="C85" s="138">
        <v>4933.4510799999998</v>
      </c>
      <c r="D85" s="139">
        <f t="shared" si="5"/>
        <v>2.5810517418438148</v>
      </c>
    </row>
    <row r="86" spans="1:4" x14ac:dyDescent="0.25">
      <c r="A86" s="132" t="s">
        <v>193</v>
      </c>
      <c r="B86" s="138">
        <v>45.575000000000003</v>
      </c>
      <c r="C86" s="138">
        <v>137.29807</v>
      </c>
      <c r="D86" s="139">
        <f t="shared" si="5"/>
        <v>2.0125742183214479</v>
      </c>
    </row>
    <row r="87" spans="1:4" x14ac:dyDescent="0.25">
      <c r="A87" s="132" t="s">
        <v>194</v>
      </c>
      <c r="B87" s="138">
        <v>203.65678</v>
      </c>
      <c r="C87" s="138">
        <v>517.09582</v>
      </c>
      <c r="D87" s="139">
        <f t="shared" si="5"/>
        <v>1.5390552673964499</v>
      </c>
    </row>
    <row r="88" spans="1:4" x14ac:dyDescent="0.25">
      <c r="A88" s="132" t="s">
        <v>195</v>
      </c>
      <c r="B88" s="138">
        <v>6721.5370499999999</v>
      </c>
      <c r="C88" s="138">
        <v>15417.52973</v>
      </c>
      <c r="D88" s="139">
        <f t="shared" si="5"/>
        <v>1.2937506131874998</v>
      </c>
    </row>
    <row r="89" spans="1:4" x14ac:dyDescent="0.25">
      <c r="A89" s="132" t="s">
        <v>196</v>
      </c>
      <c r="B89" s="138">
        <v>18682.424169999998</v>
      </c>
      <c r="C89" s="138">
        <v>37564.55126</v>
      </c>
      <c r="D89" s="139">
        <f t="shared" si="5"/>
        <v>1.0106893472807819</v>
      </c>
    </row>
    <row r="90" spans="1:4" x14ac:dyDescent="0.25">
      <c r="A90" s="132" t="s">
        <v>197</v>
      </c>
      <c r="B90" s="138">
        <v>5617.90254</v>
      </c>
      <c r="C90" s="138">
        <v>10451.389590000001</v>
      </c>
      <c r="D90" s="139">
        <f t="shared" si="5"/>
        <v>0.86037217904460128</v>
      </c>
    </row>
    <row r="91" spans="1:4" x14ac:dyDescent="0.25">
      <c r="A91" s="132" t="s">
        <v>198</v>
      </c>
      <c r="B91" s="138">
        <v>1542.4720500000001</v>
      </c>
      <c r="C91" s="138">
        <v>2773.3136399999999</v>
      </c>
      <c r="D91" s="139">
        <f t="shared" si="5"/>
        <v>0.79796686753578439</v>
      </c>
    </row>
    <row r="92" spans="1:4" x14ac:dyDescent="0.25">
      <c r="A92" s="127" t="s">
        <v>122</v>
      </c>
      <c r="B92" s="128"/>
      <c r="C92" s="128"/>
      <c r="D92" s="127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showGridLines="0" zoomScale="80" zoomScaleNormal="80" workbookViewId="0">
      <selection activeCell="H73" sqref="H73"/>
    </sheetView>
  </sheetViews>
  <sheetFormatPr defaultColWidth="9.109375" defaultRowHeight="13.2" x14ac:dyDescent="0.25"/>
  <cols>
    <col min="1" max="1" width="44.6640625" style="17" customWidth="1"/>
    <col min="2" max="2" width="16" style="19" customWidth="1"/>
    <col min="3" max="3" width="16" style="17" customWidth="1"/>
    <col min="4" max="4" width="10.33203125" style="17" customWidth="1"/>
    <col min="5" max="5" width="14" style="17" bestFit="1" customWidth="1"/>
    <col min="6" max="7" width="15" style="17" bestFit="1" customWidth="1"/>
    <col min="8" max="8" width="10.5546875" style="17" bestFit="1" customWidth="1"/>
    <col min="9" max="9" width="14" style="17" bestFit="1" customWidth="1"/>
    <col min="10" max="11" width="14.33203125" style="17" bestFit="1" customWidth="1"/>
    <col min="12" max="12" width="10.5546875" style="17" bestFit="1" customWidth="1"/>
    <col min="13" max="13" width="10.6640625" style="17" bestFit="1" customWidth="1"/>
    <col min="14" max="16384" width="9.109375" style="17"/>
  </cols>
  <sheetData>
    <row r="1" spans="1:13" ht="24.6" x14ac:dyDescent="0.4">
      <c r="B1" s="144" t="s">
        <v>121</v>
      </c>
      <c r="C1" s="144"/>
      <c r="D1" s="144"/>
      <c r="E1" s="144"/>
      <c r="F1" s="144"/>
      <c r="G1" s="144"/>
      <c r="H1" s="144"/>
      <c r="I1" s="144"/>
      <c r="J1" s="144"/>
    </row>
    <row r="2" spans="1:13" x14ac:dyDescent="0.25">
      <c r="D2" s="18"/>
    </row>
    <row r="3" spans="1:13" x14ac:dyDescent="0.25">
      <c r="D3" s="18"/>
    </row>
    <row r="4" spans="1:13" x14ac:dyDescent="0.25">
      <c r="B4" s="20"/>
      <c r="C4" s="18"/>
      <c r="D4" s="18"/>
      <c r="E4" s="18"/>
      <c r="F4" s="18"/>
      <c r="G4" s="18"/>
      <c r="H4" s="18"/>
      <c r="I4" s="18"/>
    </row>
    <row r="5" spans="1:13" ht="24.6" x14ac:dyDescent="0.25">
      <c r="A5" s="148" t="s">
        <v>113</v>
      </c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50"/>
    </row>
    <row r="6" spans="1:13" ht="17.399999999999999" x14ac:dyDescent="0.25">
      <c r="A6" s="88"/>
      <c r="B6" s="147" t="str">
        <f>SEKTOR_USD!B6</f>
        <v>1 - 31 TEMMUZ</v>
      </c>
      <c r="C6" s="147"/>
      <c r="D6" s="147"/>
      <c r="E6" s="147"/>
      <c r="F6" s="147" t="str">
        <f>SEKTOR_USD!F6</f>
        <v>1 OCAK  -  31 TEMMUZ</v>
      </c>
      <c r="G6" s="147"/>
      <c r="H6" s="147"/>
      <c r="I6" s="147"/>
      <c r="J6" s="147" t="s">
        <v>105</v>
      </c>
      <c r="K6" s="147"/>
      <c r="L6" s="147"/>
      <c r="M6" s="147"/>
    </row>
    <row r="7" spans="1:13" ht="28.2" x14ac:dyDescent="0.3">
      <c r="A7" s="89" t="s">
        <v>1</v>
      </c>
      <c r="B7" s="90">
        <f>SEKTOR_USD!B7</f>
        <v>2019</v>
      </c>
      <c r="C7" s="91">
        <f>SEKTOR_USD!C7</f>
        <v>2020</v>
      </c>
      <c r="D7" s="7" t="s">
        <v>117</v>
      </c>
      <c r="E7" s="7" t="s">
        <v>118</v>
      </c>
      <c r="F7" s="5"/>
      <c r="G7" s="6"/>
      <c r="H7" s="7" t="s">
        <v>117</v>
      </c>
      <c r="I7" s="7" t="s">
        <v>118</v>
      </c>
      <c r="J7" s="5"/>
      <c r="K7" s="5"/>
      <c r="L7" s="7" t="s">
        <v>117</v>
      </c>
      <c r="M7" s="7" t="s">
        <v>118</v>
      </c>
    </row>
    <row r="8" spans="1:13" ht="16.8" x14ac:dyDescent="0.3">
      <c r="A8" s="92" t="s">
        <v>2</v>
      </c>
      <c r="B8" s="93">
        <f>SEKTOR_USD!B8*$B$53</f>
        <v>10203161.567519527</v>
      </c>
      <c r="C8" s="93">
        <f>SEKTOR_USD!C8*$C$53</f>
        <v>13463260.257278888</v>
      </c>
      <c r="D8" s="94">
        <f t="shared" ref="D8:D43" si="0">(C8-B8)/B8*100</f>
        <v>31.951848142221646</v>
      </c>
      <c r="E8" s="94">
        <f>C8/C$44*100</f>
        <v>14.176557568577108</v>
      </c>
      <c r="F8" s="93">
        <f>SEKTOR_USD!F8*$B$54</f>
        <v>71730622.555811256</v>
      </c>
      <c r="G8" s="93">
        <f>SEKTOR_USD!G8*$C$54</f>
        <v>86553188.491466373</v>
      </c>
      <c r="H8" s="94">
        <f t="shared" ref="H8:H43" si="1">(G8-F8)/F8*100</f>
        <v>20.664209242185457</v>
      </c>
      <c r="I8" s="94">
        <f>G8/G$44*100</f>
        <v>15.990037645485087</v>
      </c>
      <c r="J8" s="93">
        <f>SEKTOR_USD!J8*$B$55</f>
        <v>128869902.45177865</v>
      </c>
      <c r="K8" s="93">
        <f>SEKTOR_USD!K8*$C$55</f>
        <v>148250776.42243856</v>
      </c>
      <c r="L8" s="94">
        <f t="shared" ref="L8:L43" si="2">(K8-J8)/J8*100</f>
        <v>15.03910036551162</v>
      </c>
      <c r="M8" s="94">
        <f>K8/K$44*100</f>
        <v>15.607603625140959</v>
      </c>
    </row>
    <row r="9" spans="1:13" s="21" customFormat="1" ht="15.6" x14ac:dyDescent="0.3">
      <c r="A9" s="95" t="s">
        <v>3</v>
      </c>
      <c r="B9" s="93">
        <f>SEKTOR_USD!B9*$B$53</f>
        <v>6181234.6419243487</v>
      </c>
      <c r="C9" s="93">
        <f>SEKTOR_USD!C9*$C$53</f>
        <v>8435148.1111414302</v>
      </c>
      <c r="D9" s="96">
        <f t="shared" si="0"/>
        <v>36.46380698655036</v>
      </c>
      <c r="E9" s="96">
        <f t="shared" ref="E9:E44" si="3">C9/C$44*100</f>
        <v>8.8820508934616704</v>
      </c>
      <c r="F9" s="93">
        <f>SEKTOR_USD!F9*$B$54</f>
        <v>45706928.20285096</v>
      </c>
      <c r="G9" s="93">
        <f>SEKTOR_USD!G9*$C$54</f>
        <v>58104171.96491129</v>
      </c>
      <c r="H9" s="96">
        <f t="shared" si="1"/>
        <v>27.123336110097757</v>
      </c>
      <c r="I9" s="96">
        <f t="shared" ref="I9:I44" si="4">G9/G$44*100</f>
        <v>10.734300067643069</v>
      </c>
      <c r="J9" s="93">
        <f>SEKTOR_USD!J9*$B$55</f>
        <v>84250523.974166051</v>
      </c>
      <c r="K9" s="93">
        <f>SEKTOR_USD!K9*$C$55</f>
        <v>100035850.21488817</v>
      </c>
      <c r="L9" s="96">
        <f t="shared" si="2"/>
        <v>18.736175748369725</v>
      </c>
      <c r="M9" s="96">
        <f t="shared" ref="M9:M44" si="5">K9/K$44*100</f>
        <v>10.531613635593967</v>
      </c>
    </row>
    <row r="10" spans="1:13" ht="13.8" x14ac:dyDescent="0.25">
      <c r="A10" s="97" t="str">
        <f>SEKTOR_USD!A10</f>
        <v xml:space="preserve"> Hububat, Bakliyat, Yağlı Tohumlar ve Mamulleri </v>
      </c>
      <c r="B10" s="98">
        <f>SEKTOR_USD!B10*$B$53</f>
        <v>3101026.4483970194</v>
      </c>
      <c r="C10" s="98">
        <f>SEKTOR_USD!C10*$C$53</f>
        <v>4055396.428852404</v>
      </c>
      <c r="D10" s="99">
        <f t="shared" si="0"/>
        <v>30.775938107484279</v>
      </c>
      <c r="E10" s="99">
        <f t="shared" si="3"/>
        <v>4.2702554833213906</v>
      </c>
      <c r="F10" s="98">
        <f>SEKTOR_USD!F10*$B$54</f>
        <v>21348850.399442889</v>
      </c>
      <c r="G10" s="98">
        <f>SEKTOR_USD!G10*$C$54</f>
        <v>26572794.405269437</v>
      </c>
      <c r="H10" s="99">
        <f t="shared" si="1"/>
        <v>24.469439375353296</v>
      </c>
      <c r="I10" s="99">
        <f t="shared" si="4"/>
        <v>4.9091199329749289</v>
      </c>
      <c r="J10" s="98">
        <f>SEKTOR_USD!J10*$B$55</f>
        <v>38129874.848160833</v>
      </c>
      <c r="K10" s="98">
        <f>SEKTOR_USD!K10*$C$55</f>
        <v>43848385.951108634</v>
      </c>
      <c r="L10" s="99">
        <f t="shared" si="2"/>
        <v>14.997455737056084</v>
      </c>
      <c r="M10" s="99">
        <f t="shared" si="5"/>
        <v>4.6162876447743191</v>
      </c>
    </row>
    <row r="11" spans="1:13" ht="13.8" x14ac:dyDescent="0.25">
      <c r="A11" s="97" t="str">
        <f>SEKTOR_USD!A11</f>
        <v xml:space="preserve"> Yaş Meyve ve Sebze  </v>
      </c>
      <c r="B11" s="98">
        <f>SEKTOR_USD!B11*$B$53</f>
        <v>747622.45882412361</v>
      </c>
      <c r="C11" s="98">
        <f>SEKTOR_USD!C11*$C$53</f>
        <v>1278555.0099369984</v>
      </c>
      <c r="D11" s="99">
        <f t="shared" si="0"/>
        <v>71.016131851889071</v>
      </c>
      <c r="E11" s="99">
        <f t="shared" si="3"/>
        <v>1.346294163270372</v>
      </c>
      <c r="F11" s="98">
        <f>SEKTOR_USD!F11*$B$54</f>
        <v>6175183.953353324</v>
      </c>
      <c r="G11" s="98">
        <f>SEKTOR_USD!G11*$C$54</f>
        <v>8923196.1941186786</v>
      </c>
      <c r="H11" s="99">
        <f t="shared" si="1"/>
        <v>44.500896840054381</v>
      </c>
      <c r="I11" s="99">
        <f t="shared" si="4"/>
        <v>1.6484920492105795</v>
      </c>
      <c r="J11" s="98">
        <f>SEKTOR_USD!J11*$B$55</f>
        <v>12174007.501437025</v>
      </c>
      <c r="K11" s="98">
        <f>SEKTOR_USD!K11*$C$55</f>
        <v>15701346.913205558</v>
      </c>
      <c r="L11" s="99">
        <f t="shared" si="2"/>
        <v>28.974348926203348</v>
      </c>
      <c r="M11" s="99">
        <f t="shared" si="5"/>
        <v>1.6530125839196053</v>
      </c>
    </row>
    <row r="12" spans="1:13" ht="13.8" x14ac:dyDescent="0.25">
      <c r="A12" s="97" t="str">
        <f>SEKTOR_USD!A12</f>
        <v xml:space="preserve"> Meyve Sebze Mamulleri </v>
      </c>
      <c r="B12" s="98">
        <f>SEKTOR_USD!B12*$B$53</f>
        <v>738830.25327580038</v>
      </c>
      <c r="C12" s="98">
        <f>SEKTOR_USD!C12*$C$53</f>
        <v>853392.18682884087</v>
      </c>
      <c r="D12" s="99">
        <f t="shared" si="0"/>
        <v>15.505853075872258</v>
      </c>
      <c r="E12" s="99">
        <f t="shared" si="3"/>
        <v>0.89860577853808654</v>
      </c>
      <c r="F12" s="98">
        <f>SEKTOR_USD!F12*$B$54</f>
        <v>4802508.1776293274</v>
      </c>
      <c r="G12" s="98">
        <f>SEKTOR_USD!G12*$C$54</f>
        <v>5896457.818169469</v>
      </c>
      <c r="H12" s="99">
        <f t="shared" si="1"/>
        <v>22.778714789823646</v>
      </c>
      <c r="I12" s="99">
        <f t="shared" si="4"/>
        <v>1.0893253516228412</v>
      </c>
      <c r="J12" s="98">
        <f>SEKTOR_USD!J12*$B$55</f>
        <v>8677626.3761168104</v>
      </c>
      <c r="K12" s="98">
        <f>SEKTOR_USD!K12*$C$55</f>
        <v>9919901.7875510231</v>
      </c>
      <c r="L12" s="99">
        <f t="shared" si="2"/>
        <v>14.31584349901596</v>
      </c>
      <c r="M12" s="99">
        <f t="shared" si="5"/>
        <v>1.0443513271003002</v>
      </c>
    </row>
    <row r="13" spans="1:13" ht="13.8" x14ac:dyDescent="0.25">
      <c r="A13" s="97" t="str">
        <f>SEKTOR_USD!A13</f>
        <v xml:space="preserve"> Kuru Meyve ve Mamulleri  </v>
      </c>
      <c r="B13" s="98">
        <f>SEKTOR_USD!B13*$B$53</f>
        <v>471302.82273179933</v>
      </c>
      <c r="C13" s="98">
        <f>SEKTOR_USD!C13*$C$53</f>
        <v>619977.09242770262</v>
      </c>
      <c r="D13" s="99">
        <f t="shared" si="0"/>
        <v>31.545380703248664</v>
      </c>
      <c r="E13" s="99">
        <f t="shared" si="3"/>
        <v>0.65282411347938862</v>
      </c>
      <c r="F13" s="98">
        <f>SEKTOR_USD!F13*$B$54</f>
        <v>4093936.4672682863</v>
      </c>
      <c r="G13" s="98">
        <f>SEKTOR_USD!G13*$C$54</f>
        <v>4542912.1890956033</v>
      </c>
      <c r="H13" s="99">
        <f t="shared" si="1"/>
        <v>10.966846345002024</v>
      </c>
      <c r="I13" s="99">
        <f t="shared" si="4"/>
        <v>0.83926817936850195</v>
      </c>
      <c r="J13" s="98">
        <f>SEKTOR_USD!J13*$B$55</f>
        <v>8137979.7997652059</v>
      </c>
      <c r="K13" s="98">
        <f>SEKTOR_USD!K13*$C$55</f>
        <v>8596428.4717397746</v>
      </c>
      <c r="L13" s="99">
        <f t="shared" si="2"/>
        <v>5.6334456862106688</v>
      </c>
      <c r="M13" s="99">
        <f t="shared" si="5"/>
        <v>0.90501818214075369</v>
      </c>
    </row>
    <row r="14" spans="1:13" ht="13.8" x14ac:dyDescent="0.25">
      <c r="A14" s="97" t="str">
        <f>SEKTOR_USD!A14</f>
        <v xml:space="preserve"> Fındık ve Mamulleri </v>
      </c>
      <c r="B14" s="98">
        <f>SEKTOR_USD!B14*$B$53</f>
        <v>638846.87728398107</v>
      </c>
      <c r="C14" s="98">
        <f>SEKTOR_USD!C14*$C$53</f>
        <v>941202.95899324515</v>
      </c>
      <c r="D14" s="99">
        <f t="shared" si="0"/>
        <v>47.328411934126173</v>
      </c>
      <c r="E14" s="99">
        <f t="shared" si="3"/>
        <v>0.99106885530709254</v>
      </c>
      <c r="F14" s="98">
        <f>SEKTOR_USD!F14*$B$54</f>
        <v>5009565.8539276011</v>
      </c>
      <c r="G14" s="98">
        <f>SEKTOR_USD!G14*$C$54</f>
        <v>7440931.1018093424</v>
      </c>
      <c r="H14" s="99">
        <f t="shared" si="1"/>
        <v>48.534450265295973</v>
      </c>
      <c r="I14" s="99">
        <f t="shared" si="4"/>
        <v>1.3746549434989679</v>
      </c>
      <c r="J14" s="98">
        <f>SEKTOR_USD!J14*$B$55</f>
        <v>9118884.0957422983</v>
      </c>
      <c r="K14" s="98">
        <f>SEKTOR_USD!K14*$C$55</f>
        <v>14138680.444663726</v>
      </c>
      <c r="L14" s="99">
        <f t="shared" si="2"/>
        <v>55.048362236177809</v>
      </c>
      <c r="M14" s="99">
        <f t="shared" si="5"/>
        <v>1.48849756802652</v>
      </c>
    </row>
    <row r="15" spans="1:13" ht="13.8" x14ac:dyDescent="0.25">
      <c r="A15" s="97" t="str">
        <f>SEKTOR_USD!A15</f>
        <v xml:space="preserve"> Zeytin ve Zeytinyağı </v>
      </c>
      <c r="B15" s="98">
        <f>SEKTOR_USD!B15*$B$53</f>
        <v>97256.971969636041</v>
      </c>
      <c r="C15" s="98">
        <f>SEKTOR_USD!C15*$C$53</f>
        <v>131208.85088953117</v>
      </c>
      <c r="D15" s="99">
        <f t="shared" si="0"/>
        <v>34.909455057365982</v>
      </c>
      <c r="E15" s="99">
        <f t="shared" si="3"/>
        <v>0.13816043013330548</v>
      </c>
      <c r="F15" s="98">
        <f>SEKTOR_USD!F15*$B$54</f>
        <v>982896.01856549457</v>
      </c>
      <c r="G15" s="98">
        <f>SEKTOR_USD!G15*$C$54</f>
        <v>1045870.2894167844</v>
      </c>
      <c r="H15" s="99">
        <f t="shared" si="1"/>
        <v>6.4070125081184885</v>
      </c>
      <c r="I15" s="99">
        <f t="shared" si="4"/>
        <v>0.19321651335487894</v>
      </c>
      <c r="J15" s="98">
        <f>SEKTOR_USD!J15*$B$55</f>
        <v>1782639.8522930394</v>
      </c>
      <c r="K15" s="98">
        <f>SEKTOR_USD!K15*$C$55</f>
        <v>1664580.9633568544</v>
      </c>
      <c r="L15" s="99">
        <f t="shared" si="2"/>
        <v>-6.6226999684946968</v>
      </c>
      <c r="M15" s="99">
        <f t="shared" si="5"/>
        <v>0.1752444102147504</v>
      </c>
    </row>
    <row r="16" spans="1:13" ht="13.8" x14ac:dyDescent="0.25">
      <c r="A16" s="97" t="str">
        <f>SEKTOR_USD!A16</f>
        <v xml:space="preserve"> Tütün </v>
      </c>
      <c r="B16" s="98">
        <f>SEKTOR_USD!B16*$B$53</f>
        <v>358189.42202588764</v>
      </c>
      <c r="C16" s="98">
        <f>SEKTOR_USD!C16*$C$53</f>
        <v>513527.16309866222</v>
      </c>
      <c r="D16" s="99">
        <f t="shared" si="0"/>
        <v>43.367484219438438</v>
      </c>
      <c r="E16" s="99">
        <f t="shared" si="3"/>
        <v>0.54073435791752789</v>
      </c>
      <c r="F16" s="98">
        <f>SEKTOR_USD!F16*$B$54</f>
        <v>2906277.2357147732</v>
      </c>
      <c r="G16" s="98">
        <f>SEKTOR_USD!G16*$C$54</f>
        <v>3275899.5728499396</v>
      </c>
      <c r="H16" s="99">
        <f t="shared" si="1"/>
        <v>12.718068757960769</v>
      </c>
      <c r="I16" s="99">
        <f t="shared" si="4"/>
        <v>0.60519731746062222</v>
      </c>
      <c r="J16" s="98">
        <f>SEKTOR_USD!J16*$B$55</f>
        <v>5668712.3949348629</v>
      </c>
      <c r="K16" s="98">
        <f>SEKTOR_USD!K16*$C$55</f>
        <v>5547192.4476910662</v>
      </c>
      <c r="L16" s="99">
        <f t="shared" si="2"/>
        <v>-2.143695759770381</v>
      </c>
      <c r="M16" s="99">
        <f t="shared" si="5"/>
        <v>0.58399951113398363</v>
      </c>
    </row>
    <row r="17" spans="1:13" ht="13.8" x14ac:dyDescent="0.25">
      <c r="A17" s="97" t="str">
        <f>SEKTOR_USD!A17</f>
        <v xml:space="preserve"> Süs Bitkileri ve Mam.</v>
      </c>
      <c r="B17" s="98">
        <f>SEKTOR_USD!B17*$B$53</f>
        <v>28159.387416100588</v>
      </c>
      <c r="C17" s="98">
        <f>SEKTOR_USD!C17*$C$53</f>
        <v>41888.420114046123</v>
      </c>
      <c r="D17" s="99">
        <f t="shared" si="0"/>
        <v>48.754727846443622</v>
      </c>
      <c r="E17" s="99">
        <f t="shared" si="3"/>
        <v>4.4107711494506915E-2</v>
      </c>
      <c r="F17" s="98">
        <f>SEKTOR_USD!F17*$B$54</f>
        <v>387710.09694926371</v>
      </c>
      <c r="G17" s="98">
        <f>SEKTOR_USD!G17*$C$54</f>
        <v>406110.39418203622</v>
      </c>
      <c r="H17" s="99">
        <f t="shared" si="1"/>
        <v>4.7458906480788414</v>
      </c>
      <c r="I17" s="99">
        <f t="shared" si="4"/>
        <v>7.5025780151747837E-2</v>
      </c>
      <c r="J17" s="98">
        <f>SEKTOR_USD!J17*$B$55</f>
        <v>560799.10571598646</v>
      </c>
      <c r="K17" s="98">
        <f>SEKTOR_USD!K17*$C$55</f>
        <v>619333.23557152983</v>
      </c>
      <c r="L17" s="99">
        <f t="shared" si="2"/>
        <v>10.437628958200881</v>
      </c>
      <c r="M17" s="99">
        <f t="shared" si="5"/>
        <v>6.5202408283734553E-2</v>
      </c>
    </row>
    <row r="18" spans="1:13" s="21" customFormat="1" ht="15.6" x14ac:dyDescent="0.3">
      <c r="A18" s="95" t="s">
        <v>12</v>
      </c>
      <c r="B18" s="93">
        <f>SEKTOR_USD!B18*$B$53</f>
        <v>1204823.2582700921</v>
      </c>
      <c r="C18" s="93">
        <f>SEKTOR_USD!C18*$C$53</f>
        <v>1509111.1768047942</v>
      </c>
      <c r="D18" s="96">
        <f t="shared" si="0"/>
        <v>25.255813783973963</v>
      </c>
      <c r="E18" s="96">
        <f t="shared" si="3"/>
        <v>1.5890654318882147</v>
      </c>
      <c r="F18" s="93">
        <f>SEKTOR_USD!F18*$B$54</f>
        <v>8436580.0529237892</v>
      </c>
      <c r="G18" s="93">
        <f>SEKTOR_USD!G18*$C$54</f>
        <v>8812497.1081197932</v>
      </c>
      <c r="H18" s="96">
        <f t="shared" si="1"/>
        <v>4.455799065946465</v>
      </c>
      <c r="I18" s="96">
        <f t="shared" si="4"/>
        <v>1.6280412422178654</v>
      </c>
      <c r="J18" s="93">
        <f>SEKTOR_USD!J18*$B$55</f>
        <v>14631196.974346891</v>
      </c>
      <c r="K18" s="93">
        <f>SEKTOR_USD!K18*$C$55</f>
        <v>14621087.86250975</v>
      </c>
      <c r="L18" s="96">
        <f t="shared" si="2"/>
        <v>-6.9092855867265546E-2</v>
      </c>
      <c r="M18" s="96">
        <f t="shared" si="5"/>
        <v>1.539284646146867</v>
      </c>
    </row>
    <row r="19" spans="1:13" ht="13.8" x14ac:dyDescent="0.25">
      <c r="A19" s="97" t="str">
        <f>SEKTOR_USD!A19</f>
        <v xml:space="preserve"> Su Ürünleri ve Hayvansal Mamuller</v>
      </c>
      <c r="B19" s="98">
        <f>SEKTOR_USD!B19*$B$53</f>
        <v>1204823.2582700921</v>
      </c>
      <c r="C19" s="98">
        <f>SEKTOR_USD!C19*$C$53</f>
        <v>1509111.1768047942</v>
      </c>
      <c r="D19" s="99">
        <f t="shared" si="0"/>
        <v>25.255813783973963</v>
      </c>
      <c r="E19" s="99">
        <f t="shared" si="3"/>
        <v>1.5890654318882147</v>
      </c>
      <c r="F19" s="98">
        <f>SEKTOR_USD!F19*$B$54</f>
        <v>8436580.0529237892</v>
      </c>
      <c r="G19" s="98">
        <f>SEKTOR_USD!G19*$C$54</f>
        <v>8812497.1081197932</v>
      </c>
      <c r="H19" s="99">
        <f t="shared" si="1"/>
        <v>4.455799065946465</v>
      </c>
      <c r="I19" s="99">
        <f t="shared" si="4"/>
        <v>1.6280412422178654</v>
      </c>
      <c r="J19" s="98">
        <f>SEKTOR_USD!J19*$B$55</f>
        <v>14631196.974346891</v>
      </c>
      <c r="K19" s="98">
        <f>SEKTOR_USD!K19*$C$55</f>
        <v>14621087.86250975</v>
      </c>
      <c r="L19" s="99">
        <f t="shared" si="2"/>
        <v>-6.9092855867265546E-2</v>
      </c>
      <c r="M19" s="99">
        <f t="shared" si="5"/>
        <v>1.539284646146867</v>
      </c>
    </row>
    <row r="20" spans="1:13" s="21" customFormat="1" ht="15.6" x14ac:dyDescent="0.3">
      <c r="A20" s="95" t="s">
        <v>111</v>
      </c>
      <c r="B20" s="93">
        <f>SEKTOR_USD!B20*$B$53</f>
        <v>2817103.6673250864</v>
      </c>
      <c r="C20" s="93">
        <f>SEKTOR_USD!C20*$C$53</f>
        <v>3519000.9693326643</v>
      </c>
      <c r="D20" s="96">
        <f t="shared" si="0"/>
        <v>24.915565236335365</v>
      </c>
      <c r="E20" s="96">
        <f t="shared" si="3"/>
        <v>3.7054412432272241</v>
      </c>
      <c r="F20" s="93">
        <f>SEKTOR_USD!F20*$B$54</f>
        <v>17587114.300036505</v>
      </c>
      <c r="G20" s="93">
        <f>SEKTOR_USD!G20*$C$54</f>
        <v>19636519.418435298</v>
      </c>
      <c r="H20" s="96">
        <f t="shared" si="1"/>
        <v>11.652878826144544</v>
      </c>
      <c r="I20" s="96">
        <f t="shared" si="4"/>
        <v>3.6276963356241554</v>
      </c>
      <c r="J20" s="93">
        <f>SEKTOR_USD!J20*$B$55</f>
        <v>29988181.503265705</v>
      </c>
      <c r="K20" s="93">
        <f>SEKTOR_USD!K20*$C$55</f>
        <v>33593838.345040627</v>
      </c>
      <c r="L20" s="96">
        <f t="shared" si="2"/>
        <v>12.023592832337188</v>
      </c>
      <c r="M20" s="96">
        <f t="shared" si="5"/>
        <v>3.5367053434001234</v>
      </c>
    </row>
    <row r="21" spans="1:13" ht="13.8" x14ac:dyDescent="0.25">
      <c r="A21" s="97" t="str">
        <f>SEKTOR_USD!A21</f>
        <v xml:space="preserve"> Mobilya,Kağıt ve Orman Ürünleri</v>
      </c>
      <c r="B21" s="98">
        <f>SEKTOR_USD!B21*$B$53</f>
        <v>2817103.6673250864</v>
      </c>
      <c r="C21" s="98">
        <f>SEKTOR_USD!C21*$C$53</f>
        <v>3519000.9693326643</v>
      </c>
      <c r="D21" s="99">
        <f t="shared" si="0"/>
        <v>24.915565236335365</v>
      </c>
      <c r="E21" s="99">
        <f t="shared" si="3"/>
        <v>3.7054412432272241</v>
      </c>
      <c r="F21" s="98">
        <f>SEKTOR_USD!F21*$B$54</f>
        <v>17587114.300036505</v>
      </c>
      <c r="G21" s="98">
        <f>SEKTOR_USD!G21*$C$54</f>
        <v>19636519.418435298</v>
      </c>
      <c r="H21" s="99">
        <f t="shared" si="1"/>
        <v>11.652878826144544</v>
      </c>
      <c r="I21" s="99">
        <f t="shared" si="4"/>
        <v>3.6276963356241554</v>
      </c>
      <c r="J21" s="98">
        <f>SEKTOR_USD!J21*$B$55</f>
        <v>29988181.503265705</v>
      </c>
      <c r="K21" s="98">
        <f>SEKTOR_USD!K21*$C$55</f>
        <v>33593838.345040627</v>
      </c>
      <c r="L21" s="99">
        <f t="shared" si="2"/>
        <v>12.023592832337188</v>
      </c>
      <c r="M21" s="99">
        <f t="shared" si="5"/>
        <v>3.5367053434001234</v>
      </c>
    </row>
    <row r="22" spans="1:13" ht="16.8" x14ac:dyDescent="0.3">
      <c r="A22" s="92" t="s">
        <v>14</v>
      </c>
      <c r="B22" s="93">
        <f>SEKTOR_USD!B22*$B$53</f>
        <v>71048269.483629242</v>
      </c>
      <c r="C22" s="93">
        <f>SEKTOR_USD!C22*$C$53</f>
        <v>78945210.051161468</v>
      </c>
      <c r="D22" s="96">
        <f t="shared" si="0"/>
        <v>11.114895021266943</v>
      </c>
      <c r="E22" s="96">
        <f t="shared" si="3"/>
        <v>83.127808098979941</v>
      </c>
      <c r="F22" s="93">
        <f>SEKTOR_USD!F22*$B$54</f>
        <v>452996878.20865339</v>
      </c>
      <c r="G22" s="93">
        <f>SEKTOR_USD!G22*$C$54</f>
        <v>440204619.16722578</v>
      </c>
      <c r="H22" s="96">
        <f t="shared" si="1"/>
        <v>-2.8239177038070915</v>
      </c>
      <c r="I22" s="96">
        <f t="shared" si="4"/>
        <v>81.324426689310911</v>
      </c>
      <c r="J22" s="93">
        <f>SEKTOR_USD!J22*$B$55</f>
        <v>785463038.4867723</v>
      </c>
      <c r="K22" s="93">
        <f>SEKTOR_USD!K22*$C$55</f>
        <v>776610153.09726441</v>
      </c>
      <c r="L22" s="96">
        <f t="shared" si="2"/>
        <v>-1.1270912768299508</v>
      </c>
      <c r="M22" s="96">
        <f t="shared" si="5"/>
        <v>81.760269546673044</v>
      </c>
    </row>
    <row r="23" spans="1:13" s="21" customFormat="1" ht="15.6" x14ac:dyDescent="0.3">
      <c r="A23" s="95" t="s">
        <v>15</v>
      </c>
      <c r="B23" s="93">
        <f>SEKTOR_USD!B23*$B$53</f>
        <v>5963113.9535654057</v>
      </c>
      <c r="C23" s="93">
        <f>SEKTOR_USD!C23*$C$53</f>
        <v>7097867.4533031145</v>
      </c>
      <c r="D23" s="96">
        <f t="shared" si="0"/>
        <v>19.029545780510002</v>
      </c>
      <c r="E23" s="96">
        <f t="shared" si="3"/>
        <v>7.4739197373444197</v>
      </c>
      <c r="F23" s="93">
        <f>SEKTOR_USD!F23*$B$54</f>
        <v>39900463.009336799</v>
      </c>
      <c r="G23" s="93">
        <f>SEKTOR_USD!G23*$C$54</f>
        <v>38205095.542678803</v>
      </c>
      <c r="H23" s="96">
        <f t="shared" si="1"/>
        <v>-4.2489919634799129</v>
      </c>
      <c r="I23" s="96">
        <f t="shared" si="4"/>
        <v>7.0580983395778629</v>
      </c>
      <c r="J23" s="93">
        <f>SEKTOR_USD!J23*$B$55</f>
        <v>69349237.786039695</v>
      </c>
      <c r="K23" s="93">
        <f>SEKTOR_USD!K23*$C$55</f>
        <v>67518084.32787165</v>
      </c>
      <c r="L23" s="96">
        <f t="shared" si="2"/>
        <v>-2.6404810155486147</v>
      </c>
      <c r="M23" s="96">
        <f t="shared" si="5"/>
        <v>7.1081954722145042</v>
      </c>
    </row>
    <row r="24" spans="1:13" ht="13.8" x14ac:dyDescent="0.25">
      <c r="A24" s="97" t="str">
        <f>SEKTOR_USD!A24</f>
        <v xml:space="preserve"> Tekstil ve Hammaddeleri</v>
      </c>
      <c r="B24" s="98">
        <f>SEKTOR_USD!B24*$B$53</f>
        <v>3759621.2289149011</v>
      </c>
      <c r="C24" s="98">
        <f>SEKTOR_USD!C24*$C$53</f>
        <v>4505554.6568650948</v>
      </c>
      <c r="D24" s="99">
        <f t="shared" si="0"/>
        <v>19.840653686421604</v>
      </c>
      <c r="E24" s="99">
        <f t="shared" si="3"/>
        <v>4.7442635550988284</v>
      </c>
      <c r="F24" s="98">
        <f>SEKTOR_USD!F24*$B$54</f>
        <v>26419153.315379374</v>
      </c>
      <c r="G24" s="98">
        <f>SEKTOR_USD!G24*$C$54</f>
        <v>24776047.378138687</v>
      </c>
      <c r="H24" s="99">
        <f t="shared" si="1"/>
        <v>-6.2193739429347481</v>
      </c>
      <c r="I24" s="99">
        <f t="shared" si="4"/>
        <v>4.5771847021189718</v>
      </c>
      <c r="J24" s="98">
        <f>SEKTOR_USD!J24*$B$55</f>
        <v>46297067.656861894</v>
      </c>
      <c r="K24" s="98">
        <f>SEKTOR_USD!K24*$C$55</f>
        <v>43554377.093207203</v>
      </c>
      <c r="L24" s="99">
        <f t="shared" si="2"/>
        <v>-5.9241129135490391</v>
      </c>
      <c r="M24" s="99">
        <f t="shared" si="5"/>
        <v>4.5853348644439791</v>
      </c>
    </row>
    <row r="25" spans="1:13" ht="13.8" x14ac:dyDescent="0.25">
      <c r="A25" s="97" t="str">
        <f>SEKTOR_USD!A25</f>
        <v xml:space="preserve"> Deri ve Deri Mamulleri </v>
      </c>
      <c r="B25" s="98">
        <f>SEKTOR_USD!B25*$B$53</f>
        <v>941425.37656385405</v>
      </c>
      <c r="C25" s="98">
        <f>SEKTOR_USD!C25*$C$53</f>
        <v>881670.39077062276</v>
      </c>
      <c r="D25" s="99">
        <f t="shared" si="0"/>
        <v>-6.347288620085151</v>
      </c>
      <c r="E25" s="99">
        <f t="shared" si="3"/>
        <v>0.92838219067421046</v>
      </c>
      <c r="F25" s="98">
        <f>SEKTOR_USD!F25*$B$54</f>
        <v>5612392.2645943537</v>
      </c>
      <c r="G25" s="98">
        <f>SEKTOR_USD!G25*$C$54</f>
        <v>4959872.946733675</v>
      </c>
      <c r="H25" s="99">
        <f t="shared" si="1"/>
        <v>-11.626402558799779</v>
      </c>
      <c r="I25" s="99">
        <f t="shared" si="4"/>
        <v>0.91629848093827149</v>
      </c>
      <c r="J25" s="98">
        <f>SEKTOR_USD!J25*$B$55</f>
        <v>9533794.6554607842</v>
      </c>
      <c r="K25" s="98">
        <f>SEKTOR_USD!K25*$C$55</f>
        <v>8860503.7784720454</v>
      </c>
      <c r="L25" s="99">
        <f t="shared" si="2"/>
        <v>-7.0621499761701916</v>
      </c>
      <c r="M25" s="99">
        <f t="shared" si="5"/>
        <v>0.93281960628250926</v>
      </c>
    </row>
    <row r="26" spans="1:13" ht="13.8" x14ac:dyDescent="0.25">
      <c r="A26" s="97" t="str">
        <f>SEKTOR_USD!A26</f>
        <v xml:space="preserve"> Halı </v>
      </c>
      <c r="B26" s="98">
        <f>SEKTOR_USD!B26*$B$53</f>
        <v>1262067.3480866505</v>
      </c>
      <c r="C26" s="98">
        <f>SEKTOR_USD!C26*$C$53</f>
        <v>1710642.4056673958</v>
      </c>
      <c r="D26" s="99">
        <f t="shared" si="0"/>
        <v>35.542877981971785</v>
      </c>
      <c r="E26" s="99">
        <f t="shared" si="3"/>
        <v>1.8012739915713802</v>
      </c>
      <c r="F26" s="98">
        <f>SEKTOR_USD!F26*$B$54</f>
        <v>7868917.429363071</v>
      </c>
      <c r="G26" s="98">
        <f>SEKTOR_USD!G26*$C$54</f>
        <v>8469175.217806438</v>
      </c>
      <c r="H26" s="99">
        <f t="shared" si="1"/>
        <v>7.6282130779958299</v>
      </c>
      <c r="I26" s="99">
        <f t="shared" si="4"/>
        <v>1.5646151565206192</v>
      </c>
      <c r="J26" s="98">
        <f>SEKTOR_USD!J26*$B$55</f>
        <v>13518375.473717028</v>
      </c>
      <c r="K26" s="98">
        <f>SEKTOR_USD!K26*$C$55</f>
        <v>15103203.456192404</v>
      </c>
      <c r="L26" s="99">
        <f t="shared" si="2"/>
        <v>11.723509126941046</v>
      </c>
      <c r="M26" s="99">
        <f t="shared" si="5"/>
        <v>1.5900410014880149</v>
      </c>
    </row>
    <row r="27" spans="1:13" s="21" customFormat="1" ht="15.6" x14ac:dyDescent="0.3">
      <c r="A27" s="95" t="s">
        <v>19</v>
      </c>
      <c r="B27" s="93">
        <f>SEKTOR_USD!B27*$B$53</f>
        <v>9821764.6734588258</v>
      </c>
      <c r="C27" s="93">
        <f>SEKTOR_USD!C27*$C$53</f>
        <v>10868338.679681929</v>
      </c>
      <c r="D27" s="96">
        <f t="shared" si="0"/>
        <v>10.655661594613855</v>
      </c>
      <c r="E27" s="96">
        <f t="shared" si="3"/>
        <v>11.444154389276065</v>
      </c>
      <c r="F27" s="93">
        <f>SEKTOR_USD!F27*$B$54</f>
        <v>66118619.27356597</v>
      </c>
      <c r="G27" s="93">
        <f>SEKTOR_USD!G27*$C$54</f>
        <v>66501624.238872923</v>
      </c>
      <c r="H27" s="96">
        <f t="shared" si="1"/>
        <v>0.5792694546785202</v>
      </c>
      <c r="I27" s="96">
        <f t="shared" si="4"/>
        <v>12.285664960457499</v>
      </c>
      <c r="J27" s="93">
        <f>SEKTOR_USD!J27*$B$55</f>
        <v>109164564.43915007</v>
      </c>
      <c r="K27" s="93">
        <f>SEKTOR_USD!K27*$C$55</f>
        <v>118087285.30140242</v>
      </c>
      <c r="L27" s="96">
        <f t="shared" si="2"/>
        <v>8.1736421595178079</v>
      </c>
      <c r="M27" s="96">
        <f t="shared" si="5"/>
        <v>12.432039727747867</v>
      </c>
    </row>
    <row r="28" spans="1:13" ht="13.8" x14ac:dyDescent="0.25">
      <c r="A28" s="97" t="str">
        <f>SEKTOR_USD!A28</f>
        <v xml:space="preserve"> Kimyevi Maddeler ve Mamulleri  </v>
      </c>
      <c r="B28" s="98">
        <f>SEKTOR_USD!B28*$B$53</f>
        <v>9821764.6734588258</v>
      </c>
      <c r="C28" s="98">
        <f>SEKTOR_USD!C28*$C$53</f>
        <v>10868338.679681929</v>
      </c>
      <c r="D28" s="99">
        <f t="shared" si="0"/>
        <v>10.655661594613855</v>
      </c>
      <c r="E28" s="99">
        <f t="shared" si="3"/>
        <v>11.444154389276065</v>
      </c>
      <c r="F28" s="98">
        <f>SEKTOR_USD!F28*$B$54</f>
        <v>66118619.27356597</v>
      </c>
      <c r="G28" s="98">
        <f>SEKTOR_USD!G28*$C$54</f>
        <v>66501624.238872923</v>
      </c>
      <c r="H28" s="99">
        <f t="shared" si="1"/>
        <v>0.5792694546785202</v>
      </c>
      <c r="I28" s="99">
        <f t="shared" si="4"/>
        <v>12.285664960457499</v>
      </c>
      <c r="J28" s="98">
        <f>SEKTOR_USD!J28*$B$55</f>
        <v>109164564.43915007</v>
      </c>
      <c r="K28" s="98">
        <f>SEKTOR_USD!K28*$C$55</f>
        <v>118087285.30140242</v>
      </c>
      <c r="L28" s="99">
        <f t="shared" si="2"/>
        <v>8.1736421595178079</v>
      </c>
      <c r="M28" s="99">
        <f t="shared" si="5"/>
        <v>12.432039727747867</v>
      </c>
    </row>
    <row r="29" spans="1:13" s="21" customFormat="1" ht="15.6" x14ac:dyDescent="0.3">
      <c r="A29" s="95" t="s">
        <v>21</v>
      </c>
      <c r="B29" s="93">
        <f>SEKTOR_USD!B29*$B$53</f>
        <v>55263390.856605008</v>
      </c>
      <c r="C29" s="93">
        <f>SEKTOR_USD!C29*$C$53</f>
        <v>60979003.918176435</v>
      </c>
      <c r="D29" s="96">
        <f t="shared" si="0"/>
        <v>10.342494322149081</v>
      </c>
      <c r="E29" s="96">
        <f t="shared" si="3"/>
        <v>64.209733972359459</v>
      </c>
      <c r="F29" s="93">
        <f>SEKTOR_USD!F29*$B$54</f>
        <v>346977795.92575061</v>
      </c>
      <c r="G29" s="93">
        <f>SEKTOR_USD!G29*$C$54</f>
        <v>335497899.385674</v>
      </c>
      <c r="H29" s="96">
        <f t="shared" si="1"/>
        <v>-3.3085392422439575</v>
      </c>
      <c r="I29" s="96">
        <f t="shared" si="4"/>
        <v>61.980663389275549</v>
      </c>
      <c r="J29" s="93">
        <f>SEKTOR_USD!J29*$B$55</f>
        <v>606949236.26158261</v>
      </c>
      <c r="K29" s="93">
        <f>SEKTOR_USD!K29*$C$55</f>
        <v>591004783.4679904</v>
      </c>
      <c r="L29" s="96">
        <f t="shared" si="2"/>
        <v>-2.6269829239426676</v>
      </c>
      <c r="M29" s="96">
        <f t="shared" si="5"/>
        <v>62.220034346710683</v>
      </c>
    </row>
    <row r="30" spans="1:13" ht="13.8" x14ac:dyDescent="0.25">
      <c r="A30" s="97" t="str">
        <f>SEKTOR_USD!A30</f>
        <v xml:space="preserve"> Hazırgiyim ve Konfeksiyon </v>
      </c>
      <c r="B30" s="98">
        <f>SEKTOR_USD!B30*$B$53</f>
        <v>9490032.69315359</v>
      </c>
      <c r="C30" s="98">
        <f>SEKTOR_USD!C30*$C$53</f>
        <v>12450087.418079942</v>
      </c>
      <c r="D30" s="99">
        <f t="shared" si="0"/>
        <v>31.191196285992035</v>
      </c>
      <c r="E30" s="99">
        <f t="shared" si="3"/>
        <v>13.109705795132628</v>
      </c>
      <c r="F30" s="98">
        <f>SEKTOR_USD!F30*$B$54</f>
        <v>58460190.680505522</v>
      </c>
      <c r="G30" s="98">
        <f>SEKTOR_USD!G30*$C$54</f>
        <v>57478732.290446006</v>
      </c>
      <c r="H30" s="99">
        <f t="shared" si="1"/>
        <v>-1.6788491084870831</v>
      </c>
      <c r="I30" s="99">
        <f t="shared" si="4"/>
        <v>10.61875488538019</v>
      </c>
      <c r="J30" s="98">
        <f>SEKTOR_USD!J30*$B$55</f>
        <v>100061469.62256069</v>
      </c>
      <c r="K30" s="98">
        <f>SEKTOR_USD!K30*$C$55</f>
        <v>99941349.433633536</v>
      </c>
      <c r="L30" s="99">
        <f t="shared" si="2"/>
        <v>-0.12004639686011109</v>
      </c>
      <c r="M30" s="99">
        <f t="shared" si="5"/>
        <v>10.521664745128222</v>
      </c>
    </row>
    <row r="31" spans="1:13" ht="13.8" x14ac:dyDescent="0.25">
      <c r="A31" s="97" t="str">
        <f>SEKTOR_USD!A31</f>
        <v xml:space="preserve"> Otomotiv Endüstrisi</v>
      </c>
      <c r="B31" s="98">
        <f>SEKTOR_USD!B31*$B$53</f>
        <v>16463731.473441888</v>
      </c>
      <c r="C31" s="98">
        <f>SEKTOR_USD!C31*$C$53</f>
        <v>15118649.668985438</v>
      </c>
      <c r="D31" s="99">
        <f t="shared" si="0"/>
        <v>-8.1699692844616649</v>
      </c>
      <c r="E31" s="99">
        <f t="shared" si="3"/>
        <v>15.919651206002939</v>
      </c>
      <c r="F31" s="98">
        <f>SEKTOR_USD!F31*$B$54</f>
        <v>102560715.49330427</v>
      </c>
      <c r="G31" s="98">
        <f>SEKTOR_USD!G31*$C$54</f>
        <v>84961062.729896933</v>
      </c>
      <c r="H31" s="99">
        <f t="shared" si="1"/>
        <v>-17.160228142671585</v>
      </c>
      <c r="I31" s="99">
        <f t="shared" si="4"/>
        <v>15.695904623841963</v>
      </c>
      <c r="J31" s="98">
        <f>SEKTOR_USD!J31*$B$55</f>
        <v>173697095.15545967</v>
      </c>
      <c r="K31" s="98">
        <f>SEKTOR_USD!K31*$C$55</f>
        <v>157523676.48394412</v>
      </c>
      <c r="L31" s="99">
        <f t="shared" si="2"/>
        <v>-9.3112775760816682</v>
      </c>
      <c r="M31" s="99">
        <f t="shared" si="5"/>
        <v>16.583839649720851</v>
      </c>
    </row>
    <row r="32" spans="1:13" ht="13.8" x14ac:dyDescent="0.25">
      <c r="A32" s="97" t="str">
        <f>SEKTOR_USD!A32</f>
        <v xml:space="preserve"> Gemi ve Yat</v>
      </c>
      <c r="B32" s="98">
        <f>SEKTOR_USD!B32*$B$53</f>
        <v>503062.65263133554</v>
      </c>
      <c r="C32" s="98">
        <f>SEKTOR_USD!C32*$C$53</f>
        <v>970632.65958557511</v>
      </c>
      <c r="D32" s="99">
        <f t="shared" si="0"/>
        <v>92.944686811583594</v>
      </c>
      <c r="E32" s="99">
        <f t="shared" si="3"/>
        <v>1.0220577715651429</v>
      </c>
      <c r="F32" s="98">
        <f>SEKTOR_USD!F32*$B$54</f>
        <v>3265245.1379819755</v>
      </c>
      <c r="G32" s="98">
        <f>SEKTOR_USD!G32*$C$54</f>
        <v>4197442.3219938576</v>
      </c>
      <c r="H32" s="99">
        <f t="shared" si="1"/>
        <v>28.549071956907024</v>
      </c>
      <c r="I32" s="99">
        <f t="shared" si="4"/>
        <v>0.77544527143620468</v>
      </c>
      <c r="J32" s="98">
        <f>SEKTOR_USD!J32*$B$55</f>
        <v>5269246.3441132903</v>
      </c>
      <c r="K32" s="98">
        <f>SEKTOR_USD!K32*$C$55</f>
        <v>6857989.9165710369</v>
      </c>
      <c r="L32" s="99">
        <f t="shared" si="2"/>
        <v>30.151248749883621</v>
      </c>
      <c r="M32" s="99">
        <f t="shared" si="5"/>
        <v>0.72199816328822719</v>
      </c>
    </row>
    <row r="33" spans="1:13" ht="13.8" x14ac:dyDescent="0.25">
      <c r="A33" s="97" t="str">
        <f>SEKTOR_USD!A33</f>
        <v xml:space="preserve"> Elektrik Elektronik</v>
      </c>
      <c r="B33" s="98">
        <f>SEKTOR_USD!B33*$B$53</f>
        <v>5377380.0594110843</v>
      </c>
      <c r="C33" s="98">
        <f>SEKTOR_USD!C33*$C$53</f>
        <v>6784824.6782512069</v>
      </c>
      <c r="D33" s="99">
        <f t="shared" si="0"/>
        <v>26.173426525374925</v>
      </c>
      <c r="E33" s="99">
        <f t="shared" si="3"/>
        <v>7.1442916355960948</v>
      </c>
      <c r="F33" s="98">
        <f>SEKTOR_USD!F33*$B$54</f>
        <v>35584521.115220688</v>
      </c>
      <c r="G33" s="98">
        <f>SEKTOR_USD!G33*$C$54</f>
        <v>37261445.335436217</v>
      </c>
      <c r="H33" s="99">
        <f t="shared" si="1"/>
        <v>4.7125102928482372</v>
      </c>
      <c r="I33" s="99">
        <f t="shared" si="4"/>
        <v>6.8837662022994488</v>
      </c>
      <c r="J33" s="98">
        <f>SEKTOR_USD!J33*$B$55</f>
        <v>64067564.889411114</v>
      </c>
      <c r="K33" s="98">
        <f>SEKTOR_USD!K33*$C$55</f>
        <v>65917352.625527278</v>
      </c>
      <c r="L33" s="99">
        <f t="shared" si="2"/>
        <v>2.8872452688175927</v>
      </c>
      <c r="M33" s="99">
        <f t="shared" si="5"/>
        <v>6.9396730096460937</v>
      </c>
    </row>
    <row r="34" spans="1:13" ht="13.8" x14ac:dyDescent="0.25">
      <c r="A34" s="97" t="str">
        <f>SEKTOR_USD!A34</f>
        <v xml:space="preserve"> Makine ve Aksamları</v>
      </c>
      <c r="B34" s="98">
        <f>SEKTOR_USD!B34*$B$53</f>
        <v>3873881.7420843015</v>
      </c>
      <c r="C34" s="98">
        <f>SEKTOR_USD!C34*$C$53</f>
        <v>4589472.3415597472</v>
      </c>
      <c r="D34" s="99">
        <f t="shared" si="0"/>
        <v>18.472184932791201</v>
      </c>
      <c r="E34" s="99">
        <f t="shared" si="3"/>
        <v>4.8326272846384279</v>
      </c>
      <c r="F34" s="98">
        <f>SEKTOR_USD!F34*$B$54</f>
        <v>25222614.891283505</v>
      </c>
      <c r="G34" s="98">
        <f>SEKTOR_USD!G34*$C$54</f>
        <v>26312921.617872342</v>
      </c>
      <c r="H34" s="99">
        <f t="shared" si="1"/>
        <v>4.322734701728443</v>
      </c>
      <c r="I34" s="99">
        <f t="shared" si="4"/>
        <v>4.8611104289238289</v>
      </c>
      <c r="J34" s="98">
        <f>SEKTOR_USD!J34*$B$55</f>
        <v>43785117.236379363</v>
      </c>
      <c r="K34" s="98">
        <f>SEKTOR_USD!K34*$C$55</f>
        <v>45819797.519860245</v>
      </c>
      <c r="L34" s="99">
        <f t="shared" si="2"/>
        <v>4.6469677641752334</v>
      </c>
      <c r="M34" s="99">
        <f t="shared" si="5"/>
        <v>4.8238346883015417</v>
      </c>
    </row>
    <row r="35" spans="1:13" ht="13.8" x14ac:dyDescent="0.25">
      <c r="A35" s="97" t="str">
        <f>SEKTOR_USD!A35</f>
        <v xml:space="preserve"> Demir ve Demir Dışı Metaller </v>
      </c>
      <c r="B35" s="98">
        <f>SEKTOR_USD!B35*$B$53</f>
        <v>4026061.7999698999</v>
      </c>
      <c r="C35" s="98">
        <f>SEKTOR_USD!C35*$C$53</f>
        <v>5186002.264365281</v>
      </c>
      <c r="D35" s="99">
        <f t="shared" si="0"/>
        <v>28.810796307300922</v>
      </c>
      <c r="E35" s="99">
        <f t="shared" si="3"/>
        <v>5.4607619734452779</v>
      </c>
      <c r="F35" s="98">
        <f>SEKTOR_USD!F35*$B$54</f>
        <v>26904106.561773561</v>
      </c>
      <c r="G35" s="98">
        <f>SEKTOR_USD!G35*$C$54</f>
        <v>29500779.569534339</v>
      </c>
      <c r="H35" s="99">
        <f t="shared" si="1"/>
        <v>9.6515860944820808</v>
      </c>
      <c r="I35" s="99">
        <f t="shared" si="4"/>
        <v>5.450042732215695</v>
      </c>
      <c r="J35" s="98">
        <f>SEKTOR_USD!J35*$B$55</f>
        <v>46101584.359405331</v>
      </c>
      <c r="K35" s="98">
        <f>SEKTOR_USD!K35*$C$55</f>
        <v>48776898.197920009</v>
      </c>
      <c r="L35" s="99">
        <f t="shared" si="2"/>
        <v>5.8030843748407506</v>
      </c>
      <c r="M35" s="99">
        <f t="shared" si="5"/>
        <v>5.1351534980680364</v>
      </c>
    </row>
    <row r="36" spans="1:13" ht="13.8" x14ac:dyDescent="0.25">
      <c r="A36" s="97" t="str">
        <f>SEKTOR_USD!A36</f>
        <v xml:space="preserve"> Çelik</v>
      </c>
      <c r="B36" s="98">
        <f>SEKTOR_USD!B36*$B$53</f>
        <v>7034787.4869619906</v>
      </c>
      <c r="C36" s="98">
        <f>SEKTOR_USD!C36*$C$53</f>
        <v>7195672.7994776992</v>
      </c>
      <c r="D36" s="99">
        <f t="shared" si="0"/>
        <v>2.2869960580029942</v>
      </c>
      <c r="E36" s="99">
        <f t="shared" si="3"/>
        <v>7.5769069108865024</v>
      </c>
      <c r="F36" s="98">
        <f>SEKTOR_USD!F36*$B$54</f>
        <v>47294460.948127903</v>
      </c>
      <c r="G36" s="98">
        <f>SEKTOR_USD!G36*$C$54</f>
        <v>45910605.622604132</v>
      </c>
      <c r="H36" s="99">
        <f t="shared" si="1"/>
        <v>-2.9260410157577863</v>
      </c>
      <c r="I36" s="99">
        <f t="shared" si="4"/>
        <v>8.4816322197632097</v>
      </c>
      <c r="J36" s="98">
        <f>SEKTOR_USD!J36*$B$55</f>
        <v>88437074.388008803</v>
      </c>
      <c r="K36" s="98">
        <f>SEKTOR_USD!K36*$C$55</f>
        <v>77283025.951721504</v>
      </c>
      <c r="L36" s="99">
        <f t="shared" si="2"/>
        <v>-12.612412286899078</v>
      </c>
      <c r="M36" s="99">
        <f t="shared" si="5"/>
        <v>8.1362328421734045</v>
      </c>
    </row>
    <row r="37" spans="1:13" ht="13.8" x14ac:dyDescent="0.25">
      <c r="A37" s="97" t="str">
        <f>SEKTOR_USD!A37</f>
        <v xml:space="preserve"> Çimento Cam Seramik ve Toprak Ürünleri</v>
      </c>
      <c r="B37" s="98">
        <f>SEKTOR_USD!B37*$B$53</f>
        <v>1791014.9928860695</v>
      </c>
      <c r="C37" s="98">
        <f>SEKTOR_USD!C37*$C$53</f>
        <v>2415003.3509963327</v>
      </c>
      <c r="D37" s="99">
        <f t="shared" si="0"/>
        <v>34.839929346697353</v>
      </c>
      <c r="E37" s="99">
        <f t="shared" si="3"/>
        <v>2.5429527008657709</v>
      </c>
      <c r="F37" s="98">
        <f>SEKTOR_USD!F37*$B$54</f>
        <v>11548557.119678304</v>
      </c>
      <c r="G37" s="98">
        <f>SEKTOR_USD!G37*$C$54</f>
        <v>13533856.662042698</v>
      </c>
      <c r="H37" s="99">
        <f t="shared" si="1"/>
        <v>17.190888193136434</v>
      </c>
      <c r="I37" s="99">
        <f t="shared" si="4"/>
        <v>2.500276203412175</v>
      </c>
      <c r="J37" s="98">
        <f>SEKTOR_USD!J37*$B$55</f>
        <v>18629538.389093827</v>
      </c>
      <c r="K37" s="98">
        <f>SEKTOR_USD!K37*$C$55</f>
        <v>21945317.033011518</v>
      </c>
      <c r="L37" s="99">
        <f t="shared" si="2"/>
        <v>17.798501362002757</v>
      </c>
      <c r="M37" s="99">
        <f t="shared" si="5"/>
        <v>2.3103677292273317</v>
      </c>
    </row>
    <row r="38" spans="1:13" ht="13.8" x14ac:dyDescent="0.25">
      <c r="A38" s="97" t="str">
        <f>SEKTOR_USD!A38</f>
        <v xml:space="preserve"> Mücevher</v>
      </c>
      <c r="B38" s="98">
        <f>SEKTOR_USD!B38*$B$53</f>
        <v>2883601.2356765117</v>
      </c>
      <c r="C38" s="98">
        <f>SEKTOR_USD!C38*$C$53</f>
        <v>2380650.4482838837</v>
      </c>
      <c r="D38" s="99">
        <f t="shared" si="0"/>
        <v>-17.441759324070773</v>
      </c>
      <c r="E38" s="99">
        <f t="shared" si="3"/>
        <v>2.5067797461992023</v>
      </c>
      <c r="F38" s="98">
        <f>SEKTOR_USD!F38*$B$54</f>
        <v>12150552.163307356</v>
      </c>
      <c r="G38" s="98">
        <f>SEKTOR_USD!G38*$C$54</f>
        <v>12788916.019429382</v>
      </c>
      <c r="H38" s="99">
        <f t="shared" si="1"/>
        <v>5.253784746093916</v>
      </c>
      <c r="I38" s="99">
        <f t="shared" si="4"/>
        <v>2.3626541339466089</v>
      </c>
      <c r="J38" s="98">
        <f>SEKTOR_USD!J38*$B$55</f>
        <v>26321550.480566517</v>
      </c>
      <c r="K38" s="98">
        <f>SEKTOR_USD!K38*$C$55</f>
        <v>24224327.198111456</v>
      </c>
      <c r="L38" s="99">
        <f t="shared" si="2"/>
        <v>-7.9677041973779739</v>
      </c>
      <c r="M38" s="99">
        <f t="shared" si="5"/>
        <v>2.5502982589210919</v>
      </c>
    </row>
    <row r="39" spans="1:13" ht="13.8" x14ac:dyDescent="0.25">
      <c r="A39" s="97" t="str">
        <f>SEKTOR_USD!A39</f>
        <v xml:space="preserve"> Savunma ve Havacılık Sanayii</v>
      </c>
      <c r="B39" s="98">
        <f>SEKTOR_USD!B39*$B$53</f>
        <v>1328148.0151299406</v>
      </c>
      <c r="C39" s="98">
        <f>SEKTOR_USD!C39*$C$53</f>
        <v>960051.31073286303</v>
      </c>
      <c r="D39" s="99">
        <f t="shared" si="0"/>
        <v>-27.715036291423022</v>
      </c>
      <c r="E39" s="99">
        <f t="shared" si="3"/>
        <v>1.0109158120176722</v>
      </c>
      <c r="F39" s="98">
        <f>SEKTOR_USD!F39*$B$54</f>
        <v>8457470.869800264</v>
      </c>
      <c r="G39" s="98">
        <f>SEKTOR_USD!G39*$C$54</f>
        <v>6948832.4614758352</v>
      </c>
      <c r="H39" s="99">
        <f t="shared" si="1"/>
        <v>-17.83793797873356</v>
      </c>
      <c r="I39" s="99">
        <f t="shared" si="4"/>
        <v>1.2837434944655146</v>
      </c>
      <c r="J39" s="98">
        <f>SEKTOR_USD!J39*$B$55</f>
        <v>13821610.247657476</v>
      </c>
      <c r="K39" s="98">
        <f>SEKTOR_USD!K39*$C$55</f>
        <v>14292107.831091315</v>
      </c>
      <c r="L39" s="99">
        <f t="shared" si="2"/>
        <v>3.4040721377856804</v>
      </c>
      <c r="M39" s="99">
        <f t="shared" si="5"/>
        <v>1.5046501568384643</v>
      </c>
    </row>
    <row r="40" spans="1:13" ht="13.8" x14ac:dyDescent="0.25">
      <c r="A40" s="97" t="str">
        <f>SEKTOR_USD!A40</f>
        <v xml:space="preserve"> İklimlendirme Sanayii</v>
      </c>
      <c r="B40" s="98">
        <f>SEKTOR_USD!B40*$B$53</f>
        <v>2419794.3823090787</v>
      </c>
      <c r="C40" s="98">
        <f>SEKTOR_USD!C40*$C$53</f>
        <v>2862558.2921538358</v>
      </c>
      <c r="D40" s="99">
        <f t="shared" si="0"/>
        <v>18.297584004730659</v>
      </c>
      <c r="E40" s="99">
        <f t="shared" si="3"/>
        <v>3.0142195609853455</v>
      </c>
      <c r="F40" s="98">
        <f>SEKTOR_USD!F40*$B$54</f>
        <v>15141914.159313109</v>
      </c>
      <c r="G40" s="98">
        <f>SEKTOR_USD!G40*$C$54</f>
        <v>16259068.434973897</v>
      </c>
      <c r="H40" s="99">
        <f t="shared" si="1"/>
        <v>7.3778933357225336</v>
      </c>
      <c r="I40" s="99">
        <f t="shared" si="4"/>
        <v>3.0037381740290678</v>
      </c>
      <c r="J40" s="98">
        <f>SEKTOR_USD!J40*$B$55</f>
        <v>26070533.168446328</v>
      </c>
      <c r="K40" s="98">
        <f>SEKTOR_USD!K40*$C$55</f>
        <v>27783309.787872516</v>
      </c>
      <c r="L40" s="99">
        <f t="shared" si="2"/>
        <v>6.5697797906917907</v>
      </c>
      <c r="M40" s="99">
        <f t="shared" si="5"/>
        <v>2.9249822296241343</v>
      </c>
    </row>
    <row r="41" spans="1:13" ht="13.8" x14ac:dyDescent="0.25">
      <c r="A41" s="97" t="str">
        <f>SEKTOR_USD!A41</f>
        <v xml:space="preserve"> Diğer Sanayi Ürünleri</v>
      </c>
      <c r="B41" s="98">
        <f>SEKTOR_USD!B41*$B$53</f>
        <v>71894.322949314839</v>
      </c>
      <c r="C41" s="98">
        <f>SEKTOR_USD!C41*$C$53</f>
        <v>65398.685704631636</v>
      </c>
      <c r="D41" s="99">
        <f t="shared" si="0"/>
        <v>-9.0349793672340404</v>
      </c>
      <c r="E41" s="99">
        <f t="shared" si="3"/>
        <v>6.886357502446265E-2</v>
      </c>
      <c r="F41" s="98">
        <f>SEKTOR_USD!F41*$B$54</f>
        <v>387446.78545422602</v>
      </c>
      <c r="G41" s="98">
        <f>SEKTOR_USD!G41*$C$54</f>
        <v>344236.31996838149</v>
      </c>
      <c r="H41" s="99">
        <f t="shared" si="1"/>
        <v>-11.152619432675491</v>
      </c>
      <c r="I41" s="99">
        <f t="shared" si="4"/>
        <v>6.3595019561646371E-2</v>
      </c>
      <c r="J41" s="98">
        <f>SEKTOR_USD!J41*$B$55</f>
        <v>686851.98048023868</v>
      </c>
      <c r="K41" s="98">
        <f>SEKTOR_USD!K41*$C$55</f>
        <v>639631.4887258691</v>
      </c>
      <c r="L41" s="99">
        <f t="shared" si="2"/>
        <v>-6.8749152796143322</v>
      </c>
      <c r="M41" s="99">
        <f t="shared" si="5"/>
        <v>6.7339375773287247E-2</v>
      </c>
    </row>
    <row r="42" spans="1:13" ht="16.8" x14ac:dyDescent="0.3">
      <c r="A42" s="92" t="s">
        <v>31</v>
      </c>
      <c r="B42" s="93">
        <f>SEKTOR_USD!B42*$B$53</f>
        <v>2151783.2283116151</v>
      </c>
      <c r="C42" s="93">
        <f>SEKTOR_USD!C42*$C$53</f>
        <v>2560002.7651690417</v>
      </c>
      <c r="D42" s="96">
        <f t="shared" si="0"/>
        <v>18.971220310966633</v>
      </c>
      <c r="E42" s="96">
        <f t="shared" si="3"/>
        <v>2.6956343324429373</v>
      </c>
      <c r="F42" s="93">
        <f>SEKTOR_USD!F42*$B$54</f>
        <v>14118276.235435113</v>
      </c>
      <c r="G42" s="93">
        <f>SEKTOR_USD!G42*$C$54</f>
        <v>14536655.871888369</v>
      </c>
      <c r="H42" s="96">
        <f t="shared" si="1"/>
        <v>2.9633903564174164</v>
      </c>
      <c r="I42" s="96">
        <f t="shared" si="4"/>
        <v>2.6855356652039948</v>
      </c>
      <c r="J42" s="93">
        <f>SEKTOR_USD!J42*$B$55</f>
        <v>24899674.764183879</v>
      </c>
      <c r="K42" s="93">
        <f>SEKTOR_USD!K42*$C$55</f>
        <v>25001586.104630411</v>
      </c>
      <c r="L42" s="96">
        <f t="shared" si="2"/>
        <v>0.40928783773964311</v>
      </c>
      <c r="M42" s="96">
        <f t="shared" si="5"/>
        <v>2.6321268281859891</v>
      </c>
    </row>
    <row r="43" spans="1:13" ht="13.8" x14ac:dyDescent="0.25">
      <c r="A43" s="97" t="str">
        <f>SEKTOR_USD!A43</f>
        <v xml:space="preserve"> Madencilik Ürünleri</v>
      </c>
      <c r="B43" s="98">
        <f>SEKTOR_USD!B43*$B$53</f>
        <v>2151783.2283116151</v>
      </c>
      <c r="C43" s="98">
        <f>SEKTOR_USD!C43*$C$53</f>
        <v>2560002.7651690417</v>
      </c>
      <c r="D43" s="99">
        <f t="shared" si="0"/>
        <v>18.971220310966633</v>
      </c>
      <c r="E43" s="99">
        <f t="shared" si="3"/>
        <v>2.6956343324429373</v>
      </c>
      <c r="F43" s="98">
        <f>SEKTOR_USD!F43*$B$54</f>
        <v>14118276.235435113</v>
      </c>
      <c r="G43" s="98">
        <f>SEKTOR_USD!G43*$C$54</f>
        <v>14536655.871888369</v>
      </c>
      <c r="H43" s="99">
        <f t="shared" si="1"/>
        <v>2.9633903564174164</v>
      </c>
      <c r="I43" s="99">
        <f t="shared" si="4"/>
        <v>2.6855356652039948</v>
      </c>
      <c r="J43" s="98">
        <f>SEKTOR_USD!J43*$B$55</f>
        <v>24899674.764183879</v>
      </c>
      <c r="K43" s="98">
        <f>SEKTOR_USD!K43*$C$55</f>
        <v>25001586.104630411</v>
      </c>
      <c r="L43" s="99">
        <f t="shared" si="2"/>
        <v>0.40928783773964311</v>
      </c>
      <c r="M43" s="99">
        <f t="shared" si="5"/>
        <v>2.6321268281859891</v>
      </c>
    </row>
    <row r="44" spans="1:13" ht="17.399999999999999" x14ac:dyDescent="0.3">
      <c r="A44" s="100" t="s">
        <v>33</v>
      </c>
      <c r="B44" s="101">
        <f>SEKTOR_USD!B44*$B$53</f>
        <v>83403214.279460371</v>
      </c>
      <c r="C44" s="101">
        <f>SEKTOR_USD!C44*$C$53</f>
        <v>94968473.073609412</v>
      </c>
      <c r="D44" s="102">
        <f>(C44-B44)/B44*100</f>
        <v>13.866682350391388</v>
      </c>
      <c r="E44" s="103">
        <f t="shared" si="3"/>
        <v>100</v>
      </c>
      <c r="F44" s="101">
        <f>SEKTOR_USD!F44*$B$54</f>
        <v>538845776.99989974</v>
      </c>
      <c r="G44" s="101">
        <f>SEKTOR_USD!G44*$C$54</f>
        <v>541294463.53058052</v>
      </c>
      <c r="H44" s="102">
        <f>(G44-F44)/F44*100</f>
        <v>0.45443179388250665</v>
      </c>
      <c r="I44" s="102">
        <f t="shared" si="4"/>
        <v>100</v>
      </c>
      <c r="J44" s="101">
        <f>SEKTOR_USD!J44*$B$55</f>
        <v>939232615.70273471</v>
      </c>
      <c r="K44" s="101">
        <f>SEKTOR_USD!K44*$C$55</f>
        <v>949862515.62433338</v>
      </c>
      <c r="L44" s="102">
        <f>(K44-J44)/J44*100</f>
        <v>1.1317643514376226</v>
      </c>
      <c r="M44" s="102">
        <f t="shared" si="5"/>
        <v>100</v>
      </c>
    </row>
    <row r="45" spans="1:13" ht="13.8" hidden="1" x14ac:dyDescent="0.25">
      <c r="A45" s="42" t="s">
        <v>34</v>
      </c>
      <c r="B45" s="40">
        <f>SEKTOR_USD!B46*2.1157</f>
        <v>33707342.394566797</v>
      </c>
      <c r="C45" s="40">
        <f>SEKTOR_USD!C46*2.7012</f>
        <v>40550115.261008404</v>
      </c>
      <c r="D45" s="41"/>
      <c r="E45" s="41"/>
      <c r="F45" s="40">
        <f>SEKTOR_USD!F46*2.1642</f>
        <v>225717652.03538761</v>
      </c>
      <c r="G45" s="40">
        <f>SEKTOR_USD!G46*2.5613</f>
        <v>230600195.96474773</v>
      </c>
      <c r="H45" s="41">
        <f>(G45-F45)/F45*100</f>
        <v>2.1631201128189321</v>
      </c>
      <c r="I45" s="41" t="e">
        <f t="shared" ref="I45:I46" si="6">G45/G$46*100</f>
        <v>#DIV/0!</v>
      </c>
      <c r="J45" s="40">
        <f>SEKTOR_USD!J46*2.0809</f>
        <v>376294810.58969182</v>
      </c>
      <c r="K45" s="40">
        <f>SEKTOR_USD!K46*2.3856</f>
        <v>397367217.89059681</v>
      </c>
      <c r="L45" s="41">
        <f>(K45-J45)/J45*100</f>
        <v>5.5999728691135573</v>
      </c>
      <c r="M45" s="41" t="e">
        <f t="shared" ref="M45:M46" si="7">K45/K$46*100</f>
        <v>#DIV/0!</v>
      </c>
    </row>
    <row r="46" spans="1:13" s="22" customFormat="1" ht="17.399999999999999" hidden="1" x14ac:dyDescent="0.3">
      <c r="A46" s="43" t="s">
        <v>35</v>
      </c>
      <c r="B46" s="44">
        <f>SEKTOR_USD!B47*2.1157</f>
        <v>0</v>
      </c>
      <c r="C46" s="44">
        <f>SEKTOR_USD!C47*2.7012</f>
        <v>0</v>
      </c>
      <c r="D46" s="45" t="e">
        <f>(C46-B46)/B46*100</f>
        <v>#DIV/0!</v>
      </c>
      <c r="E46" s="46" t="e">
        <f>C46/C$46*100</f>
        <v>#DIV/0!</v>
      </c>
      <c r="F46" s="44">
        <f>SEKTOR_USD!F47*2.1642</f>
        <v>0</v>
      </c>
      <c r="G46" s="44">
        <f>SEKTOR_USD!G47*2.5613</f>
        <v>0</v>
      </c>
      <c r="H46" s="45" t="e">
        <f>(G46-F46)/F46*100</f>
        <v>#DIV/0!</v>
      </c>
      <c r="I46" s="46" t="e">
        <f t="shared" si="6"/>
        <v>#DIV/0!</v>
      </c>
      <c r="J46" s="44">
        <f>SEKTOR_USD!J47*2.0809</f>
        <v>0</v>
      </c>
      <c r="K46" s="44">
        <f>SEKTOR_USD!K47*2.3856</f>
        <v>0</v>
      </c>
      <c r="L46" s="45" t="e">
        <f>(K46-J46)/J46*100</f>
        <v>#DIV/0!</v>
      </c>
      <c r="M46" s="46" t="e">
        <f t="shared" si="7"/>
        <v>#DIV/0!</v>
      </c>
    </row>
    <row r="47" spans="1:13" s="22" customFormat="1" ht="17.399999999999999" hidden="1" x14ac:dyDescent="0.3">
      <c r="A47" s="23"/>
      <c r="B47" s="24"/>
      <c r="C47" s="24"/>
      <c r="D47" s="25"/>
      <c r="E47" s="26"/>
      <c r="F47" s="26"/>
      <c r="G47" s="26"/>
      <c r="H47" s="26"/>
      <c r="I47" s="26"/>
    </row>
    <row r="48" spans="1:13" hidden="1" x14ac:dyDescent="0.25">
      <c r="A48" s="1" t="s">
        <v>115</v>
      </c>
    </row>
    <row r="49" spans="1:3" hidden="1" x14ac:dyDescent="0.25">
      <c r="A49" s="1" t="s">
        <v>112</v>
      </c>
    </row>
    <row r="51" spans="1:3" x14ac:dyDescent="0.25">
      <c r="A51" s="27" t="s">
        <v>116</v>
      </c>
    </row>
    <row r="52" spans="1:3" x14ac:dyDescent="0.25">
      <c r="A52" s="81"/>
      <c r="B52" s="82">
        <v>2019</v>
      </c>
      <c r="C52" s="82">
        <v>2020</v>
      </c>
    </row>
    <row r="53" spans="1:3" x14ac:dyDescent="0.25">
      <c r="A53" s="84" t="s">
        <v>227</v>
      </c>
      <c r="B53" s="83">
        <v>5.6768789999999996</v>
      </c>
      <c r="C53" s="83">
        <v>6.8677080000000004</v>
      </c>
    </row>
    <row r="54" spans="1:3" x14ac:dyDescent="0.25">
      <c r="A54" s="82" t="s">
        <v>228</v>
      </c>
      <c r="B54" s="83">
        <v>5.6308535714285712</v>
      </c>
      <c r="C54" s="83">
        <v>6.5390098571428572</v>
      </c>
    </row>
    <row r="55" spans="1:3" x14ac:dyDescent="0.25">
      <c r="A55" s="82" t="s">
        <v>229</v>
      </c>
      <c r="B55" s="83">
        <v>5.6794684166666665</v>
      </c>
      <c r="C55" s="83">
        <v>6.2100487500000012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9"/>
  <sheetViews>
    <sheetView showGridLines="0" zoomScale="80" zoomScaleNormal="80" workbookViewId="0">
      <selection activeCell="D7" sqref="D7"/>
    </sheetView>
  </sheetViews>
  <sheetFormatPr defaultColWidth="9.109375" defaultRowHeight="13.2" x14ac:dyDescent="0.25"/>
  <cols>
    <col min="1" max="1" width="51" style="17" customWidth="1"/>
    <col min="2" max="2" width="14.44140625" style="17" customWidth="1"/>
    <col min="3" max="3" width="17.88671875" style="17" bestFit="1" customWidth="1"/>
    <col min="4" max="4" width="14.44140625" style="17" customWidth="1"/>
    <col min="5" max="5" width="17.88671875" style="17" bestFit="1" customWidth="1"/>
    <col min="6" max="6" width="19.88671875" style="17" bestFit="1" customWidth="1"/>
    <col min="7" max="7" width="19.88671875" style="17" customWidth="1"/>
    <col min="8" max="16384" width="9.109375" style="17"/>
  </cols>
  <sheetData>
    <row r="1" spans="1:7" x14ac:dyDescent="0.25">
      <c r="B1" s="18"/>
    </row>
    <row r="2" spans="1:7" x14ac:dyDescent="0.25">
      <c r="B2" s="18"/>
    </row>
    <row r="3" spans="1:7" x14ac:dyDescent="0.25">
      <c r="B3" s="18"/>
    </row>
    <row r="4" spans="1:7" x14ac:dyDescent="0.25">
      <c r="B4" s="18"/>
      <c r="C4" s="18"/>
    </row>
    <row r="5" spans="1:7" ht="24.6" x14ac:dyDescent="0.25">
      <c r="A5" s="148" t="s">
        <v>37</v>
      </c>
      <c r="B5" s="149"/>
      <c r="C5" s="149"/>
      <c r="D5" s="149"/>
      <c r="E5" s="149"/>
      <c r="F5" s="149"/>
      <c r="G5" s="150"/>
    </row>
    <row r="6" spans="1:7" ht="50.25" customHeight="1" x14ac:dyDescent="0.25">
      <c r="A6" s="88"/>
      <c r="B6" s="151" t="s">
        <v>222</v>
      </c>
      <c r="C6" s="151"/>
      <c r="D6" s="151" t="s">
        <v>223</v>
      </c>
      <c r="E6" s="151"/>
      <c r="F6" s="151" t="s">
        <v>119</v>
      </c>
      <c r="G6" s="151"/>
    </row>
    <row r="7" spans="1:7" ht="28.2" x14ac:dyDescent="0.3">
      <c r="A7" s="89" t="s">
        <v>1</v>
      </c>
      <c r="B7" s="104" t="s">
        <v>38</v>
      </c>
      <c r="C7" s="104" t="s">
        <v>39</v>
      </c>
      <c r="D7" s="104" t="s">
        <v>38</v>
      </c>
      <c r="E7" s="104" t="s">
        <v>39</v>
      </c>
      <c r="F7" s="104" t="s">
        <v>38</v>
      </c>
      <c r="G7" s="104" t="s">
        <v>39</v>
      </c>
    </row>
    <row r="8" spans="1:7" ht="16.8" x14ac:dyDescent="0.3">
      <c r="A8" s="92" t="s">
        <v>2</v>
      </c>
      <c r="B8" s="105">
        <f>SEKTOR_USD!D8</f>
        <v>9.0720041868068666</v>
      </c>
      <c r="C8" s="105">
        <f>SEKTOR_TL!D8</f>
        <v>31.951848142221646</v>
      </c>
      <c r="D8" s="105">
        <f>SEKTOR_USD!H8</f>
        <v>3.9060206971210811</v>
      </c>
      <c r="E8" s="105">
        <f>SEKTOR_TL!H8</f>
        <v>20.664209242185457</v>
      </c>
      <c r="F8" s="105">
        <f>SEKTOR_USD!L8</f>
        <v>5.2102750735523342</v>
      </c>
      <c r="G8" s="105">
        <f>SEKTOR_TL!L8</f>
        <v>15.03910036551162</v>
      </c>
    </row>
    <row r="9" spans="1:7" s="21" customFormat="1" ht="15.6" x14ac:dyDescent="0.3">
      <c r="A9" s="95" t="s">
        <v>3</v>
      </c>
      <c r="B9" s="105">
        <f>SEKTOR_USD!D9</f>
        <v>12.801610106603398</v>
      </c>
      <c r="C9" s="105">
        <f>SEKTOR_TL!D9</f>
        <v>36.46380698655036</v>
      </c>
      <c r="D9" s="105">
        <f>SEKTOR_USD!H9</f>
        <v>9.4680856560483271</v>
      </c>
      <c r="E9" s="105">
        <f>SEKTOR_TL!H9</f>
        <v>27.123336110097757</v>
      </c>
      <c r="F9" s="105">
        <f>SEKTOR_USD!L9</f>
        <v>8.5914760457634465</v>
      </c>
      <c r="G9" s="105">
        <f>SEKTOR_TL!L9</f>
        <v>18.736175748369725</v>
      </c>
    </row>
    <row r="10" spans="1:7" ht="13.8" x14ac:dyDescent="0.25">
      <c r="A10" s="97" t="s">
        <v>4</v>
      </c>
      <c r="B10" s="106">
        <f>SEKTOR_USD!D10</f>
        <v>8.0999915470601138</v>
      </c>
      <c r="C10" s="106">
        <f>SEKTOR_TL!D10</f>
        <v>30.775938107484279</v>
      </c>
      <c r="D10" s="106">
        <f>SEKTOR_USD!H10</f>
        <v>7.1827696474304883</v>
      </c>
      <c r="E10" s="106">
        <f>SEKTOR_TL!H10</f>
        <v>24.469439375353296</v>
      </c>
      <c r="F10" s="106">
        <f>SEKTOR_USD!L10</f>
        <v>5.1721885203610931</v>
      </c>
      <c r="G10" s="106">
        <f>SEKTOR_TL!L10</f>
        <v>14.997455737056084</v>
      </c>
    </row>
    <row r="11" spans="1:7" ht="13.8" x14ac:dyDescent="0.25">
      <c r="A11" s="97" t="s">
        <v>5</v>
      </c>
      <c r="B11" s="106">
        <f>SEKTOR_USD!D11</f>
        <v>41.362720658947651</v>
      </c>
      <c r="C11" s="106">
        <f>SEKTOR_TL!D11</f>
        <v>71.016131851889071</v>
      </c>
      <c r="D11" s="106">
        <f>SEKTOR_USD!H11</f>
        <v>24.432201330550114</v>
      </c>
      <c r="E11" s="106">
        <f>SEKTOR_TL!H11</f>
        <v>44.500896840054381</v>
      </c>
      <c r="F11" s="106">
        <f>SEKTOR_USD!L11</f>
        <v>17.954909981426184</v>
      </c>
      <c r="G11" s="106">
        <f>SEKTOR_TL!L11</f>
        <v>28.974348926203348</v>
      </c>
    </row>
    <row r="12" spans="1:7" ht="13.8" x14ac:dyDescent="0.25">
      <c r="A12" s="97" t="s">
        <v>6</v>
      </c>
      <c r="B12" s="106">
        <f>SEKTOR_USD!D12</f>
        <v>-4.5223309285274631</v>
      </c>
      <c r="C12" s="106">
        <f>SEKTOR_TL!D12</f>
        <v>15.505853075872258</v>
      </c>
      <c r="D12" s="106">
        <f>SEKTOR_USD!H12</f>
        <v>5.7268577007108519</v>
      </c>
      <c r="E12" s="106">
        <f>SEKTOR_TL!H12</f>
        <v>22.778714789823646</v>
      </c>
      <c r="F12" s="106">
        <f>SEKTOR_USD!L12</f>
        <v>4.5488125479321777</v>
      </c>
      <c r="G12" s="106">
        <f>SEKTOR_TL!L12</f>
        <v>14.31584349901596</v>
      </c>
    </row>
    <row r="13" spans="1:7" ht="13.8" x14ac:dyDescent="0.25">
      <c r="A13" s="97" t="s">
        <v>7</v>
      </c>
      <c r="B13" s="106">
        <f>SEKTOR_USD!D13</f>
        <v>8.7360163334372274</v>
      </c>
      <c r="C13" s="106">
        <f>SEKTOR_TL!D13</f>
        <v>31.545380703248664</v>
      </c>
      <c r="D13" s="106">
        <f>SEKTOR_USD!H13</f>
        <v>-4.444544861882842</v>
      </c>
      <c r="E13" s="106">
        <f>SEKTOR_TL!H13</f>
        <v>10.966846345002024</v>
      </c>
      <c r="F13" s="106">
        <f>SEKTOR_USD!L13</f>
        <v>-3.3917699086489268</v>
      </c>
      <c r="G13" s="106">
        <f>SEKTOR_TL!L13</f>
        <v>5.6334456862106688</v>
      </c>
    </row>
    <row r="14" spans="1:7" ht="13.8" x14ac:dyDescent="0.25">
      <c r="A14" s="97" t="s">
        <v>8</v>
      </c>
      <c r="B14" s="106">
        <f>SEKTOR_USD!D14</f>
        <v>21.782342495078439</v>
      </c>
      <c r="C14" s="106">
        <f>SEKTOR_TL!D14</f>
        <v>47.328411934126173</v>
      </c>
      <c r="D14" s="106">
        <f>SEKTOR_USD!H14</f>
        <v>27.905563384785253</v>
      </c>
      <c r="E14" s="106">
        <f>SEKTOR_TL!H14</f>
        <v>48.534450265295973</v>
      </c>
      <c r="F14" s="106">
        <f>SEKTOR_USD!L14</f>
        <v>41.8011857598162</v>
      </c>
      <c r="G14" s="106">
        <f>SEKTOR_TL!L14</f>
        <v>55.048362236177809</v>
      </c>
    </row>
    <row r="15" spans="1:7" ht="13.8" x14ac:dyDescent="0.25">
      <c r="A15" s="97" t="s">
        <v>9</v>
      </c>
      <c r="B15" s="106">
        <f>SEKTOR_USD!D15</f>
        <v>11.516775657410689</v>
      </c>
      <c r="C15" s="106">
        <f>SEKTOR_TL!D15</f>
        <v>34.909455057365982</v>
      </c>
      <c r="D15" s="106">
        <f>SEKTOR_USD!H15</f>
        <v>-8.3710960074648799</v>
      </c>
      <c r="E15" s="106">
        <f>SEKTOR_TL!H15</f>
        <v>6.4070125081184885</v>
      </c>
      <c r="F15" s="106">
        <f>SEKTOR_USD!L15</f>
        <v>-14.600762777821741</v>
      </c>
      <c r="G15" s="106">
        <f>SEKTOR_TL!L15</f>
        <v>-6.6226999684946968</v>
      </c>
    </row>
    <row r="16" spans="1:7" ht="13.8" x14ac:dyDescent="0.25">
      <c r="A16" s="97" t="s">
        <v>10</v>
      </c>
      <c r="B16" s="106">
        <f>SEKTOR_USD!D16</f>
        <v>18.508221439840099</v>
      </c>
      <c r="C16" s="106">
        <f>SEKTOR_TL!D16</f>
        <v>43.367484219438438</v>
      </c>
      <c r="D16" s="106">
        <f>SEKTOR_USD!H16</f>
        <v>-2.9365371980615405</v>
      </c>
      <c r="E16" s="106">
        <f>SEKTOR_TL!H16</f>
        <v>12.718068757960769</v>
      </c>
      <c r="F16" s="106">
        <f>SEKTOR_USD!L16</f>
        <v>-10.504440193950419</v>
      </c>
      <c r="G16" s="106">
        <f>SEKTOR_TL!L16</f>
        <v>-2.143695759770381</v>
      </c>
    </row>
    <row r="17" spans="1:7" ht="13.8" x14ac:dyDescent="0.25">
      <c r="A17" s="107" t="s">
        <v>11</v>
      </c>
      <c r="B17" s="106">
        <f>SEKTOR_USD!D17</f>
        <v>22.961341784215485</v>
      </c>
      <c r="C17" s="106">
        <f>SEKTOR_TL!D17</f>
        <v>48.754727846443622</v>
      </c>
      <c r="D17" s="106">
        <f>SEKTOR_USD!H17</f>
        <v>-9.8015165393998505</v>
      </c>
      <c r="E17" s="106">
        <f>SEKTOR_TL!H17</f>
        <v>4.7458906480788414</v>
      </c>
      <c r="F17" s="106">
        <f>SEKTOR_USD!L17</f>
        <v>1.0019487656443622</v>
      </c>
      <c r="G17" s="106">
        <f>SEKTOR_TL!L17</f>
        <v>10.437628958200881</v>
      </c>
    </row>
    <row r="18" spans="1:7" s="21" customFormat="1" ht="15.6" x14ac:dyDescent="0.3">
      <c r="A18" s="95" t="s">
        <v>12</v>
      </c>
      <c r="B18" s="105">
        <f>SEKTOR_USD!D18</f>
        <v>3.5370314081717291</v>
      </c>
      <c r="C18" s="105">
        <f>SEKTOR_TL!D18</f>
        <v>25.255813783973963</v>
      </c>
      <c r="D18" s="105">
        <f>SEKTOR_USD!H18</f>
        <v>-10.051319377593636</v>
      </c>
      <c r="E18" s="105">
        <f>SEKTOR_TL!H18</f>
        <v>4.455799065946465</v>
      </c>
      <c r="F18" s="105">
        <f>SEKTOR_USD!L18</f>
        <v>-8.6070892802651269</v>
      </c>
      <c r="G18" s="105">
        <f>SEKTOR_TL!L18</f>
        <v>-6.9092855867265546E-2</v>
      </c>
    </row>
    <row r="19" spans="1:7" ht="13.8" x14ac:dyDescent="0.25">
      <c r="A19" s="97" t="s">
        <v>13</v>
      </c>
      <c r="B19" s="106">
        <f>SEKTOR_USD!D19</f>
        <v>3.5370314081717291</v>
      </c>
      <c r="C19" s="106">
        <f>SEKTOR_TL!D19</f>
        <v>25.255813783973963</v>
      </c>
      <c r="D19" s="106">
        <f>SEKTOR_USD!H19</f>
        <v>-10.051319377593636</v>
      </c>
      <c r="E19" s="106">
        <f>SEKTOR_TL!H19</f>
        <v>4.455799065946465</v>
      </c>
      <c r="F19" s="106">
        <f>SEKTOR_USD!L19</f>
        <v>-8.6070892802651269</v>
      </c>
      <c r="G19" s="106">
        <f>SEKTOR_TL!L19</f>
        <v>-6.9092855867265546E-2</v>
      </c>
    </row>
    <row r="20" spans="1:7" s="21" customFormat="1" ht="15.6" x14ac:dyDescent="0.3">
      <c r="A20" s="95" t="s">
        <v>111</v>
      </c>
      <c r="B20" s="105">
        <f>SEKTOR_USD!D20</f>
        <v>3.2557803947521085</v>
      </c>
      <c r="C20" s="105">
        <f>SEKTOR_TL!D20</f>
        <v>24.915565236335365</v>
      </c>
      <c r="D20" s="105">
        <f>SEKTOR_USD!H20</f>
        <v>-3.8537905227778557</v>
      </c>
      <c r="E20" s="105">
        <f>SEKTOR_TL!H20</f>
        <v>11.652878826144544</v>
      </c>
      <c r="F20" s="105">
        <f>SEKTOR_USD!L20</f>
        <v>2.4524094779103387</v>
      </c>
      <c r="G20" s="105">
        <f>SEKTOR_TL!L20</f>
        <v>12.023592832337188</v>
      </c>
    </row>
    <row r="21" spans="1:7" ht="13.8" x14ac:dyDescent="0.25">
      <c r="A21" s="97" t="s">
        <v>110</v>
      </c>
      <c r="B21" s="106">
        <f>SEKTOR_USD!D21</f>
        <v>3.2557803947521085</v>
      </c>
      <c r="C21" s="106">
        <f>SEKTOR_TL!D21</f>
        <v>24.915565236335365</v>
      </c>
      <c r="D21" s="106">
        <f>SEKTOR_USD!H21</f>
        <v>-3.8537905227778557</v>
      </c>
      <c r="E21" s="106">
        <f>SEKTOR_TL!H21</f>
        <v>11.652878826144544</v>
      </c>
      <c r="F21" s="106">
        <f>SEKTOR_USD!L21</f>
        <v>2.4524094779103387</v>
      </c>
      <c r="G21" s="106">
        <f>SEKTOR_TL!L21</f>
        <v>12.023592832337188</v>
      </c>
    </row>
    <row r="22" spans="1:7" ht="16.8" x14ac:dyDescent="0.3">
      <c r="A22" s="92" t="s">
        <v>14</v>
      </c>
      <c r="B22" s="105">
        <f>SEKTOR_USD!D22</f>
        <v>-8.1519170393623526</v>
      </c>
      <c r="C22" s="105">
        <f>SEKTOR_TL!D22</f>
        <v>11.114895021266943</v>
      </c>
      <c r="D22" s="105">
        <f>SEKTOR_USD!H22</f>
        <v>-16.320008379060582</v>
      </c>
      <c r="E22" s="105">
        <f>SEKTOR_TL!H22</f>
        <v>-2.8239177038070915</v>
      </c>
      <c r="F22" s="105">
        <f>SEKTOR_USD!L22</f>
        <v>-9.5746933778562742</v>
      </c>
      <c r="G22" s="105">
        <f>SEKTOR_TL!L22</f>
        <v>-1.1270912768299508</v>
      </c>
    </row>
    <row r="23" spans="1:7" s="21" customFormat="1" ht="15.6" x14ac:dyDescent="0.3">
      <c r="A23" s="95" t="s">
        <v>15</v>
      </c>
      <c r="B23" s="105">
        <f>SEKTOR_USD!D23</f>
        <v>-1.6096303423331733</v>
      </c>
      <c r="C23" s="105">
        <f>SEKTOR_TL!D23</f>
        <v>19.029545780510002</v>
      </c>
      <c r="D23" s="105">
        <f>SEKTOR_USD!H23</f>
        <v>-17.547164272680181</v>
      </c>
      <c r="E23" s="105">
        <f>SEKTOR_TL!H23</f>
        <v>-4.2489919634799129</v>
      </c>
      <c r="F23" s="105">
        <f>SEKTOR_USD!L23</f>
        <v>-10.958780616005596</v>
      </c>
      <c r="G23" s="105">
        <f>SEKTOR_TL!L23</f>
        <v>-2.6404810155486147</v>
      </c>
    </row>
    <row r="24" spans="1:7" ht="13.8" x14ac:dyDescent="0.25">
      <c r="A24" s="97" t="s">
        <v>16</v>
      </c>
      <c r="B24" s="106">
        <f>SEKTOR_USD!D24</f>
        <v>-0.93916481907510263</v>
      </c>
      <c r="C24" s="106">
        <f>SEKTOR_TL!D24</f>
        <v>19.840653686421604</v>
      </c>
      <c r="D24" s="106">
        <f>SEKTOR_USD!H24</f>
        <v>-19.243893999119159</v>
      </c>
      <c r="E24" s="106">
        <f>SEKTOR_TL!H24</f>
        <v>-6.2193739429347481</v>
      </c>
      <c r="F24" s="106">
        <f>SEKTOR_USD!L24</f>
        <v>-13.96186229980923</v>
      </c>
      <c r="G24" s="106">
        <f>SEKTOR_TL!L24</f>
        <v>-5.9241129135490391</v>
      </c>
    </row>
    <row r="25" spans="1:7" ht="13.8" x14ac:dyDescent="0.25">
      <c r="A25" s="97" t="s">
        <v>17</v>
      </c>
      <c r="B25" s="106">
        <f>SEKTOR_USD!D25</f>
        <v>-22.586238301672175</v>
      </c>
      <c r="C25" s="106">
        <f>SEKTOR_TL!D25</f>
        <v>-6.347288620085151</v>
      </c>
      <c r="D25" s="106">
        <f>SEKTOR_USD!H25</f>
        <v>-23.899979103380378</v>
      </c>
      <c r="E25" s="106">
        <f>SEKTOR_TL!H25</f>
        <v>-11.626402558799779</v>
      </c>
      <c r="F25" s="106">
        <f>SEKTOR_USD!L25</f>
        <v>-15.002666617835386</v>
      </c>
      <c r="G25" s="106">
        <f>SEKTOR_TL!L25</f>
        <v>-7.0621499761701916</v>
      </c>
    </row>
    <row r="26" spans="1:7" ht="13.8" x14ac:dyDescent="0.25">
      <c r="A26" s="97" t="s">
        <v>18</v>
      </c>
      <c r="B26" s="106">
        <f>SEKTOR_USD!D26</f>
        <v>12.040365958398043</v>
      </c>
      <c r="C26" s="106">
        <f>SEKTOR_TL!D26</f>
        <v>35.542877981971785</v>
      </c>
      <c r="D26" s="106">
        <f>SEKTOR_USD!H26</f>
        <v>-7.3194992457910972</v>
      </c>
      <c r="E26" s="106">
        <f>SEKTOR_TL!H26</f>
        <v>7.6282130779958299</v>
      </c>
      <c r="F26" s="106">
        <f>SEKTOR_USD!L26</f>
        <v>2.1779646231652481</v>
      </c>
      <c r="G26" s="106">
        <f>SEKTOR_TL!L26</f>
        <v>11.723509126941046</v>
      </c>
    </row>
    <row r="27" spans="1:7" s="21" customFormat="1" ht="15.6" x14ac:dyDescent="0.3">
      <c r="A27" s="95" t="s">
        <v>19</v>
      </c>
      <c r="B27" s="105">
        <f>SEKTOR_USD!D27</f>
        <v>-8.5315215006855531</v>
      </c>
      <c r="C27" s="105">
        <f>SEKTOR_TL!D27</f>
        <v>10.655661594613855</v>
      </c>
      <c r="D27" s="105">
        <f>SEKTOR_USD!H27</f>
        <v>-13.389465531710965</v>
      </c>
      <c r="E27" s="105">
        <f>SEKTOR_TL!H27</f>
        <v>0.5792694546785202</v>
      </c>
      <c r="F27" s="105">
        <f>SEKTOR_USD!L27</f>
        <v>-1.0686052729001478</v>
      </c>
      <c r="G27" s="105">
        <f>SEKTOR_TL!L27</f>
        <v>8.1736421595178079</v>
      </c>
    </row>
    <row r="28" spans="1:7" ht="13.8" x14ac:dyDescent="0.25">
      <c r="A28" s="97" t="s">
        <v>20</v>
      </c>
      <c r="B28" s="106">
        <f>SEKTOR_USD!D28</f>
        <v>-8.5315215006855531</v>
      </c>
      <c r="C28" s="106">
        <f>SEKTOR_TL!D28</f>
        <v>10.655661594613855</v>
      </c>
      <c r="D28" s="106">
        <f>SEKTOR_USD!H28</f>
        <v>-13.389465531710965</v>
      </c>
      <c r="E28" s="106">
        <f>SEKTOR_TL!H28</f>
        <v>0.5792694546785202</v>
      </c>
      <c r="F28" s="106">
        <f>SEKTOR_USD!L28</f>
        <v>-1.0686052729001478</v>
      </c>
      <c r="G28" s="106">
        <f>SEKTOR_TL!L28</f>
        <v>8.1736421595178079</v>
      </c>
    </row>
    <row r="29" spans="1:7" s="21" customFormat="1" ht="15.6" x14ac:dyDescent="0.3">
      <c r="A29" s="95" t="s">
        <v>21</v>
      </c>
      <c r="B29" s="105">
        <f>SEKTOR_USD!D29</f>
        <v>-8.7903870075682828</v>
      </c>
      <c r="C29" s="105">
        <f>SEKTOR_TL!D29</f>
        <v>10.342494322149081</v>
      </c>
      <c r="D29" s="105">
        <f>SEKTOR_USD!H29</f>
        <v>-16.737324299989734</v>
      </c>
      <c r="E29" s="105">
        <f>SEKTOR_TL!H29</f>
        <v>-3.3085392422439575</v>
      </c>
      <c r="F29" s="105">
        <f>SEKTOR_USD!L29</f>
        <v>-10.946435787800931</v>
      </c>
      <c r="G29" s="105">
        <f>SEKTOR_TL!L29</f>
        <v>-2.6269829239426676</v>
      </c>
    </row>
    <row r="30" spans="1:7" ht="13.8" x14ac:dyDescent="0.25">
      <c r="A30" s="97" t="s">
        <v>22</v>
      </c>
      <c r="B30" s="106">
        <f>SEKTOR_USD!D30</f>
        <v>8.4432458661355714</v>
      </c>
      <c r="C30" s="106">
        <f>SEKTOR_TL!D30</f>
        <v>31.191196285992035</v>
      </c>
      <c r="D30" s="106">
        <f>SEKTOR_USD!H30</f>
        <v>-15.333970166800469</v>
      </c>
      <c r="E30" s="106">
        <f>SEKTOR_TL!H30</f>
        <v>-1.6788491084870831</v>
      </c>
      <c r="F30" s="106">
        <f>SEKTOR_USD!L30</f>
        <v>-8.6536894018481085</v>
      </c>
      <c r="G30" s="106">
        <f>SEKTOR_TL!L30</f>
        <v>-0.12004639686011109</v>
      </c>
    </row>
    <row r="31" spans="1:7" ht="13.8" x14ac:dyDescent="0.25">
      <c r="A31" s="97" t="s">
        <v>23</v>
      </c>
      <c r="B31" s="106">
        <f>SEKTOR_USD!D31</f>
        <v>-24.092874516739137</v>
      </c>
      <c r="C31" s="106">
        <f>SEKTOR_TL!D31</f>
        <v>-8.1699692844616649</v>
      </c>
      <c r="D31" s="106">
        <f>SEKTOR_USD!H31</f>
        <v>-28.66525125212469</v>
      </c>
      <c r="E31" s="106">
        <f>SEKTOR_TL!H31</f>
        <v>-17.160228142671585</v>
      </c>
      <c r="F31" s="106">
        <f>SEKTOR_USD!L31</f>
        <v>-17.05963101263993</v>
      </c>
      <c r="G31" s="106">
        <f>SEKTOR_TL!L31</f>
        <v>-9.3112775760816682</v>
      </c>
    </row>
    <row r="32" spans="1:7" ht="13.8" x14ac:dyDescent="0.25">
      <c r="A32" s="97" t="s">
        <v>24</v>
      </c>
      <c r="B32" s="106">
        <f>SEKTOR_USD!D32</f>
        <v>59.488964982532124</v>
      </c>
      <c r="C32" s="106">
        <f>SEKTOR_TL!D32</f>
        <v>92.944686811583594</v>
      </c>
      <c r="D32" s="106">
        <f>SEKTOR_USD!H32</f>
        <v>10.695811253701356</v>
      </c>
      <c r="E32" s="106">
        <f>SEKTOR_TL!H32</f>
        <v>28.549071956907024</v>
      </c>
      <c r="F32" s="106">
        <f>SEKTOR_USD!L32</f>
        <v>19.031256665205866</v>
      </c>
      <c r="G32" s="106">
        <f>SEKTOR_TL!L32</f>
        <v>30.151248749883621</v>
      </c>
    </row>
    <row r="33" spans="1:7" ht="13.8" x14ac:dyDescent="0.25">
      <c r="A33" s="97" t="s">
        <v>106</v>
      </c>
      <c r="B33" s="106">
        <f>SEKTOR_USD!D33</f>
        <v>4.2955343179913488</v>
      </c>
      <c r="C33" s="106">
        <f>SEKTOR_TL!D33</f>
        <v>26.173426525374925</v>
      </c>
      <c r="D33" s="106">
        <f>SEKTOR_USD!H33</f>
        <v>-9.8302609359632633</v>
      </c>
      <c r="E33" s="106">
        <f>SEKTOR_TL!H33</f>
        <v>4.7125102928482372</v>
      </c>
      <c r="F33" s="106">
        <f>SEKTOR_USD!L33</f>
        <v>-5.9033377182286522</v>
      </c>
      <c r="G33" s="106">
        <f>SEKTOR_TL!L33</f>
        <v>2.8872452688175927</v>
      </c>
    </row>
    <row r="34" spans="1:7" ht="13.8" x14ac:dyDescent="0.25">
      <c r="A34" s="97" t="s">
        <v>25</v>
      </c>
      <c r="B34" s="106">
        <f>SEKTOR_USD!D34</f>
        <v>-2.0703473809488364</v>
      </c>
      <c r="C34" s="106">
        <f>SEKTOR_TL!D34</f>
        <v>18.472184932791201</v>
      </c>
      <c r="D34" s="106">
        <f>SEKTOR_USD!H34</f>
        <v>-10.165903384477872</v>
      </c>
      <c r="E34" s="106">
        <f>SEKTOR_TL!H34</f>
        <v>4.322734701728443</v>
      </c>
      <c r="F34" s="106">
        <f>SEKTOR_USD!L34</f>
        <v>-4.2939641469693974</v>
      </c>
      <c r="G34" s="106">
        <f>SEKTOR_TL!L34</f>
        <v>4.6469677641752334</v>
      </c>
    </row>
    <row r="35" spans="1:7" ht="13.8" x14ac:dyDescent="0.25">
      <c r="A35" s="97" t="s">
        <v>26</v>
      </c>
      <c r="B35" s="106">
        <f>SEKTOR_USD!D35</f>
        <v>6.4755963023171814</v>
      </c>
      <c r="C35" s="106">
        <f>SEKTOR_TL!D35</f>
        <v>28.810796307300922</v>
      </c>
      <c r="D35" s="106">
        <f>SEKTOR_USD!H35</f>
        <v>-5.5771380282485916</v>
      </c>
      <c r="E35" s="106">
        <f>SEKTOR_TL!H35</f>
        <v>9.6515860944820808</v>
      </c>
      <c r="F35" s="106">
        <f>SEKTOR_USD!L35</f>
        <v>-3.23662497934072</v>
      </c>
      <c r="G35" s="106">
        <f>SEKTOR_TL!L35</f>
        <v>5.8030843748407506</v>
      </c>
    </row>
    <row r="36" spans="1:7" ht="13.8" x14ac:dyDescent="0.25">
      <c r="A36" s="97" t="s">
        <v>27</v>
      </c>
      <c r="B36" s="106">
        <f>SEKTOR_USD!D36</f>
        <v>-15.449098899551364</v>
      </c>
      <c r="C36" s="106">
        <f>SEKTOR_TL!D36</f>
        <v>2.2869960580029942</v>
      </c>
      <c r="D36" s="106">
        <f>SEKTOR_USD!H36</f>
        <v>-16.407948515011821</v>
      </c>
      <c r="E36" s="106">
        <f>SEKTOR_TL!H36</f>
        <v>-2.9260410157577863</v>
      </c>
      <c r="F36" s="106">
        <f>SEKTOR_USD!L36</f>
        <v>-20.078720086497761</v>
      </c>
      <c r="G36" s="106">
        <f>SEKTOR_TL!L36</f>
        <v>-12.612412286899078</v>
      </c>
    </row>
    <row r="37" spans="1:7" ht="13.8" x14ac:dyDescent="0.25">
      <c r="A37" s="97" t="s">
        <v>107</v>
      </c>
      <c r="B37" s="106">
        <f>SEKTOR_USD!D37</f>
        <v>11.459305385399309</v>
      </c>
      <c r="C37" s="106">
        <f>SEKTOR_TL!D37</f>
        <v>34.839929346697353</v>
      </c>
      <c r="D37" s="106">
        <f>SEKTOR_USD!H37</f>
        <v>0.91508435338824667</v>
      </c>
      <c r="E37" s="106">
        <f>SEKTOR_TL!H37</f>
        <v>17.190888193136434</v>
      </c>
      <c r="F37" s="106">
        <f>SEKTOR_USD!L37</f>
        <v>7.7339156179989388</v>
      </c>
      <c r="G37" s="106">
        <f>SEKTOR_TL!L37</f>
        <v>17.798501362002757</v>
      </c>
    </row>
    <row r="38" spans="1:7" ht="13.8" x14ac:dyDescent="0.25">
      <c r="A38" s="107" t="s">
        <v>28</v>
      </c>
      <c r="B38" s="106">
        <f>SEKTOR_USD!D38</f>
        <v>-31.756978780966161</v>
      </c>
      <c r="C38" s="106">
        <f>SEKTOR_TL!D38</f>
        <v>-17.441759324070773</v>
      </c>
      <c r="D38" s="106">
        <f>SEKTOR_USD!H38</f>
        <v>-9.3641602181531898</v>
      </c>
      <c r="E38" s="106">
        <f>SEKTOR_TL!H38</f>
        <v>5.253784746093916</v>
      </c>
      <c r="F38" s="106">
        <f>SEKTOR_USD!L38</f>
        <v>-15.830851195118903</v>
      </c>
      <c r="G38" s="106">
        <f>SEKTOR_TL!L38</f>
        <v>-7.9677041973779739</v>
      </c>
    </row>
    <row r="39" spans="1:7" ht="13.8" x14ac:dyDescent="0.25">
      <c r="A39" s="107" t="s">
        <v>108</v>
      </c>
      <c r="B39" s="106">
        <f>SEKTOR_USD!D39</f>
        <v>-40.248916742968291</v>
      </c>
      <c r="C39" s="106">
        <f>SEKTOR_TL!D39</f>
        <v>-27.715036291423022</v>
      </c>
      <c r="D39" s="106">
        <f>SEKTOR_USD!H39</f>
        <v>-29.248838818767275</v>
      </c>
      <c r="E39" s="106">
        <f>SEKTOR_TL!H39</f>
        <v>-17.83793797873356</v>
      </c>
      <c r="F39" s="106">
        <f>SEKTOR_USD!L39</f>
        <v>-5.4306680183025478</v>
      </c>
      <c r="G39" s="106">
        <f>SEKTOR_TL!L39</f>
        <v>3.4040721377856804</v>
      </c>
    </row>
    <row r="40" spans="1:7" ht="13.8" x14ac:dyDescent="0.25">
      <c r="A40" s="107" t="s">
        <v>29</v>
      </c>
      <c r="B40" s="106">
        <f>SEKTOR_USD!D40</f>
        <v>-2.2146733106312411</v>
      </c>
      <c r="C40" s="106">
        <f>SEKTOR_TL!D40</f>
        <v>18.297584004730659</v>
      </c>
      <c r="D40" s="106">
        <f>SEKTOR_USD!H40</f>
        <v>-7.5350538703553864</v>
      </c>
      <c r="E40" s="106">
        <f>SEKTOR_TL!H40</f>
        <v>7.3778933357225336</v>
      </c>
      <c r="F40" s="106">
        <f>SEKTOR_USD!L40</f>
        <v>-2.5354352504309285</v>
      </c>
      <c r="G40" s="106">
        <f>SEKTOR_TL!L40</f>
        <v>6.5697797906917907</v>
      </c>
    </row>
    <row r="41" spans="1:7" ht="13.8" x14ac:dyDescent="0.25">
      <c r="A41" s="97" t="s">
        <v>30</v>
      </c>
      <c r="B41" s="106">
        <f>SEKTOR_USD!D41</f>
        <v>-24.807895827149938</v>
      </c>
      <c r="C41" s="106">
        <f>SEKTOR_TL!D41</f>
        <v>-9.0349793672340404</v>
      </c>
      <c r="D41" s="106">
        <f>SEKTOR_USD!H41</f>
        <v>-23.491996325237704</v>
      </c>
      <c r="E41" s="106">
        <f>SEKTOR_TL!H41</f>
        <v>-11.152619432675491</v>
      </c>
      <c r="F41" s="106">
        <f>SEKTOR_USD!L41</f>
        <v>-14.83142906586073</v>
      </c>
      <c r="G41" s="106">
        <f>SEKTOR_TL!L41</f>
        <v>-6.8749152796143322</v>
      </c>
    </row>
    <row r="42" spans="1:7" ht="16.8" x14ac:dyDescent="0.3">
      <c r="A42" s="92" t="s">
        <v>31</v>
      </c>
      <c r="B42" s="105">
        <f>SEKTOR_USD!D42</f>
        <v>-1.6578424435488701</v>
      </c>
      <c r="C42" s="105">
        <f>SEKTOR_TL!D42</f>
        <v>18.971220310966633</v>
      </c>
      <c r="D42" s="105">
        <f>SEKTOR_USD!H42</f>
        <v>-11.33645812117623</v>
      </c>
      <c r="E42" s="105">
        <f>SEKTOR_TL!H42</f>
        <v>2.9633903564174164</v>
      </c>
      <c r="F42" s="105">
        <f>SEKTOR_USD!L42</f>
        <v>-8.1695809530586008</v>
      </c>
      <c r="G42" s="105">
        <f>SEKTOR_TL!L42</f>
        <v>0.40928783773964311</v>
      </c>
    </row>
    <row r="43" spans="1:7" ht="13.8" x14ac:dyDescent="0.25">
      <c r="A43" s="97" t="s">
        <v>32</v>
      </c>
      <c r="B43" s="106">
        <f>SEKTOR_USD!D43</f>
        <v>-1.6578424435488701</v>
      </c>
      <c r="C43" s="106">
        <f>SEKTOR_TL!D43</f>
        <v>18.971220310966633</v>
      </c>
      <c r="D43" s="106">
        <f>SEKTOR_USD!H43</f>
        <v>-11.33645812117623</v>
      </c>
      <c r="E43" s="106">
        <f>SEKTOR_TL!H43</f>
        <v>2.9633903564174164</v>
      </c>
      <c r="F43" s="106">
        <f>SEKTOR_USD!L43</f>
        <v>-8.1695809530586008</v>
      </c>
      <c r="G43" s="106">
        <f>SEKTOR_TL!L43</f>
        <v>0.40928783773964311</v>
      </c>
    </row>
    <row r="44" spans="1:7" ht="17.399999999999999" x14ac:dyDescent="0.3">
      <c r="A44" s="108" t="s">
        <v>40</v>
      </c>
      <c r="B44" s="109">
        <f>SEKTOR_USD!D44</f>
        <v>-5.8772769846057251</v>
      </c>
      <c r="C44" s="109">
        <f>SEKTOR_TL!D44</f>
        <v>13.866682350391388</v>
      </c>
      <c r="D44" s="109">
        <f>SEKTOR_USD!H44</f>
        <v>-13.496965383140951</v>
      </c>
      <c r="E44" s="109">
        <f>SEKTOR_TL!H44</f>
        <v>0.45443179388250665</v>
      </c>
      <c r="F44" s="109">
        <f>SEKTOR_USD!L44</f>
        <v>-7.5088321076761586</v>
      </c>
      <c r="G44" s="109">
        <f>SEKTOR_TL!L44</f>
        <v>1.1317643514376226</v>
      </c>
    </row>
    <row r="45" spans="1:7" ht="13.8" hidden="1" x14ac:dyDescent="0.25">
      <c r="A45" s="42" t="s">
        <v>34</v>
      </c>
      <c r="B45" s="47"/>
      <c r="C45" s="47"/>
      <c r="D45" s="41">
        <f>SEKTOR_USD!H46</f>
        <v>-13.676092395204495</v>
      </c>
      <c r="E45" s="41">
        <f>SEKTOR_TL!H45</f>
        <v>2.1631201128189321</v>
      </c>
      <c r="F45" s="41">
        <f>SEKTOR_USD!L46</f>
        <v>-7.8877500237515035</v>
      </c>
      <c r="G45" s="41">
        <f>SEKTOR_TL!L45</f>
        <v>5.5999728691135573</v>
      </c>
    </row>
    <row r="46" spans="1:7" s="22" customFormat="1" ht="17.399999999999999" hidden="1" x14ac:dyDescent="0.3">
      <c r="A46" s="43" t="s">
        <v>40</v>
      </c>
      <c r="B46" s="48">
        <f>SEKTOR_USD!D47</f>
        <v>0</v>
      </c>
      <c r="C46" s="48" t="e">
        <f>SEKTOR_TL!D46</f>
        <v>#DIV/0!</v>
      </c>
      <c r="D46" s="48">
        <f>SEKTOR_USD!H47</f>
        <v>0</v>
      </c>
      <c r="E46" s="48" t="e">
        <f>SEKTOR_TL!H46</f>
        <v>#DIV/0!</v>
      </c>
      <c r="F46" s="48">
        <f>SEKTOR_USD!L47</f>
        <v>0</v>
      </c>
      <c r="G46" s="48" t="e">
        <f>SEKTOR_TL!L46</f>
        <v>#DIV/0!</v>
      </c>
    </row>
    <row r="47" spans="1:7" s="22" customFormat="1" ht="17.399999999999999" x14ac:dyDescent="0.3">
      <c r="A47" s="23"/>
      <c r="B47" s="25"/>
      <c r="C47" s="25"/>
      <c r="D47" s="25"/>
      <c r="E47" s="25"/>
    </row>
    <row r="48" spans="1:7" x14ac:dyDescent="0.25">
      <c r="A48" s="21" t="s">
        <v>36</v>
      </c>
    </row>
    <row r="49" spans="1:1" x14ac:dyDescent="0.25">
      <c r="A49" s="28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22"/>
  <sheetViews>
    <sheetView showGridLines="0" zoomScale="80" zoomScaleNormal="80" workbookViewId="0">
      <selection activeCell="C1" sqref="C1"/>
    </sheetView>
  </sheetViews>
  <sheetFormatPr defaultColWidth="9.109375" defaultRowHeight="13.2" x14ac:dyDescent="0.25"/>
  <cols>
    <col min="1" max="1" width="32.33203125" customWidth="1"/>
    <col min="2" max="2" width="12.6640625" bestFit="1" customWidth="1"/>
    <col min="3" max="3" width="12.88671875" customWidth="1"/>
    <col min="4" max="4" width="12.109375" bestFit="1" customWidth="1"/>
    <col min="5" max="5" width="13.5546875" bestFit="1" customWidth="1"/>
    <col min="6" max="7" width="12.6640625" bestFit="1" customWidth="1"/>
    <col min="8" max="8" width="12.109375" bestFit="1" customWidth="1"/>
    <col min="9" max="9" width="15" bestFit="1" customWidth="1"/>
    <col min="10" max="11" width="14.109375" bestFit="1" customWidth="1"/>
    <col min="12" max="12" width="10.33203125" customWidth="1"/>
    <col min="13" max="13" width="15" bestFit="1" customWidth="1"/>
  </cols>
  <sheetData>
    <row r="2" spans="1:13" ht="24.6" x14ac:dyDescent="0.4">
      <c r="C2" s="144" t="s">
        <v>124</v>
      </c>
      <c r="D2" s="144"/>
      <c r="E2" s="144"/>
      <c r="F2" s="144"/>
      <c r="G2" s="144"/>
      <c r="H2" s="144"/>
      <c r="I2" s="144"/>
      <c r="J2" s="144"/>
      <c r="K2" s="144"/>
    </row>
    <row r="6" spans="1:13" ht="22.5" customHeight="1" x14ac:dyDescent="0.25">
      <c r="A6" s="152" t="s">
        <v>114</v>
      </c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4"/>
    </row>
    <row r="7" spans="1:13" ht="24" customHeight="1" x14ac:dyDescent="0.25">
      <c r="A7" s="50"/>
      <c r="B7" s="140" t="s">
        <v>126</v>
      </c>
      <c r="C7" s="140"/>
      <c r="D7" s="140"/>
      <c r="E7" s="140"/>
      <c r="F7" s="140" t="s">
        <v>127</v>
      </c>
      <c r="G7" s="140"/>
      <c r="H7" s="140"/>
      <c r="I7" s="140"/>
      <c r="J7" s="140" t="s">
        <v>105</v>
      </c>
      <c r="K7" s="140"/>
      <c r="L7" s="140"/>
      <c r="M7" s="140"/>
    </row>
    <row r="8" spans="1:13" ht="64.8" x14ac:dyDescent="0.3">
      <c r="A8" s="51" t="s">
        <v>41</v>
      </c>
      <c r="B8" s="71">
        <v>2019</v>
      </c>
      <c r="C8" s="72">
        <v>2020</v>
      </c>
      <c r="D8" s="7" t="s">
        <v>117</v>
      </c>
      <c r="E8" s="7" t="s">
        <v>118</v>
      </c>
      <c r="F8" s="5">
        <v>2019</v>
      </c>
      <c r="G8" s="6">
        <v>2020</v>
      </c>
      <c r="H8" s="7" t="s">
        <v>117</v>
      </c>
      <c r="I8" s="7" t="s">
        <v>118</v>
      </c>
      <c r="J8" s="5" t="s">
        <v>128</v>
      </c>
      <c r="K8" s="5" t="s">
        <v>129</v>
      </c>
      <c r="L8" s="7" t="s">
        <v>117</v>
      </c>
      <c r="M8" s="7" t="s">
        <v>118</v>
      </c>
    </row>
    <row r="9" spans="1:13" ht="22.5" customHeight="1" x14ac:dyDescent="0.3">
      <c r="A9" s="52" t="s">
        <v>199</v>
      </c>
      <c r="B9" s="75">
        <v>4255506.3414099999</v>
      </c>
      <c r="C9" s="75">
        <v>4004034.32858</v>
      </c>
      <c r="D9" s="64">
        <f>(C9-B9)/B9*100</f>
        <v>-5.9093323486078582</v>
      </c>
      <c r="E9" s="77">
        <f t="shared" ref="E9:E22" si="0">C9/C$22*100</f>
        <v>28.95543931652935</v>
      </c>
      <c r="F9" s="75">
        <v>27032921.763840001</v>
      </c>
      <c r="G9" s="75">
        <v>24487813.96748</v>
      </c>
      <c r="H9" s="64">
        <f t="shared" ref="H9:H21" si="1">(G9-F9)/F9*100</f>
        <v>-9.414845419204406</v>
      </c>
      <c r="I9" s="66">
        <f t="shared" ref="I9:I22" si="2">G9/G$22*100</f>
        <v>29.582060726949582</v>
      </c>
      <c r="J9" s="75">
        <v>48066309.51461</v>
      </c>
      <c r="K9" s="75">
        <v>44624063.288960002</v>
      </c>
      <c r="L9" s="64">
        <f t="shared" ref="L9:L22" si="3">(K9-J9)/J9*100</f>
        <v>-7.1614531267554655</v>
      </c>
      <c r="M9" s="77">
        <f t="shared" ref="M9:M22" si="4">K9/K$22*100</f>
        <v>29.17449671812567</v>
      </c>
    </row>
    <row r="10" spans="1:13" ht="22.5" customHeight="1" x14ac:dyDescent="0.3">
      <c r="A10" s="52" t="s">
        <v>200</v>
      </c>
      <c r="B10" s="75">
        <v>2994264.9266400002</v>
      </c>
      <c r="C10" s="75">
        <v>2304552.25599</v>
      </c>
      <c r="D10" s="64">
        <f t="shared" ref="D10:D22" si="5">(C10-B10)/B10*100</f>
        <v>-23.034457122134413</v>
      </c>
      <c r="E10" s="77">
        <f t="shared" si="0"/>
        <v>16.665522201892387</v>
      </c>
      <c r="F10" s="75">
        <v>18939370.372579999</v>
      </c>
      <c r="G10" s="75">
        <v>13604616.424860001</v>
      </c>
      <c r="H10" s="64">
        <f t="shared" si="1"/>
        <v>-28.167535893608886</v>
      </c>
      <c r="I10" s="66">
        <f t="shared" si="2"/>
        <v>16.434810791258229</v>
      </c>
      <c r="J10" s="75">
        <v>31824001.186719999</v>
      </c>
      <c r="K10" s="75">
        <v>26400113.307119999</v>
      </c>
      <c r="L10" s="64">
        <f t="shared" si="3"/>
        <v>-17.043387623625911</v>
      </c>
      <c r="M10" s="77">
        <f t="shared" si="4"/>
        <v>17.259970569001684</v>
      </c>
    </row>
    <row r="11" spans="1:13" ht="22.5" customHeight="1" x14ac:dyDescent="0.3">
      <c r="A11" s="52" t="s">
        <v>201</v>
      </c>
      <c r="B11" s="75">
        <v>1825293.42931</v>
      </c>
      <c r="C11" s="75">
        <v>1780247.4660700001</v>
      </c>
      <c r="D11" s="64">
        <f t="shared" si="5"/>
        <v>-2.467875165530415</v>
      </c>
      <c r="E11" s="77">
        <f t="shared" si="0"/>
        <v>12.873977404303643</v>
      </c>
      <c r="F11" s="75">
        <v>11508356.773979999</v>
      </c>
      <c r="G11" s="75">
        <v>9213235.0086100008</v>
      </c>
      <c r="H11" s="64">
        <f t="shared" si="1"/>
        <v>-19.943088404759834</v>
      </c>
      <c r="I11" s="66">
        <f t="shared" si="2"/>
        <v>11.129881902823284</v>
      </c>
      <c r="J11" s="75">
        <v>19581427.264389999</v>
      </c>
      <c r="K11" s="75">
        <v>17270371.974100001</v>
      </c>
      <c r="L11" s="64">
        <f t="shared" si="3"/>
        <v>-11.802282127272667</v>
      </c>
      <c r="M11" s="77">
        <f t="shared" si="4"/>
        <v>11.291092144982763</v>
      </c>
    </row>
    <row r="12" spans="1:13" ht="22.5" customHeight="1" x14ac:dyDescent="0.3">
      <c r="A12" s="52" t="s">
        <v>202</v>
      </c>
      <c r="B12" s="75">
        <v>1377883.8960800001</v>
      </c>
      <c r="C12" s="75">
        <v>1359846.8142500001</v>
      </c>
      <c r="D12" s="64">
        <f t="shared" si="5"/>
        <v>-1.3090422118521374</v>
      </c>
      <c r="E12" s="77">
        <f t="shared" si="0"/>
        <v>9.8338222598994705</v>
      </c>
      <c r="F12" s="75">
        <v>8976431.3827</v>
      </c>
      <c r="G12" s="75">
        <v>8348606.9745899998</v>
      </c>
      <c r="H12" s="64">
        <f t="shared" si="1"/>
        <v>-6.994142564493802</v>
      </c>
      <c r="I12" s="66">
        <f t="shared" si="2"/>
        <v>10.085383645748571</v>
      </c>
      <c r="J12" s="75">
        <v>15158174.976709999</v>
      </c>
      <c r="K12" s="75">
        <v>15192460.078199999</v>
      </c>
      <c r="L12" s="64">
        <f t="shared" si="3"/>
        <v>0.22618225177290877</v>
      </c>
      <c r="M12" s="77">
        <f t="shared" si="4"/>
        <v>9.9325866813512889</v>
      </c>
    </row>
    <row r="13" spans="1:13" ht="22.5" customHeight="1" x14ac:dyDescent="0.3">
      <c r="A13" s="53" t="s">
        <v>203</v>
      </c>
      <c r="B13" s="75">
        <v>1119496.14032</v>
      </c>
      <c r="C13" s="75">
        <v>1193120.5651499999</v>
      </c>
      <c r="D13" s="64">
        <f t="shared" si="5"/>
        <v>6.576567991467563</v>
      </c>
      <c r="E13" s="77">
        <f t="shared" si="0"/>
        <v>8.6281303521580881</v>
      </c>
      <c r="F13" s="75">
        <v>7608054.7303799996</v>
      </c>
      <c r="G13" s="75">
        <v>7070014.1217900002</v>
      </c>
      <c r="H13" s="64">
        <f t="shared" si="1"/>
        <v>-7.0719865676245721</v>
      </c>
      <c r="I13" s="66">
        <f t="shared" si="2"/>
        <v>8.5408026771572914</v>
      </c>
      <c r="J13" s="75">
        <v>13213282.797809999</v>
      </c>
      <c r="K13" s="75">
        <v>12752106.62359</v>
      </c>
      <c r="L13" s="64">
        <f t="shared" si="3"/>
        <v>-3.4902467560630415</v>
      </c>
      <c r="M13" s="77">
        <f t="shared" si="4"/>
        <v>8.3371227409306048</v>
      </c>
    </row>
    <row r="14" spans="1:13" ht="22.5" customHeight="1" x14ac:dyDescent="0.3">
      <c r="A14" s="52" t="s">
        <v>204</v>
      </c>
      <c r="B14" s="75">
        <v>1048464.39515</v>
      </c>
      <c r="C14" s="75">
        <v>837521.69964999997</v>
      </c>
      <c r="D14" s="64">
        <f t="shared" si="5"/>
        <v>-20.119204474256012</v>
      </c>
      <c r="E14" s="77">
        <f t="shared" si="0"/>
        <v>6.0565936154429671</v>
      </c>
      <c r="F14" s="75">
        <v>7723119.0624200003</v>
      </c>
      <c r="G14" s="75">
        <v>6124366.1910800003</v>
      </c>
      <c r="H14" s="64">
        <f t="shared" si="1"/>
        <v>-20.700870443903774</v>
      </c>
      <c r="I14" s="66">
        <f t="shared" si="2"/>
        <v>7.3984297993770456</v>
      </c>
      <c r="J14" s="75">
        <v>13549314.00364</v>
      </c>
      <c r="K14" s="75">
        <v>11836218.95324</v>
      </c>
      <c r="L14" s="64">
        <f t="shared" si="3"/>
        <v>-12.643407997923587</v>
      </c>
      <c r="M14" s="77">
        <f t="shared" si="4"/>
        <v>7.7383300747457557</v>
      </c>
    </row>
    <row r="15" spans="1:13" ht="22.5" customHeight="1" x14ac:dyDescent="0.3">
      <c r="A15" s="52" t="s">
        <v>205</v>
      </c>
      <c r="B15" s="75">
        <v>797059.95597999997</v>
      </c>
      <c r="C15" s="75">
        <v>839307.52159999998</v>
      </c>
      <c r="D15" s="64">
        <f t="shared" si="5"/>
        <v>5.3004250562375628</v>
      </c>
      <c r="E15" s="77">
        <f t="shared" si="0"/>
        <v>6.0695079050968443</v>
      </c>
      <c r="F15" s="75">
        <v>5059760.4936300004</v>
      </c>
      <c r="G15" s="75">
        <v>4819040.1497499999</v>
      </c>
      <c r="H15" s="64">
        <f t="shared" si="1"/>
        <v>-4.7575442391602545</v>
      </c>
      <c r="I15" s="66">
        <f t="shared" si="2"/>
        <v>5.8215542859329812</v>
      </c>
      <c r="J15" s="75">
        <v>8745803.5514000002</v>
      </c>
      <c r="K15" s="75">
        <v>8674647.0191600006</v>
      </c>
      <c r="L15" s="64">
        <f t="shared" si="3"/>
        <v>-0.81360771279397315</v>
      </c>
      <c r="M15" s="77">
        <f t="shared" si="4"/>
        <v>5.671345062250162</v>
      </c>
    </row>
    <row r="16" spans="1:13" ht="22.5" customHeight="1" x14ac:dyDescent="0.3">
      <c r="A16" s="52" t="s">
        <v>206</v>
      </c>
      <c r="B16" s="75">
        <v>584502.32096000004</v>
      </c>
      <c r="C16" s="75">
        <v>717388.09420000005</v>
      </c>
      <c r="D16" s="64">
        <f t="shared" si="5"/>
        <v>22.734858096328061</v>
      </c>
      <c r="E16" s="77">
        <f t="shared" si="0"/>
        <v>5.1878394947166884</v>
      </c>
      <c r="F16" s="75">
        <v>4137331.1133099999</v>
      </c>
      <c r="G16" s="75">
        <v>4311619.3946099998</v>
      </c>
      <c r="H16" s="64">
        <f t="shared" si="1"/>
        <v>4.212577541577609</v>
      </c>
      <c r="I16" s="66">
        <f t="shared" si="2"/>
        <v>5.2085738209310737</v>
      </c>
      <c r="J16" s="75">
        <v>7123082.0970200002</v>
      </c>
      <c r="K16" s="75">
        <v>7742336.7607100001</v>
      </c>
      <c r="L16" s="64">
        <f t="shared" si="3"/>
        <v>8.6936336722704652</v>
      </c>
      <c r="M16" s="77">
        <f t="shared" si="4"/>
        <v>5.0618155714170481</v>
      </c>
    </row>
    <row r="17" spans="1:13" ht="22.5" customHeight="1" x14ac:dyDescent="0.3">
      <c r="A17" s="52" t="s">
        <v>207</v>
      </c>
      <c r="B17" s="75">
        <v>207790.52606999999</v>
      </c>
      <c r="C17" s="75">
        <v>216498.59138999999</v>
      </c>
      <c r="D17" s="64">
        <f t="shared" si="5"/>
        <v>4.1907903525237922</v>
      </c>
      <c r="E17" s="77">
        <f t="shared" si="0"/>
        <v>1.5656238959695468</v>
      </c>
      <c r="F17" s="75">
        <v>1414696.9413300001</v>
      </c>
      <c r="G17" s="75">
        <v>1224788.3347799999</v>
      </c>
      <c r="H17" s="64">
        <f t="shared" si="1"/>
        <v>-13.423978026803482</v>
      </c>
      <c r="I17" s="66">
        <f t="shared" si="2"/>
        <v>1.4795833938152856</v>
      </c>
      <c r="J17" s="75">
        <v>2480558.1991099999</v>
      </c>
      <c r="K17" s="75">
        <v>2243537.2483000001</v>
      </c>
      <c r="L17" s="64">
        <f t="shared" si="3"/>
        <v>-9.5551457286928656</v>
      </c>
      <c r="M17" s="77">
        <f t="shared" si="4"/>
        <v>1.4667886620650787</v>
      </c>
    </row>
    <row r="18" spans="1:13" ht="22.5" customHeight="1" x14ac:dyDescent="0.3">
      <c r="A18" s="52" t="s">
        <v>208</v>
      </c>
      <c r="B18" s="75">
        <v>171885.28692000001</v>
      </c>
      <c r="C18" s="75">
        <v>194290.94201</v>
      </c>
      <c r="D18" s="64">
        <f t="shared" si="5"/>
        <v>13.035237332691644</v>
      </c>
      <c r="E18" s="77">
        <f t="shared" si="0"/>
        <v>1.4050278093187623</v>
      </c>
      <c r="F18" s="75">
        <v>1038646.32729</v>
      </c>
      <c r="G18" s="75">
        <v>1035814.1438899999</v>
      </c>
      <c r="H18" s="64">
        <f t="shared" si="1"/>
        <v>-0.27268024981994887</v>
      </c>
      <c r="I18" s="66">
        <f t="shared" si="2"/>
        <v>1.25129654068262</v>
      </c>
      <c r="J18" s="75">
        <v>1792755.2638099999</v>
      </c>
      <c r="K18" s="75">
        <v>1838664.4413099999</v>
      </c>
      <c r="L18" s="64">
        <f t="shared" si="3"/>
        <v>2.560816773307522</v>
      </c>
      <c r="M18" s="77">
        <f t="shared" si="4"/>
        <v>1.2020893158334154</v>
      </c>
    </row>
    <row r="19" spans="1:13" ht="22.5" customHeight="1" x14ac:dyDescent="0.3">
      <c r="A19" s="52" t="s">
        <v>209</v>
      </c>
      <c r="B19" s="75">
        <v>169515.70671</v>
      </c>
      <c r="C19" s="75">
        <v>167389.57206999999</v>
      </c>
      <c r="D19" s="64">
        <f t="shared" si="5"/>
        <v>-1.2542404956239843</v>
      </c>
      <c r="E19" s="77">
        <f t="shared" si="0"/>
        <v>1.2104887717113042</v>
      </c>
      <c r="F19" s="75">
        <v>1076665.38041</v>
      </c>
      <c r="G19" s="75">
        <v>1072002.2651200001</v>
      </c>
      <c r="H19" s="64">
        <f t="shared" si="1"/>
        <v>-0.43310720070001052</v>
      </c>
      <c r="I19" s="66">
        <f t="shared" si="2"/>
        <v>1.2950129459624764</v>
      </c>
      <c r="J19" s="75">
        <v>1764273.3790800001</v>
      </c>
      <c r="K19" s="75">
        <v>1787603.29366</v>
      </c>
      <c r="L19" s="64">
        <f t="shared" si="3"/>
        <v>1.3223525818977957</v>
      </c>
      <c r="M19" s="77">
        <f t="shared" si="4"/>
        <v>1.1687063566238896</v>
      </c>
    </row>
    <row r="20" spans="1:13" ht="22.5" customHeight="1" x14ac:dyDescent="0.3">
      <c r="A20" s="52" t="s">
        <v>210</v>
      </c>
      <c r="B20" s="75">
        <v>85117.857640000002</v>
      </c>
      <c r="C20" s="75">
        <v>111195.68874</v>
      </c>
      <c r="D20" s="64">
        <f t="shared" si="5"/>
        <v>30.63732079617693</v>
      </c>
      <c r="E20" s="77">
        <f t="shared" si="0"/>
        <v>0.80411898434262552</v>
      </c>
      <c r="F20" s="75">
        <v>675346.68377999996</v>
      </c>
      <c r="G20" s="75">
        <v>860919.57385000004</v>
      </c>
      <c r="H20" s="64">
        <f t="shared" si="1"/>
        <v>27.478167069885558</v>
      </c>
      <c r="I20" s="66">
        <f t="shared" si="2"/>
        <v>1.040018318845106</v>
      </c>
      <c r="J20" s="75">
        <v>1158443.5588499999</v>
      </c>
      <c r="K20" s="75">
        <v>1593507.39062</v>
      </c>
      <c r="L20" s="64">
        <f t="shared" si="3"/>
        <v>37.555893720182006</v>
      </c>
      <c r="M20" s="77">
        <f t="shared" si="4"/>
        <v>1.0418095689070466</v>
      </c>
    </row>
    <row r="21" spans="1:13" ht="22.5" customHeight="1" x14ac:dyDescent="0.3">
      <c r="A21" s="52" t="s">
        <v>211</v>
      </c>
      <c r="B21" s="75">
        <v>54956.398359999999</v>
      </c>
      <c r="C21" s="75">
        <v>102869.55383999999</v>
      </c>
      <c r="D21" s="64">
        <f t="shared" si="5"/>
        <v>87.183943835143268</v>
      </c>
      <c r="E21" s="77">
        <f t="shared" si="0"/>
        <v>0.74390798861829888</v>
      </c>
      <c r="F21" s="75">
        <v>504519.98560999997</v>
      </c>
      <c r="G21" s="75">
        <v>606433.60763999994</v>
      </c>
      <c r="H21" s="64">
        <f t="shared" si="1"/>
        <v>20.200115939268347</v>
      </c>
      <c r="I21" s="66">
        <f t="shared" si="2"/>
        <v>0.73259115051647561</v>
      </c>
      <c r="J21" s="75">
        <v>915906.14518999995</v>
      </c>
      <c r="K21" s="75">
        <v>1000095.71325</v>
      </c>
      <c r="L21" s="64">
        <f t="shared" si="3"/>
        <v>9.1919427009123726</v>
      </c>
      <c r="M21" s="77">
        <f t="shared" si="4"/>
        <v>0.65384653376560931</v>
      </c>
    </row>
    <row r="22" spans="1:13" ht="24" customHeight="1" x14ac:dyDescent="0.25">
      <c r="A22" s="68" t="s">
        <v>42</v>
      </c>
      <c r="B22" s="76">
        <f>SUM(B9:B21)</f>
        <v>14691737.18155</v>
      </c>
      <c r="C22" s="76">
        <f>SUM(C9:C21)</f>
        <v>13828263.093540004</v>
      </c>
      <c r="D22" s="74">
        <f t="shared" si="5"/>
        <v>-5.8772769846057002</v>
      </c>
      <c r="E22" s="78">
        <f t="shared" si="0"/>
        <v>100</v>
      </c>
      <c r="F22" s="67">
        <f>SUM(F9:F21)</f>
        <v>95695221.011259988</v>
      </c>
      <c r="G22" s="67">
        <f>SUM(G9:G21)</f>
        <v>82779270.158049986</v>
      </c>
      <c r="H22" s="74">
        <f>(G22-F22)/F22*100</f>
        <v>-13.496965383140969</v>
      </c>
      <c r="I22" s="70">
        <f t="shared" si="2"/>
        <v>100</v>
      </c>
      <c r="J22" s="76">
        <f>SUM(J9:J21)</f>
        <v>165373331.93834001</v>
      </c>
      <c r="K22" s="76">
        <f>SUM(K9:K21)</f>
        <v>152955726.09221998</v>
      </c>
      <c r="L22" s="74">
        <f t="shared" si="3"/>
        <v>-7.5088321076762092</v>
      </c>
      <c r="M22" s="78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7:N60"/>
  <sheetViews>
    <sheetView showGridLines="0" topLeftCell="C1" workbookViewId="0">
      <selection activeCell="F1" sqref="F1"/>
    </sheetView>
  </sheetViews>
  <sheetFormatPr defaultColWidth="9.109375" defaultRowHeight="13.2" x14ac:dyDescent="0.25"/>
  <cols>
    <col min="1" max="2" width="0" hidden="1" customWidth="1"/>
    <col min="10" max="10" width="11.5546875" bestFit="1" customWidth="1"/>
    <col min="11" max="11" width="12.109375" customWidth="1"/>
  </cols>
  <sheetData>
    <row r="7" spans="9:9" x14ac:dyDescent="0.25">
      <c r="I7" s="29"/>
    </row>
    <row r="8" spans="9:9" x14ac:dyDescent="0.25">
      <c r="I8" s="29"/>
    </row>
    <row r="9" spans="9:9" x14ac:dyDescent="0.25">
      <c r="I9" s="29"/>
    </row>
    <row r="10" spans="9:9" x14ac:dyDescent="0.25">
      <c r="I10" s="29"/>
    </row>
    <row r="17" spans="3:14" ht="12.75" customHeight="1" x14ac:dyDescent="0.25"/>
    <row r="21" spans="3:14" x14ac:dyDescent="0.25">
      <c r="C21" s="1" t="s">
        <v>123</v>
      </c>
    </row>
    <row r="22" spans="3:14" x14ac:dyDescent="0.25">
      <c r="C22" s="65" t="s">
        <v>224</v>
      </c>
    </row>
    <row r="24" spans="3:14" x14ac:dyDescent="0.25">
      <c r="H24" s="29"/>
      <c r="I24" s="29"/>
    </row>
    <row r="25" spans="3:14" x14ac:dyDescent="0.25">
      <c r="H25" s="29"/>
      <c r="I25" s="29"/>
    </row>
    <row r="26" spans="3:14" x14ac:dyDescent="0.25">
      <c r="H26" s="155"/>
      <c r="I26" s="155"/>
      <c r="N26" t="s">
        <v>43</v>
      </c>
    </row>
    <row r="27" spans="3:14" x14ac:dyDescent="0.25">
      <c r="H27" s="155"/>
      <c r="I27" s="155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x14ac:dyDescent="0.25">
      <c r="H37" s="29"/>
      <c r="I37" s="29"/>
    </row>
    <row r="38" spans="8:9" x14ac:dyDescent="0.25">
      <c r="H38" s="29"/>
      <c r="I38" s="29"/>
    </row>
    <row r="39" spans="8:9" x14ac:dyDescent="0.25">
      <c r="H39" s="155"/>
      <c r="I39" s="155"/>
    </row>
    <row r="40" spans="8:9" x14ac:dyDescent="0.25">
      <c r="H40" s="155"/>
      <c r="I40" s="155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x14ac:dyDescent="0.25">
      <c r="H49" s="29"/>
      <c r="I49" s="29"/>
    </row>
    <row r="50" spans="3:9" x14ac:dyDescent="0.25">
      <c r="H50" s="29"/>
      <c r="I50" s="29"/>
    </row>
    <row r="51" spans="3:9" x14ac:dyDescent="0.25">
      <c r="H51" s="155"/>
      <c r="I51" s="155"/>
    </row>
    <row r="52" spans="3:9" x14ac:dyDescent="0.25">
      <c r="H52" s="155"/>
      <c r="I52" s="155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0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8"/>
  <sheetViews>
    <sheetView showGridLines="0" zoomScale="90" zoomScaleNormal="90" workbookViewId="0">
      <selection activeCell="E2" sqref="E2"/>
    </sheetView>
  </sheetViews>
  <sheetFormatPr defaultColWidth="9.109375" defaultRowHeight="13.2" x14ac:dyDescent="0.25"/>
  <cols>
    <col min="1" max="1" width="3.109375" bestFit="1" customWidth="1"/>
    <col min="2" max="2" width="28" customWidth="1"/>
    <col min="3" max="3" width="11.6640625" customWidth="1"/>
    <col min="4" max="9" width="11.6640625" bestFit="1" customWidth="1"/>
    <col min="10" max="10" width="10.109375" bestFit="1" customWidth="1"/>
    <col min="11" max="14" width="11.6640625" bestFit="1" customWidth="1"/>
    <col min="15" max="15" width="12.6640625" bestFit="1" customWidth="1"/>
    <col min="16" max="16" width="6.6640625" bestFit="1" customWidth="1"/>
  </cols>
  <sheetData>
    <row r="1" spans="1:16" x14ac:dyDescent="0.25"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3" spans="1:16" ht="15.6" x14ac:dyDescent="0.3">
      <c r="A3" s="37"/>
      <c r="B3" s="73" t="s">
        <v>120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6" s="39" customFormat="1" x14ac:dyDescent="0.25">
      <c r="A4" s="49"/>
      <c r="B4" s="62" t="s">
        <v>104</v>
      </c>
      <c r="C4" s="62" t="s">
        <v>44</v>
      </c>
      <c r="D4" s="62" t="s">
        <v>45</v>
      </c>
      <c r="E4" s="62" t="s">
        <v>46</v>
      </c>
      <c r="F4" s="62" t="s">
        <v>47</v>
      </c>
      <c r="G4" s="62" t="s">
        <v>48</v>
      </c>
      <c r="H4" s="62" t="s">
        <v>49</v>
      </c>
      <c r="I4" s="62" t="s">
        <v>0</v>
      </c>
      <c r="J4" s="62" t="s">
        <v>103</v>
      </c>
      <c r="K4" s="62" t="s">
        <v>50</v>
      </c>
      <c r="L4" s="62" t="s">
        <v>51</v>
      </c>
      <c r="M4" s="62" t="s">
        <v>52</v>
      </c>
      <c r="N4" s="62" t="s">
        <v>53</v>
      </c>
      <c r="O4" s="63" t="s">
        <v>102</v>
      </c>
      <c r="P4" s="63" t="s">
        <v>101</v>
      </c>
    </row>
    <row r="5" spans="1:16" x14ac:dyDescent="0.25">
      <c r="A5" s="54" t="s">
        <v>100</v>
      </c>
      <c r="B5" s="55" t="s">
        <v>169</v>
      </c>
      <c r="C5" s="79">
        <v>1268936.8670000001</v>
      </c>
      <c r="D5" s="79">
        <v>1196500.68462</v>
      </c>
      <c r="E5" s="79">
        <v>1160311.7667400001</v>
      </c>
      <c r="F5" s="79">
        <v>797594.13168999995</v>
      </c>
      <c r="G5" s="79">
        <v>849137.77847000002</v>
      </c>
      <c r="H5" s="79">
        <v>1182519.24349</v>
      </c>
      <c r="I5" s="56">
        <v>1301311.16817</v>
      </c>
      <c r="J5" s="56"/>
      <c r="K5" s="56"/>
      <c r="L5" s="56"/>
      <c r="M5" s="56"/>
      <c r="N5" s="56"/>
      <c r="O5" s="79">
        <v>7756311.6401800001</v>
      </c>
      <c r="P5" s="57">
        <f t="shared" ref="P5:P24" si="0">O5/O$26*100</f>
        <v>9.3698719804739987</v>
      </c>
    </row>
    <row r="6" spans="1:16" x14ac:dyDescent="0.25">
      <c r="A6" s="54" t="s">
        <v>99</v>
      </c>
      <c r="B6" s="55" t="s">
        <v>170</v>
      </c>
      <c r="C6" s="79">
        <v>835102.70412000001</v>
      </c>
      <c r="D6" s="79">
        <v>827726.42009999999</v>
      </c>
      <c r="E6" s="79">
        <v>773429.20071999996</v>
      </c>
      <c r="F6" s="79">
        <v>339982.77373999998</v>
      </c>
      <c r="G6" s="79">
        <v>533574.23109999998</v>
      </c>
      <c r="H6" s="79">
        <v>872913.90761999995</v>
      </c>
      <c r="I6" s="56">
        <v>924365.55519999994</v>
      </c>
      <c r="J6" s="56"/>
      <c r="K6" s="56"/>
      <c r="L6" s="56"/>
      <c r="M6" s="56"/>
      <c r="N6" s="56"/>
      <c r="O6" s="79">
        <v>5107094.7926000003</v>
      </c>
      <c r="P6" s="57">
        <f t="shared" si="0"/>
        <v>6.1695334868851264</v>
      </c>
    </row>
    <row r="7" spans="1:16" x14ac:dyDescent="0.25">
      <c r="A7" s="54" t="s">
        <v>98</v>
      </c>
      <c r="B7" s="55" t="s">
        <v>171</v>
      </c>
      <c r="C7" s="79">
        <v>639904.87785000005</v>
      </c>
      <c r="D7" s="79">
        <v>663227.77303000004</v>
      </c>
      <c r="E7" s="79">
        <v>695232.07276999997</v>
      </c>
      <c r="F7" s="79">
        <v>595162.93438999995</v>
      </c>
      <c r="G7" s="79">
        <v>496774.65746999998</v>
      </c>
      <c r="H7" s="79">
        <v>713753.20660999999</v>
      </c>
      <c r="I7" s="56">
        <v>817179.48031999997</v>
      </c>
      <c r="J7" s="56"/>
      <c r="K7" s="56"/>
      <c r="L7" s="56"/>
      <c r="M7" s="56"/>
      <c r="N7" s="56"/>
      <c r="O7" s="79">
        <v>4621235.00244</v>
      </c>
      <c r="P7" s="57">
        <f t="shared" si="0"/>
        <v>5.5825993556317934</v>
      </c>
    </row>
    <row r="8" spans="1:16" x14ac:dyDescent="0.25">
      <c r="A8" s="54" t="s">
        <v>97</v>
      </c>
      <c r="B8" s="55" t="s">
        <v>175</v>
      </c>
      <c r="C8" s="79">
        <v>844212.00846000004</v>
      </c>
      <c r="D8" s="79">
        <v>715198.54541000002</v>
      </c>
      <c r="E8" s="79">
        <v>507421.14627999999</v>
      </c>
      <c r="F8" s="79">
        <v>379176.44007000001</v>
      </c>
      <c r="G8" s="79">
        <v>373325.69098000001</v>
      </c>
      <c r="H8" s="79">
        <v>600098.15226</v>
      </c>
      <c r="I8" s="56">
        <v>588147.13694999996</v>
      </c>
      <c r="J8" s="56"/>
      <c r="K8" s="56"/>
      <c r="L8" s="56"/>
      <c r="M8" s="56"/>
      <c r="N8" s="56"/>
      <c r="O8" s="79">
        <v>4007579.12041</v>
      </c>
      <c r="P8" s="57">
        <f t="shared" si="0"/>
        <v>4.8412834671752387</v>
      </c>
    </row>
    <row r="9" spans="1:16" x14ac:dyDescent="0.25">
      <c r="A9" s="54" t="s">
        <v>96</v>
      </c>
      <c r="B9" s="55" t="s">
        <v>173</v>
      </c>
      <c r="C9" s="79">
        <v>621896.11025999999</v>
      </c>
      <c r="D9" s="79">
        <v>630195.83670999995</v>
      </c>
      <c r="E9" s="79">
        <v>372986.52161</v>
      </c>
      <c r="F9" s="79">
        <v>459606.36794999999</v>
      </c>
      <c r="G9" s="79">
        <v>502849.24637000001</v>
      </c>
      <c r="H9" s="79">
        <v>581258.24675000005</v>
      </c>
      <c r="I9" s="56">
        <v>609893.99988000002</v>
      </c>
      <c r="J9" s="56"/>
      <c r="K9" s="56"/>
      <c r="L9" s="56"/>
      <c r="M9" s="56"/>
      <c r="N9" s="56"/>
      <c r="O9" s="79">
        <v>3778686.3295300002</v>
      </c>
      <c r="P9" s="57">
        <f t="shared" si="0"/>
        <v>4.5647736713737341</v>
      </c>
    </row>
    <row r="10" spans="1:16" x14ac:dyDescent="0.25">
      <c r="A10" s="54" t="s">
        <v>95</v>
      </c>
      <c r="B10" s="55" t="s">
        <v>172</v>
      </c>
      <c r="C10" s="79">
        <v>618201.54969000001</v>
      </c>
      <c r="D10" s="79">
        <v>602460.83577999996</v>
      </c>
      <c r="E10" s="79">
        <v>463860.07587</v>
      </c>
      <c r="F10" s="79">
        <v>225370.20754</v>
      </c>
      <c r="G10" s="79">
        <v>402036.59564000001</v>
      </c>
      <c r="H10" s="79">
        <v>573833.446</v>
      </c>
      <c r="I10" s="56">
        <v>659940.13381999999</v>
      </c>
      <c r="J10" s="56"/>
      <c r="K10" s="56"/>
      <c r="L10" s="56"/>
      <c r="M10" s="56"/>
      <c r="N10" s="56"/>
      <c r="O10" s="79">
        <v>3545702.8443399998</v>
      </c>
      <c r="P10" s="57">
        <f t="shared" si="0"/>
        <v>4.2833221863036597</v>
      </c>
    </row>
    <row r="11" spans="1:16" x14ac:dyDescent="0.25">
      <c r="A11" s="54" t="s">
        <v>94</v>
      </c>
      <c r="B11" s="55" t="s">
        <v>174</v>
      </c>
      <c r="C11" s="79">
        <v>588924.42954000004</v>
      </c>
      <c r="D11" s="79">
        <v>612314.17799</v>
      </c>
      <c r="E11" s="79">
        <v>476155.59049999999</v>
      </c>
      <c r="F11" s="79">
        <v>289356.85626999999</v>
      </c>
      <c r="G11" s="79">
        <v>254603.07287999999</v>
      </c>
      <c r="H11" s="79">
        <v>439461.48868000001</v>
      </c>
      <c r="I11" s="56">
        <v>599351.42169999995</v>
      </c>
      <c r="J11" s="56"/>
      <c r="K11" s="56"/>
      <c r="L11" s="56"/>
      <c r="M11" s="56"/>
      <c r="N11" s="56"/>
      <c r="O11" s="79">
        <v>3260167.0375600001</v>
      </c>
      <c r="P11" s="57">
        <f t="shared" si="0"/>
        <v>3.9383858197050805</v>
      </c>
    </row>
    <row r="12" spans="1:16" x14ac:dyDescent="0.25">
      <c r="A12" s="54" t="s">
        <v>93</v>
      </c>
      <c r="B12" s="55" t="s">
        <v>176</v>
      </c>
      <c r="C12" s="79">
        <v>470878.92184999998</v>
      </c>
      <c r="D12" s="79">
        <v>410959.19886</v>
      </c>
      <c r="E12" s="79">
        <v>456360.92842000001</v>
      </c>
      <c r="F12" s="79">
        <v>264490.57446999999</v>
      </c>
      <c r="G12" s="79">
        <v>306808.00170000002</v>
      </c>
      <c r="H12" s="79">
        <v>361862.76882</v>
      </c>
      <c r="I12" s="56">
        <v>454724.74657000002</v>
      </c>
      <c r="J12" s="56"/>
      <c r="K12" s="56"/>
      <c r="L12" s="56"/>
      <c r="M12" s="56"/>
      <c r="N12" s="56"/>
      <c r="O12" s="79">
        <v>2726085.1406899998</v>
      </c>
      <c r="P12" s="57">
        <f t="shared" si="0"/>
        <v>3.2931978446839421</v>
      </c>
    </row>
    <row r="13" spans="1:16" x14ac:dyDescent="0.25">
      <c r="A13" s="54" t="s">
        <v>92</v>
      </c>
      <c r="B13" s="55" t="s">
        <v>177</v>
      </c>
      <c r="C13" s="79">
        <v>365187.85025999998</v>
      </c>
      <c r="D13" s="79">
        <v>376665.94702000002</v>
      </c>
      <c r="E13" s="79">
        <v>389530.90902999998</v>
      </c>
      <c r="F13" s="79">
        <v>240855.97906000001</v>
      </c>
      <c r="G13" s="79">
        <v>259533.55715000001</v>
      </c>
      <c r="H13" s="79">
        <v>377986.70289000002</v>
      </c>
      <c r="I13" s="56">
        <v>390728.25907999999</v>
      </c>
      <c r="J13" s="56"/>
      <c r="K13" s="56"/>
      <c r="L13" s="56"/>
      <c r="M13" s="56"/>
      <c r="N13" s="56"/>
      <c r="O13" s="79">
        <v>2400489.2044899999</v>
      </c>
      <c r="P13" s="57">
        <f t="shared" si="0"/>
        <v>2.8998675633486011</v>
      </c>
    </row>
    <row r="14" spans="1:16" x14ac:dyDescent="0.25">
      <c r="A14" s="54" t="s">
        <v>91</v>
      </c>
      <c r="B14" s="55" t="s">
        <v>178</v>
      </c>
      <c r="C14" s="79">
        <v>331765.70467000001</v>
      </c>
      <c r="D14" s="79">
        <v>367157.13776999997</v>
      </c>
      <c r="E14" s="79">
        <v>309813.28671999997</v>
      </c>
      <c r="F14" s="79">
        <v>188843.31950000001</v>
      </c>
      <c r="G14" s="79">
        <v>221658.93207000001</v>
      </c>
      <c r="H14" s="79">
        <v>366838.27847999998</v>
      </c>
      <c r="I14" s="56">
        <v>377618.11531000002</v>
      </c>
      <c r="J14" s="56"/>
      <c r="K14" s="56"/>
      <c r="L14" s="56"/>
      <c r="M14" s="56"/>
      <c r="N14" s="56"/>
      <c r="O14" s="79">
        <v>2163694.77452</v>
      </c>
      <c r="P14" s="57">
        <f t="shared" si="0"/>
        <v>2.6138123353695555</v>
      </c>
    </row>
    <row r="15" spans="1:16" x14ac:dyDescent="0.25">
      <c r="A15" s="54" t="s">
        <v>90</v>
      </c>
      <c r="B15" s="55" t="s">
        <v>212</v>
      </c>
      <c r="C15" s="79">
        <v>329630.96664</v>
      </c>
      <c r="D15" s="79">
        <v>317910.45306999999</v>
      </c>
      <c r="E15" s="79">
        <v>325724.49299</v>
      </c>
      <c r="F15" s="79">
        <v>170386.29373</v>
      </c>
      <c r="G15" s="79">
        <v>215100.45319</v>
      </c>
      <c r="H15" s="79">
        <v>322225.82027999999</v>
      </c>
      <c r="I15" s="56">
        <v>339967.65487000003</v>
      </c>
      <c r="J15" s="56"/>
      <c r="K15" s="56"/>
      <c r="L15" s="56"/>
      <c r="M15" s="56"/>
      <c r="N15" s="56"/>
      <c r="O15" s="79">
        <v>2020946.1347699999</v>
      </c>
      <c r="P15" s="57">
        <f t="shared" si="0"/>
        <v>2.4413674231621263</v>
      </c>
    </row>
    <row r="16" spans="1:16" x14ac:dyDescent="0.25">
      <c r="A16" s="54" t="s">
        <v>89</v>
      </c>
      <c r="B16" s="55" t="s">
        <v>213</v>
      </c>
      <c r="C16" s="79">
        <v>310000.68586000003</v>
      </c>
      <c r="D16" s="79">
        <v>315370.03496999998</v>
      </c>
      <c r="E16" s="79">
        <v>253245.31226000001</v>
      </c>
      <c r="F16" s="79">
        <v>155313.62349</v>
      </c>
      <c r="G16" s="79">
        <v>253492.14238</v>
      </c>
      <c r="H16" s="79">
        <v>282415.88718999998</v>
      </c>
      <c r="I16" s="56">
        <v>292440.4474</v>
      </c>
      <c r="J16" s="56"/>
      <c r="K16" s="56"/>
      <c r="L16" s="56"/>
      <c r="M16" s="56"/>
      <c r="N16" s="56"/>
      <c r="O16" s="79">
        <v>1862278.1335499999</v>
      </c>
      <c r="P16" s="57">
        <f t="shared" si="0"/>
        <v>2.2496914142808495</v>
      </c>
    </row>
    <row r="17" spans="1:16" x14ac:dyDescent="0.25">
      <c r="A17" s="54" t="s">
        <v>88</v>
      </c>
      <c r="B17" s="55" t="s">
        <v>214</v>
      </c>
      <c r="C17" s="79">
        <v>274009.77331999998</v>
      </c>
      <c r="D17" s="79">
        <v>292498.44069000002</v>
      </c>
      <c r="E17" s="79">
        <v>264493.8628</v>
      </c>
      <c r="F17" s="79">
        <v>208587.69998</v>
      </c>
      <c r="G17" s="79">
        <v>172897.12914999999</v>
      </c>
      <c r="H17" s="79">
        <v>216673.3818</v>
      </c>
      <c r="I17" s="56">
        <v>243722.71317</v>
      </c>
      <c r="J17" s="56"/>
      <c r="K17" s="56"/>
      <c r="L17" s="56"/>
      <c r="M17" s="56"/>
      <c r="N17" s="56"/>
      <c r="O17" s="79">
        <v>1672883.0009099999</v>
      </c>
      <c r="P17" s="57">
        <f t="shared" si="0"/>
        <v>2.020896050081106</v>
      </c>
    </row>
    <row r="18" spans="1:16" x14ac:dyDescent="0.25">
      <c r="A18" s="54" t="s">
        <v>87</v>
      </c>
      <c r="B18" s="55" t="s">
        <v>215</v>
      </c>
      <c r="C18" s="79">
        <v>270111.24070000002</v>
      </c>
      <c r="D18" s="79">
        <v>291876.13238000002</v>
      </c>
      <c r="E18" s="79">
        <v>262291.03966000001</v>
      </c>
      <c r="F18" s="79">
        <v>152842.79261</v>
      </c>
      <c r="G18" s="79">
        <v>178150.57837</v>
      </c>
      <c r="H18" s="79">
        <v>231229.55619</v>
      </c>
      <c r="I18" s="56">
        <v>282390.77308000001</v>
      </c>
      <c r="J18" s="56"/>
      <c r="K18" s="56"/>
      <c r="L18" s="56"/>
      <c r="M18" s="56"/>
      <c r="N18" s="56"/>
      <c r="O18" s="79">
        <v>1668892.1129900001</v>
      </c>
      <c r="P18" s="57">
        <f t="shared" si="0"/>
        <v>2.0160749301166754</v>
      </c>
    </row>
    <row r="19" spans="1:16" x14ac:dyDescent="0.25">
      <c r="A19" s="54" t="s">
        <v>86</v>
      </c>
      <c r="B19" s="55" t="s">
        <v>216</v>
      </c>
      <c r="C19" s="79">
        <v>221910.71246000001</v>
      </c>
      <c r="D19" s="79">
        <v>290496.84895999997</v>
      </c>
      <c r="E19" s="79">
        <v>298746.06915</v>
      </c>
      <c r="F19" s="79">
        <v>200830.79685000001</v>
      </c>
      <c r="G19" s="79">
        <v>139505.13005000001</v>
      </c>
      <c r="H19" s="79">
        <v>212696.07870000001</v>
      </c>
      <c r="I19" s="56">
        <v>257699.16075000001</v>
      </c>
      <c r="J19" s="56"/>
      <c r="K19" s="56"/>
      <c r="L19" s="56"/>
      <c r="M19" s="56"/>
      <c r="N19" s="56"/>
      <c r="O19" s="79">
        <v>1621884.7969200001</v>
      </c>
      <c r="P19" s="57">
        <f t="shared" si="0"/>
        <v>1.9592885922083449</v>
      </c>
    </row>
    <row r="20" spans="1:16" x14ac:dyDescent="0.25">
      <c r="A20" s="54" t="s">
        <v>85</v>
      </c>
      <c r="B20" s="55" t="s">
        <v>217</v>
      </c>
      <c r="C20" s="79">
        <v>204657.17128000001</v>
      </c>
      <c r="D20" s="79">
        <v>143214.93409</v>
      </c>
      <c r="E20" s="79">
        <v>184774.34140999999</v>
      </c>
      <c r="F20" s="79">
        <v>212918.83869</v>
      </c>
      <c r="G20" s="79">
        <v>187550.97808</v>
      </c>
      <c r="H20" s="79">
        <v>218296.85331999999</v>
      </c>
      <c r="I20" s="56">
        <v>237432.52499999999</v>
      </c>
      <c r="J20" s="56"/>
      <c r="K20" s="56"/>
      <c r="L20" s="56"/>
      <c r="M20" s="56"/>
      <c r="N20" s="56"/>
      <c r="O20" s="79">
        <v>1388845.6418699999</v>
      </c>
      <c r="P20" s="57">
        <f t="shared" si="0"/>
        <v>1.6777698561708565</v>
      </c>
    </row>
    <row r="21" spans="1:16" x14ac:dyDescent="0.25">
      <c r="A21" s="54" t="s">
        <v>84</v>
      </c>
      <c r="B21" s="55" t="s">
        <v>218</v>
      </c>
      <c r="C21" s="79">
        <v>202661.73095999999</v>
      </c>
      <c r="D21" s="79">
        <v>191942.01798</v>
      </c>
      <c r="E21" s="79">
        <v>186338.03833000001</v>
      </c>
      <c r="F21" s="79">
        <v>141253.82248999999</v>
      </c>
      <c r="G21" s="79">
        <v>152808.99896999999</v>
      </c>
      <c r="H21" s="79">
        <v>208219.69258</v>
      </c>
      <c r="I21" s="56">
        <v>219351.47833000001</v>
      </c>
      <c r="J21" s="56"/>
      <c r="K21" s="56"/>
      <c r="L21" s="56"/>
      <c r="M21" s="56"/>
      <c r="N21" s="56"/>
      <c r="O21" s="79">
        <v>1302575.7796400001</v>
      </c>
      <c r="P21" s="57">
        <f t="shared" si="0"/>
        <v>1.5735531095562929</v>
      </c>
    </row>
    <row r="22" spans="1:16" x14ac:dyDescent="0.25">
      <c r="A22" s="54" t="s">
        <v>83</v>
      </c>
      <c r="B22" s="55" t="s">
        <v>219</v>
      </c>
      <c r="C22" s="79">
        <v>220671.53284</v>
      </c>
      <c r="D22" s="79">
        <v>184312.99770000001</v>
      </c>
      <c r="E22" s="79">
        <v>175684.52348</v>
      </c>
      <c r="F22" s="79">
        <v>170079.94284</v>
      </c>
      <c r="G22" s="79">
        <v>94965.547200000001</v>
      </c>
      <c r="H22" s="79">
        <v>143836.14152999999</v>
      </c>
      <c r="I22" s="56">
        <v>132370.67152999999</v>
      </c>
      <c r="J22" s="56"/>
      <c r="K22" s="56"/>
      <c r="L22" s="56"/>
      <c r="M22" s="56"/>
      <c r="N22" s="56"/>
      <c r="O22" s="79">
        <v>1121921.3571200001</v>
      </c>
      <c r="P22" s="57">
        <f t="shared" si="0"/>
        <v>1.3553168021147348</v>
      </c>
    </row>
    <row r="23" spans="1:16" x14ac:dyDescent="0.25">
      <c r="A23" s="54" t="s">
        <v>82</v>
      </c>
      <c r="B23" s="55" t="s">
        <v>220</v>
      </c>
      <c r="C23" s="79">
        <v>174662.37461</v>
      </c>
      <c r="D23" s="79">
        <v>206948.96327000001</v>
      </c>
      <c r="E23" s="79">
        <v>197803.25683999999</v>
      </c>
      <c r="F23" s="79">
        <v>59913.466780000002</v>
      </c>
      <c r="G23" s="79">
        <v>87323.913079999998</v>
      </c>
      <c r="H23" s="79">
        <v>153816.82777</v>
      </c>
      <c r="I23" s="56">
        <v>176829.34855</v>
      </c>
      <c r="J23" s="56"/>
      <c r="K23" s="56"/>
      <c r="L23" s="56"/>
      <c r="M23" s="56"/>
      <c r="N23" s="56"/>
      <c r="O23" s="79">
        <v>1057298.1509</v>
      </c>
      <c r="P23" s="57">
        <f t="shared" si="0"/>
        <v>1.2772499067475549</v>
      </c>
    </row>
    <row r="24" spans="1:16" x14ac:dyDescent="0.25">
      <c r="A24" s="54" t="s">
        <v>81</v>
      </c>
      <c r="B24" s="55" t="s">
        <v>221</v>
      </c>
      <c r="C24" s="79">
        <v>125005.28932</v>
      </c>
      <c r="D24" s="79">
        <v>164430.49468</v>
      </c>
      <c r="E24" s="79">
        <v>183655.98517999999</v>
      </c>
      <c r="F24" s="79">
        <v>118795.76919000001</v>
      </c>
      <c r="G24" s="79">
        <v>123254.46965</v>
      </c>
      <c r="H24" s="79">
        <v>129632.18921</v>
      </c>
      <c r="I24" s="56">
        <v>168842.17197</v>
      </c>
      <c r="J24" s="56"/>
      <c r="K24" s="56"/>
      <c r="L24" s="56"/>
      <c r="M24" s="56"/>
      <c r="N24" s="56"/>
      <c r="O24" s="79">
        <v>1013616.3692</v>
      </c>
      <c r="P24" s="57">
        <f t="shared" si="0"/>
        <v>1.2244809204825169</v>
      </c>
    </row>
    <row r="25" spans="1:16" x14ac:dyDescent="0.25">
      <c r="A25" s="58"/>
      <c r="B25" s="156" t="s">
        <v>80</v>
      </c>
      <c r="C25" s="156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80">
        <f>SUM(O5:O24)</f>
        <v>54098187.364629999</v>
      </c>
      <c r="P25" s="60">
        <f>SUM(P5:P24)</f>
        <v>65.352336715871786</v>
      </c>
    </row>
    <row r="26" spans="1:16" ht="13.5" customHeight="1" x14ac:dyDescent="0.25">
      <c r="A26" s="58"/>
      <c r="B26" s="157" t="s">
        <v>79</v>
      </c>
      <c r="C26" s="157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80">
        <v>82779270.158049986</v>
      </c>
      <c r="P26" s="56">
        <f>O26/O$26*100</f>
        <v>100</v>
      </c>
    </row>
    <row r="27" spans="1:16" x14ac:dyDescent="0.25">
      <c r="B27" s="38"/>
    </row>
    <row r="28" spans="1:16" x14ac:dyDescent="0.25">
      <c r="B28" s="29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2"/>
  <sheetViews>
    <sheetView showGridLines="0" zoomScaleNormal="100" workbookViewId="0">
      <selection activeCell="N4" sqref="N4"/>
    </sheetView>
  </sheetViews>
  <sheetFormatPr defaultColWidth="9.109375" defaultRowHeight="13.2" x14ac:dyDescent="0.25"/>
  <sheetData>
    <row r="22" spans="1:1" x14ac:dyDescent="0.25">
      <c r="A22" t="s">
        <v>109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7"/>
  <sheetViews>
    <sheetView showGridLines="0" workbookViewId="0">
      <selection activeCell="B1" sqref="B1"/>
    </sheetView>
  </sheetViews>
  <sheetFormatPr defaultColWidth="9.109375" defaultRowHeight="13.2" x14ac:dyDescent="0.25"/>
  <cols>
    <col min="5" max="5" width="10.5546875" customWidth="1"/>
  </cols>
  <sheetData>
    <row r="1" spans="2:2" ht="13.8" x14ac:dyDescent="0.25">
      <c r="B1" s="31" t="s">
        <v>2</v>
      </c>
    </row>
    <row r="2" spans="2:2" ht="13.8" x14ac:dyDescent="0.25">
      <c r="B2" s="31" t="s">
        <v>54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0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2002_2019_AYLIK_IHR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Çağrı Köksal</cp:lastModifiedBy>
  <cp:lastPrinted>2016-02-26T09:44:09Z</cp:lastPrinted>
  <dcterms:created xsi:type="dcterms:W3CDTF">2013-08-01T04:41:02Z</dcterms:created>
  <dcterms:modified xsi:type="dcterms:W3CDTF">2020-08-01T10:35:28Z</dcterms:modified>
</cp:coreProperties>
</file>