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08 - Ağustos\dağıtım\"/>
    </mc:Choice>
  </mc:AlternateContent>
  <xr:revisionPtr revIDLastSave="0" documentId="13_ncr:1_{18DAFA10-82E1-4FAF-AEFB-133810ACDFF0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definedNames>
    <definedName name="_xlnm._FilterDatabase" localSheetId="13" hidden="1">'2002_2019_AYLIK_IHR'!$A$1:$O$81</definedName>
  </definedNames>
  <calcPr calcId="191029"/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K45" i="1"/>
  <c r="G45" i="1"/>
  <c r="F45" i="1"/>
  <c r="B45" i="1"/>
  <c r="J45" i="1"/>
  <c r="L46" i="1" l="1"/>
  <c r="H46" i="1"/>
  <c r="C45" i="1"/>
  <c r="D46" i="1"/>
  <c r="L45" i="1"/>
  <c r="H45" i="1"/>
  <c r="D45" i="1" l="1"/>
  <c r="O80" i="22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K22" i="1"/>
  <c r="K22" i="2" s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J46" i="2"/>
  <c r="K44" i="1" l="1"/>
  <c r="M9" i="1" s="1"/>
  <c r="J44" i="1"/>
  <c r="J44" i="2" s="1"/>
  <c r="C8" i="2"/>
  <c r="C44" i="1"/>
  <c r="B8" i="2"/>
  <c r="B44" i="1"/>
  <c r="G8" i="2"/>
  <c r="G44" i="1"/>
  <c r="M14" i="1"/>
  <c r="M13" i="1"/>
  <c r="M12" i="1"/>
  <c r="M10" i="1"/>
  <c r="K44" i="2"/>
  <c r="M27" i="2" s="1"/>
  <c r="F8" i="2"/>
  <c r="F44" i="1"/>
  <c r="F46" i="2"/>
  <c r="C46" i="2"/>
  <c r="C45" i="2"/>
  <c r="B46" i="2"/>
  <c r="M8" i="1" l="1"/>
  <c r="M11" i="1"/>
  <c r="F44" i="2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12" i="1"/>
  <c r="I11" i="1"/>
  <c r="I10" i="1"/>
  <c r="I14" i="1"/>
  <c r="I13" i="1"/>
  <c r="G44" i="2"/>
  <c r="I8" i="2" s="1"/>
  <c r="I9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<sst xmlns="http://schemas.openxmlformats.org/spreadsheetml/2006/main" count="421" uniqueCount="230">
  <si>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</si>
  <si>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</si>
  <si>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</si>
  <si>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</si>
  <si>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</si>
  <si>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</si>
  <si>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</si>
  <si>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</si>
  <si>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</si>
  <si>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</si>
  <si>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</si>
  <si>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</si>
  <si>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</si>
  <si>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</si>
  <si>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</si>
  <si>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</si>
  <si>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</si>
  <si>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</si>
  <si>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</si>
  <si>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</si>
  <si>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</si>
  <si>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</si>
  <si>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</si>
  <si>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</si>
  <si>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</si>
  <si>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</si>
  <si>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</si>
  <si>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</si>
  <si>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</si>
  <si>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</si>
  <si>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</si>
  <si>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</si>
  <si>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</si>
  <si>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</si>
  <si>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</si>
  <si>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</si>
  <si>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</si>
  <si>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</si>
  <si>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</si>
  <si>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</si>
  <si>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</si>
  <si>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</si>
  <si>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</si>
  <si>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</si>
  <si>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</si>
  <si>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</si>
  <si>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</si>
  <si>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</si>
  <si>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</si>
  <si>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</si>
  <si>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</si>
  <si>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</si>
  <si>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</si>
  <si>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</si>
  <si>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</si>
  <si>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</si>
  <si>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</si>
  <si>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</si>
  <si>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</si>
  <si>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</si>
  <si>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</si>
  <si>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</si>
  <si>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</si>
  <si>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</si>
  <si>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</si>
  <si>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</si>
  <si>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</si>
  <si>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</si>
  <si>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</si>
  <si>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</si>
  <si>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</si>
  <si>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</si>
  <si>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</si>
  <si>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</si>
  <si>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</si>
  <si>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</si>
  <si>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</si>
  <si>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</si>
  <si>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</si>
  <si>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</si>
  <si>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</si>
  <si>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</si>
  <si>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</si>
  <si>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</si>
  <si>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</si>
  <si>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</si>
  <si>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</si>
  <si>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</si>
  <si>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</si>
  <si>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</si>
  <si>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</si>
  <si>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</si>
  <si>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</si>
  <si>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</si>
  <si>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</si>
  <si>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</si>
  <si>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</si>
  <si>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</si>
  <si>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</si>
  <si>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</si>
  <si>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</si>
  <si>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</si>
  <si>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</si>
  <si>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</si>
  <si>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</si>
  <si>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</si>
  <si>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</si>
  <si>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</si>
  <si>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</si>
  <si>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</si>
  <si>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</si>
  <si>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</si>
  <si>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</si>
  <si>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</si>
  <si>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</si>
  <si>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</si>
  <si>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</si>
  <si>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</si>
  <si>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</si>
  <si>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</si>
  <si>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</si>
  <si>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</si>
  <si>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</si>
  <si>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</si>
  <si>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>AĞUSTOS  (2020/2019)</t>
  </si>
  <si>
    <t>OCAK - AĞUSTOS  (2020/2019)</t>
  </si>
  <si>
    <t>1 - 31 AĞUSTOS İHRACAT RAKAMLARI</t>
  </si>
  <si>
    <t xml:space="preserve">SEKTÖREL BAZDA İHRACAT RAKAMLARI -1.000 $ </t>
  </si>
  <si>
    <t>1 - 31 AĞUSTOS</t>
  </si>
  <si>
    <t>1 OCAK  -  31 AĞUSTOS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</si>
  <si>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</si>
  <si>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</si>
  <si>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</si>
  <si>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</si>
  <si>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</si>
  <si>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</si>
  <si>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</si>
  <si>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</si>
  <si>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</si>
  <si>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</si>
  <si>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</si>
  <si>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</si>
  <si>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</si>
  <si>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</si>
  <si>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</si>
  <si>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</si>
  <si>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</si>
  <si>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</si>
  <si>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</si>
  <si>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</si>
  <si>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</si>
  <si>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</si>
  <si>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</si>
  <si>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</si>
  <si>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</si>
  <si>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</si>
  <si>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</si>
  <si>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</si>
  <si>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</si>
  <si>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1 - 31 AĞUSTOS</t>
  </si>
  <si>
    <t>2020  1 - 31 AĞUSTOS</t>
  </si>
  <si>
    <t>ANDORRA</t>
  </si>
  <si>
    <t>DENİZLİ SERBEST BÖLGESİ</t>
  </si>
  <si>
    <t>SAMSUN SERBEST BÖLGESİ</t>
  </si>
  <si>
    <t>MARŞAL ADALARI</t>
  </si>
  <si>
    <t>SİERRA LEONE</t>
  </si>
  <si>
    <t>FİJİ</t>
  </si>
  <si>
    <t>ZAMBİA</t>
  </si>
  <si>
    <t>KOMORLAR BİRLİĞİ</t>
  </si>
  <si>
    <t>ST. LUCİA</t>
  </si>
  <si>
    <t>TUVALU</t>
  </si>
  <si>
    <t>ALMANYA</t>
  </si>
  <si>
    <t>BİRLEŞİK KRALLIK</t>
  </si>
  <si>
    <t>ABD</t>
  </si>
  <si>
    <t>İSPANYA</t>
  </si>
  <si>
    <t>IRAK</t>
  </si>
  <si>
    <t>İTALYA</t>
  </si>
  <si>
    <t>FRANSA</t>
  </si>
  <si>
    <t>HOLLANDA</t>
  </si>
  <si>
    <t>İSRAİL</t>
  </si>
  <si>
    <t>RUSYA FEDERASYONU</t>
  </si>
  <si>
    <t>İSTANBUL</t>
  </si>
  <si>
    <t>BURSA</t>
  </si>
  <si>
    <t>KOCAELI</t>
  </si>
  <si>
    <t>İZMIR</t>
  </si>
  <si>
    <t>GAZIANTEP</t>
  </si>
  <si>
    <t>ANKARA</t>
  </si>
  <si>
    <t>MANISA</t>
  </si>
  <si>
    <t>DENIZLI</t>
  </si>
  <si>
    <t>KAYSERI</t>
  </si>
  <si>
    <t>HATAY</t>
  </si>
  <si>
    <t>BINGÖL</t>
  </si>
  <si>
    <t>KASTAMONU</t>
  </si>
  <si>
    <t>KARS</t>
  </si>
  <si>
    <t>ERZINCAN</t>
  </si>
  <si>
    <t>KIRIKKALE</t>
  </si>
  <si>
    <t>VAN</t>
  </si>
  <si>
    <t>ADIYAMAN</t>
  </si>
  <si>
    <t>SIIRT</t>
  </si>
  <si>
    <t>ORDU</t>
  </si>
  <si>
    <t>GIRESUN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</si>
  <si>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</si>
  <si>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</si>
  <si>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</si>
  <si>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</si>
  <si>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</si>
  <si>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</si>
  <si>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</si>
  <si>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</si>
  <si>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</si>
  <si>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</si>
  <si>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</si>
  <si>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</si>
  <si>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</si>
  <si>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</si>
  <si>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BELÇİKA</t>
  </si>
  <si>
    <t>POLONYA</t>
  </si>
  <si>
    <t>MISIR</t>
  </si>
  <si>
    <t>SUUDİ ARABİSTAN</t>
  </si>
  <si>
    <t>ÇİN</t>
  </si>
  <si>
    <t>BULGARİSTAN</t>
  </si>
  <si>
    <t>BAE</t>
  </si>
  <si>
    <t>FAS</t>
  </si>
  <si>
    <t>UKRAYNA</t>
  </si>
  <si>
    <t xml:space="preserve">* Ağustos ayı için TİM rakamı kullanılmıştır. </t>
  </si>
  <si>
    <t>İhracatçı Birlikleri Kaydından Muaf İhracat ile Antrepo ve Serbest Bölgeler Farkı</t>
  </si>
  <si>
    <t>GENEL İHRACAT TOPLAMI</t>
  </si>
  <si>
    <t>1 Ağustos - 31 Ağustos</t>
  </si>
  <si>
    <t>1 Ocak - 31 Ağustos</t>
  </si>
  <si>
    <t>1 Eylül - 31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</si>
</sst>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62" fillId="44" borderId="9" xfId="2" applyNumberFormat="1" applyFont="1" applyFill="1" applyBorder="1" applyAlignment="1">
      <alignment horizontal="center" vertic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10611945.913530001</c:v>
                </c:pt>
                <c:pt idx="1">
                  <c:v>11028391.364719998</c:v>
                </c:pt>
                <c:pt idx="2">
                  <c:v>12636164.836380001</c:v>
                </c:pt>
                <c:pt idx="3">
                  <c:v>11770995.592260001</c:v>
                </c:pt>
                <c:pt idx="4">
                  <c:v>12997750.496750001</c:v>
                </c:pt>
                <c:pt idx="5">
                  <c:v>8887779.1264699996</c:v>
                </c:pt>
                <c:pt idx="6">
                  <c:v>12515374.994540002</c:v>
                </c:pt>
                <c:pt idx="7">
                  <c:v>10182332.48725</c:v>
                </c:pt>
                <c:pt idx="8">
                  <c:v>11581594.649429999</c:v>
                </c:pt>
                <c:pt idx="9">
                  <c:v>12380343.675489999</c:v>
                </c:pt>
                <c:pt idx="10">
                  <c:v>12092778.272370001</c:v>
                </c:pt>
                <c:pt idx="11">
                  <c:v>11499501.548630001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3-4BD8-9706-1AF5628C2E6F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11105558.954480002</c:v>
                </c:pt>
                <c:pt idx="1">
                  <c:v>11129064.592769999</c:v>
                </c:pt>
                <c:pt idx="2">
                  <c:v>9972753.4638400041</c:v>
                </c:pt>
                <c:pt idx="3">
                  <c:v>6227258.2873800006</c:v>
                </c:pt>
                <c:pt idx="4">
                  <c:v>7105287.1487099985</c:v>
                </c:pt>
                <c:pt idx="5">
                  <c:v>10220472.748569997</c:v>
                </c:pt>
                <c:pt idx="6">
                  <c:v>11482211.94317</c:v>
                </c:pt>
                <c:pt idx="7">
                  <c:v>9425541.2354700007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3-4BD8-9706-1AF5628C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04432"/>
        <c:axId val="522504976"/>
      </c:lineChart>
      <c:catAx>
        <c:axId val="52250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50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25049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5044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113207.44742</c:v>
                </c:pt>
                <c:pt idx="1">
                  <c:v>100301.6303</c:v>
                </c:pt>
                <c:pt idx="2">
                  <c:v>123204.63456000001</c:v>
                </c:pt>
                <c:pt idx="3">
                  <c:v>103725.17452</c:v>
                </c:pt>
                <c:pt idx="4">
                  <c:v>74317.107980000001</c:v>
                </c:pt>
                <c:pt idx="5">
                  <c:v>89506.193650000001</c:v>
                </c:pt>
                <c:pt idx="6">
                  <c:v>90106.883679999999</c:v>
                </c:pt>
                <c:pt idx="7">
                  <c:v>85076.366760000004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912-B0A0-BE15D17DC176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112110.71122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117731.30992</c:v>
                </c:pt>
                <c:pt idx="5">
                  <c:v>63501.196909999999</c:v>
                </c:pt>
                <c:pt idx="6">
                  <c:v>83021.46703</c:v>
                </c:pt>
                <c:pt idx="7">
                  <c:v>71929.894650000002</c:v>
                </c:pt>
                <c:pt idx="8">
                  <c:v>154402.71634000001</c:v>
                </c:pt>
                <c:pt idx="9">
                  <c:v>189264.08181999999</c:v>
                </c:pt>
                <c:pt idx="10">
                  <c:v>151344.11695</c:v>
                </c:pt>
                <c:pt idx="11">
                  <c:v>122529.68595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4-4912-B0A0-BE15D17DC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84608"/>
        <c:axId val="521785152"/>
      </c:lineChart>
      <c:catAx>
        <c:axId val="5217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8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78515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84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183299.42689999999</c:v>
                </c:pt>
                <c:pt idx="1">
                  <c:v>163226.82138000001</c:v>
                </c:pt>
                <c:pt idx="2">
                  <c:v>207845.07154999999</c:v>
                </c:pt>
                <c:pt idx="3">
                  <c:v>197318.79324</c:v>
                </c:pt>
                <c:pt idx="4">
                  <c:v>120556.41231</c:v>
                </c:pt>
                <c:pt idx="5">
                  <c:v>128032.28399</c:v>
                </c:pt>
                <c:pt idx="6">
                  <c:v>136938.66110999999</c:v>
                </c:pt>
                <c:pt idx="7">
                  <c:v>92821.082840000003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5-48DB-8ED3-462E0DDF6245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135925.36207999999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112534.87652000001</c:v>
                </c:pt>
                <c:pt idx="7">
                  <c:v>66613.027579999994</c:v>
                </c:pt>
                <c:pt idx="8">
                  <c:v>274784.34807000001</c:v>
                </c:pt>
                <c:pt idx="9">
                  <c:v>346124.53003999998</c:v>
                </c:pt>
                <c:pt idx="10">
                  <c:v>264246.22425000003</c:v>
                </c:pt>
                <c:pt idx="11">
                  <c:v>187048.52671999999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5-48DB-8ED3-462E0DDF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91680"/>
        <c:axId val="521792224"/>
      </c:lineChart>
      <c:catAx>
        <c:axId val="5217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9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7922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91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29417.449779999999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19021.400140000002</c:v>
                </c:pt>
                <c:pt idx="6">
                  <c:v>19105.18777</c:v>
                </c:pt>
                <c:pt idx="7">
                  <c:v>14969.118340000001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D-465A-AC21-7265C0B024A7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26736.87846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D-465A-AC21-7265C0B0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95488"/>
        <c:axId val="521793856"/>
      </c:lineChart>
      <c:catAx>
        <c:axId val="5217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9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7938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95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A-40B8-9238-8AE8AFD6786B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A-40B8-9238-8AE8AFD6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96032"/>
        <c:axId val="521789504"/>
      </c:lineChart>
      <c:catAx>
        <c:axId val="5217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8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78950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96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13044.320599999999</c:v>
                </c:pt>
                <c:pt idx="2">
                  <c:v>12149.519120000001</c:v>
                </c:pt>
                <c:pt idx="3">
                  <c:v>6813.2945600000003</c:v>
                </c:pt>
                <c:pt idx="4">
                  <c:v>6914.2449299999998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6050.59112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A-4458-8482-358E98BEB817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A-4458-8482-358E98BE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82976"/>
        <c:axId val="521786240"/>
      </c:lineChart>
      <c:catAx>
        <c:axId val="5217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8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78624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8297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182298.30562999999</c:v>
                </c:pt>
                <c:pt idx="3">
                  <c:v>183028.29196999999</c:v>
                </c:pt>
                <c:pt idx="4">
                  <c:v>160817.47617000001</c:v>
                </c:pt>
                <c:pt idx="5">
                  <c:v>183409.19568999999</c:v>
                </c:pt>
                <c:pt idx="6">
                  <c:v>219299.57936999999</c:v>
                </c:pt>
                <c:pt idx="7">
                  <c:v>180267.07242000001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A-4DF9-A69D-93074815EE35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212233.38709</c:v>
                </c:pt>
                <c:pt idx="7">
                  <c:v>183383.60982000001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215149.30801000001</c:v>
                </c:pt>
                <c:pt idx="11">
                  <c:v>200861.66878000001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A-4DF9-A69D-93074815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87872"/>
        <c:axId val="521788416"/>
      </c:lineChart>
      <c:catAx>
        <c:axId val="5217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8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78841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878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452799.71088000003</c:v>
                </c:pt>
                <c:pt idx="1">
                  <c:v>444734.08497000003</c:v>
                </c:pt>
                <c:pt idx="2">
                  <c:v>426819.04525000002</c:v>
                </c:pt>
                <c:pt idx="3">
                  <c:v>340152.88218000002</c:v>
                </c:pt>
                <c:pt idx="4">
                  <c:v>366828.76342999999</c:v>
                </c:pt>
                <c:pt idx="5">
                  <c:v>459090.79801999999</c:v>
                </c:pt>
                <c:pt idx="6">
                  <c:v>512046.22827000002</c:v>
                </c:pt>
                <c:pt idx="7">
                  <c:v>427625.07056000002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3-4527-9EBD-2C2074C56855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392886.26405</c:v>
                </c:pt>
                <c:pt idx="1">
                  <c:v>411556.22165000002</c:v>
                </c:pt>
                <c:pt idx="2">
                  <c:v>471941.29384</c:v>
                </c:pt>
                <c:pt idx="3">
                  <c:v>476660.59295000002</c:v>
                </c:pt>
                <c:pt idx="4">
                  <c:v>526640.66966000001</c:v>
                </c:pt>
                <c:pt idx="5">
                  <c:v>347421.16450000001</c:v>
                </c:pt>
                <c:pt idx="6">
                  <c:v>496241.62631000002</c:v>
                </c:pt>
                <c:pt idx="7">
                  <c:v>413010.20166999998</c:v>
                </c:pt>
                <c:pt idx="8">
                  <c:v>457534.28807000001</c:v>
                </c:pt>
                <c:pt idx="9">
                  <c:v>491131.19111000001</c:v>
                </c:pt>
                <c:pt idx="10">
                  <c:v>521156.29015000002</c:v>
                </c:pt>
                <c:pt idx="11">
                  <c:v>523780.81656000001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3-4527-9EBD-2C2074C5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71776"/>
        <c:axId val="431860352"/>
      </c:lineChart>
      <c:catAx>
        <c:axId val="43187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860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717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673034.49829999998</c:v>
                </c:pt>
                <c:pt idx="1">
                  <c:v>645969.37075999996</c:v>
                </c:pt>
                <c:pt idx="2">
                  <c:v>584605.40075000003</c:v>
                </c:pt>
                <c:pt idx="3">
                  <c:v>306315.22878</c:v>
                </c:pt>
                <c:pt idx="4">
                  <c:v>368603.07295</c:v>
                </c:pt>
                <c:pt idx="5">
                  <c:v>553579.07394999999</c:v>
                </c:pt>
                <c:pt idx="6">
                  <c:v>655695.77099999995</c:v>
                </c:pt>
                <c:pt idx="7">
                  <c:v>569010.49783999997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3-44B6-B722-67EC1D683A7D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675583.35747000005</c:v>
                </c:pt>
                <c:pt idx="1">
                  <c:v>639677.07911000005</c:v>
                </c:pt>
                <c:pt idx="2">
                  <c:v>727594.16436000005</c:v>
                </c:pt>
                <c:pt idx="3">
                  <c:v>690614.06628999999</c:v>
                </c:pt>
                <c:pt idx="4">
                  <c:v>786299.57307000004</c:v>
                </c:pt>
                <c:pt idx="5">
                  <c:v>509742.75205000001</c:v>
                </c:pt>
                <c:pt idx="6">
                  <c:v>662269.04411999998</c:v>
                </c:pt>
                <c:pt idx="7">
                  <c:v>572541.91948000004</c:v>
                </c:pt>
                <c:pt idx="8">
                  <c:v>676696.36532999994</c:v>
                </c:pt>
                <c:pt idx="9">
                  <c:v>704289.80334999994</c:v>
                </c:pt>
                <c:pt idx="10">
                  <c:v>673531.79096999997</c:v>
                </c:pt>
                <c:pt idx="11">
                  <c:v>597422.25107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3-44B6-B722-67EC1D683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72864"/>
        <c:axId val="431861440"/>
      </c:lineChart>
      <c:catAx>
        <c:axId val="4318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861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728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132630.57998000001</c:v>
                </c:pt>
                <c:pt idx="1">
                  <c:v>151346.22435999999</c:v>
                </c:pt>
                <c:pt idx="2">
                  <c:v>129846.17844</c:v>
                </c:pt>
                <c:pt idx="3">
                  <c:v>53788.095050000004</c:v>
                </c:pt>
                <c:pt idx="4">
                  <c:v>61266.518060000002</c:v>
                </c:pt>
                <c:pt idx="5">
                  <c:v>101214.57537000001</c:v>
                </c:pt>
                <c:pt idx="6">
                  <c:v>128077.62243</c:v>
                </c:pt>
                <c:pt idx="7">
                  <c:v>98303.189230000004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D-46A7-BAB8-D6B6B4B32ADC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116808.14478</c:v>
                </c:pt>
                <c:pt idx="1">
                  <c:v>146268.08694000001</c:v>
                </c:pt>
                <c:pt idx="2">
                  <c:v>176059.14329000001</c:v>
                </c:pt>
                <c:pt idx="3">
                  <c:v>141526.80004</c:v>
                </c:pt>
                <c:pt idx="4">
                  <c:v>162494.20707</c:v>
                </c:pt>
                <c:pt idx="5">
                  <c:v>87701.870479999998</c:v>
                </c:pt>
                <c:pt idx="6">
                  <c:v>165835.02600000001</c:v>
                </c:pt>
                <c:pt idx="7">
                  <c:v>134374.44636</c:v>
                </c:pt>
                <c:pt idx="8">
                  <c:v>147706.09935999999</c:v>
                </c:pt>
                <c:pt idx="9">
                  <c:v>147765.93711</c:v>
                </c:pt>
                <c:pt idx="10">
                  <c:v>124187.16374</c:v>
                </c:pt>
                <c:pt idx="11">
                  <c:v>114208.07282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D-46A7-BAB8-D6B6B4B3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65792"/>
        <c:axId val="431873952"/>
      </c:lineChart>
      <c:catAx>
        <c:axId val="4318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7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8739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5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221437.21109</c:v>
                </c:pt>
                <c:pt idx="1">
                  <c:v>216792.40531999999</c:v>
                </c:pt>
                <c:pt idx="2">
                  <c:v>219901.29201999999</c:v>
                </c:pt>
                <c:pt idx="3">
                  <c:v>75480.701820000002</c:v>
                </c:pt>
                <c:pt idx="4">
                  <c:v>117207.79495</c:v>
                </c:pt>
                <c:pt idx="5">
                  <c:v>195128.47398000001</c:v>
                </c:pt>
                <c:pt idx="6">
                  <c:v>248883.06995999999</c:v>
                </c:pt>
                <c:pt idx="7">
                  <c:v>205574.80716999999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D32-9887-EF4AFADC00F2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182714.08072</c:v>
                </c:pt>
                <c:pt idx="1">
                  <c:v>185830.56155000001</c:v>
                </c:pt>
                <c:pt idx="2">
                  <c:v>208839.27116</c:v>
                </c:pt>
                <c:pt idx="3">
                  <c:v>229623.95965999999</c:v>
                </c:pt>
                <c:pt idx="4">
                  <c:v>235691.91334</c:v>
                </c:pt>
                <c:pt idx="5">
                  <c:v>132447.50477999999</c:v>
                </c:pt>
                <c:pt idx="6">
                  <c:v>222317.11264000001</c:v>
                </c:pt>
                <c:pt idx="7">
                  <c:v>174664.76577999999</c:v>
                </c:pt>
                <c:pt idx="8">
                  <c:v>229949.32177000001</c:v>
                </c:pt>
                <c:pt idx="9">
                  <c:v>254425.6079</c:v>
                </c:pt>
                <c:pt idx="10">
                  <c:v>251663.90036999999</c:v>
                </c:pt>
                <c:pt idx="11">
                  <c:v>226168.49797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D32-9887-EF4AFADC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69056"/>
        <c:axId val="431863072"/>
      </c:lineChart>
      <c:catAx>
        <c:axId val="4318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8630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9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379043.34905000002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7-4B51-8B5D-E1458230716B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329222.73914000002</c:v>
                </c:pt>
                <c:pt idx="1">
                  <c:v>282564.32113</c:v>
                </c:pt>
                <c:pt idx="2">
                  <c:v>324523.80460999999</c:v>
                </c:pt>
                <c:pt idx="3">
                  <c:v>328937.50211</c:v>
                </c:pt>
                <c:pt idx="4">
                  <c:v>272512.25795</c:v>
                </c:pt>
                <c:pt idx="5">
                  <c:v>312624.43818</c:v>
                </c:pt>
                <c:pt idx="6">
                  <c:v>372631.68515999999</c:v>
                </c:pt>
                <c:pt idx="7">
                  <c:v>322676.01874000003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7-4B51-8B5D-E1458230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10960"/>
        <c:axId val="522508784"/>
      </c:lineChart>
      <c:catAx>
        <c:axId val="52251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50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2508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510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1680232.38702</c:v>
                </c:pt>
                <c:pt idx="1">
                  <c:v>1490912.1625699999</c:v>
                </c:pt>
                <c:pt idx="2">
                  <c:v>1500845.2237199999</c:v>
                </c:pt>
                <c:pt idx="3">
                  <c:v>1268374.00871</c:v>
                </c:pt>
                <c:pt idx="4">
                  <c:v>1173759.0689999999</c:v>
                </c:pt>
                <c:pt idx="5">
                  <c:v>1422059.4880299999</c:v>
                </c:pt>
                <c:pt idx="6">
                  <c:v>1581149.88714</c:v>
                </c:pt>
                <c:pt idx="7">
                  <c:v>1374942.28333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2-4CBB-8E30-61475BEEB8D9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1536610.5242300001</c:v>
                </c:pt>
                <c:pt idx="1">
                  <c:v>1641548.5677799999</c:v>
                </c:pt>
                <c:pt idx="2">
                  <c:v>1838112.6023299999</c:v>
                </c:pt>
                <c:pt idx="3">
                  <c:v>1768181.55052</c:v>
                </c:pt>
                <c:pt idx="4">
                  <c:v>1933597.8560599999</c:v>
                </c:pt>
                <c:pt idx="5">
                  <c:v>1294011.8818999999</c:v>
                </c:pt>
                <c:pt idx="6">
                  <c:v>1730134.5815999999</c:v>
                </c:pt>
                <c:pt idx="7">
                  <c:v>1628379.0208000001</c:v>
                </c:pt>
                <c:pt idx="8">
                  <c:v>1653634.21906</c:v>
                </c:pt>
                <c:pt idx="9">
                  <c:v>1936779.24752</c:v>
                </c:pt>
                <c:pt idx="10">
                  <c:v>1813196.9312100001</c:v>
                </c:pt>
                <c:pt idx="11">
                  <c:v>1813859.7294000001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2-4CBB-8E30-61475BEE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75040"/>
        <c:axId val="431861984"/>
      </c:lineChart>
      <c:catAx>
        <c:axId val="4318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86198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75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624124.69013</c:v>
                </c:pt>
                <c:pt idx="1">
                  <c:v>633563.53431000002</c:v>
                </c:pt>
                <c:pt idx="2">
                  <c:v>625490.20163000003</c:v>
                </c:pt>
                <c:pt idx="3">
                  <c:v>455535.18284000002</c:v>
                </c:pt>
                <c:pt idx="4">
                  <c:v>430959.03482</c:v>
                </c:pt>
                <c:pt idx="5">
                  <c:v>585470.16743999999</c:v>
                </c:pt>
                <c:pt idx="6">
                  <c:v>666283.25167000003</c:v>
                </c:pt>
                <c:pt idx="7">
                  <c:v>572246.18940999999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B-496E-850B-B34F1AD1438E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585565.29879000003</c:v>
                </c:pt>
                <c:pt idx="1">
                  <c:v>600962.05715000001</c:v>
                </c:pt>
                <c:pt idx="2">
                  <c:v>699021.96392999997</c:v>
                </c:pt>
                <c:pt idx="3">
                  <c:v>659047.78532999998</c:v>
                </c:pt>
                <c:pt idx="4">
                  <c:v>780275.77231999999</c:v>
                </c:pt>
                <c:pt idx="5">
                  <c:v>472087.57347</c:v>
                </c:pt>
                <c:pt idx="6">
                  <c:v>682396.39106000005</c:v>
                </c:pt>
                <c:pt idx="7">
                  <c:v>574330.75529999996</c:v>
                </c:pt>
                <c:pt idx="8">
                  <c:v>647140.43747</c:v>
                </c:pt>
                <c:pt idx="9">
                  <c:v>709247.59033000004</c:v>
                </c:pt>
                <c:pt idx="10">
                  <c:v>682989.15055000002</c:v>
                </c:pt>
                <c:pt idx="11">
                  <c:v>740591.94238000002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B-496E-850B-B34F1AD1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62528"/>
        <c:axId val="431863616"/>
      </c:lineChart>
      <c:catAx>
        <c:axId val="4318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86361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252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2398238.5827299999</c:v>
                </c:pt>
                <c:pt idx="1">
                  <c:v>2519095.6891299998</c:v>
                </c:pt>
                <c:pt idx="2">
                  <c:v>2060727.83714</c:v>
                </c:pt>
                <c:pt idx="3">
                  <c:v>596301.28405999998</c:v>
                </c:pt>
                <c:pt idx="4">
                  <c:v>1202431.60097</c:v>
                </c:pt>
                <c:pt idx="5">
                  <c:v>2014413.3291</c:v>
                </c:pt>
                <c:pt idx="6">
                  <c:v>2200704.67111</c:v>
                </c:pt>
                <c:pt idx="7">
                  <c:v>1544708.2625500001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9-4CA7-A41B-AF513866A2BC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2327530.7842600001</c:v>
                </c:pt>
                <c:pt idx="1">
                  <c:v>2544567.7731499998</c:v>
                </c:pt>
                <c:pt idx="2">
                  <c:v>2883059.7463000002</c:v>
                </c:pt>
                <c:pt idx="3">
                  <c:v>2616414.3615299999</c:v>
                </c:pt>
                <c:pt idx="4">
                  <c:v>2753045.54538</c:v>
                </c:pt>
                <c:pt idx="5">
                  <c:v>2189206.8706399999</c:v>
                </c:pt>
                <c:pt idx="6">
                  <c:v>2900137.8175300001</c:v>
                </c:pt>
                <c:pt idx="7">
                  <c:v>1740661.3076200001</c:v>
                </c:pt>
                <c:pt idx="8">
                  <c:v>2591956.46496</c:v>
                </c:pt>
                <c:pt idx="9">
                  <c:v>2812499.0821099998</c:v>
                </c:pt>
                <c:pt idx="10">
                  <c:v>2690027.1347599998</c:v>
                </c:pt>
                <c:pt idx="11">
                  <c:v>2537833.06843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9-4CA7-A41B-AF513866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64704"/>
        <c:axId val="431866880"/>
      </c:lineChart>
      <c:catAx>
        <c:axId val="4318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8668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86470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822619.07741000003</c:v>
                </c:pt>
                <c:pt idx="1">
                  <c:v>862525.65180999995</c:v>
                </c:pt>
                <c:pt idx="2">
                  <c:v>828967.91211999999</c:v>
                </c:pt>
                <c:pt idx="3">
                  <c:v>619392.38755999994</c:v>
                </c:pt>
                <c:pt idx="4">
                  <c:v>669007.32982999994</c:v>
                </c:pt>
                <c:pt idx="5">
                  <c:v>901606.44742999994</c:v>
                </c:pt>
                <c:pt idx="6">
                  <c:v>986054.47571000003</c:v>
                </c:pt>
                <c:pt idx="7">
                  <c:v>852900.36895999999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7-4AB5-A2E9-68B32FCE0D3D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797011.96508999995</c:v>
                </c:pt>
                <c:pt idx="1">
                  <c:v>888924.51682999998</c:v>
                </c:pt>
                <c:pt idx="2">
                  <c:v>992598.78544000001</c:v>
                </c:pt>
                <c:pt idx="3">
                  <c:v>936995.60230000003</c:v>
                </c:pt>
                <c:pt idx="4">
                  <c:v>1041384.4111</c:v>
                </c:pt>
                <c:pt idx="5">
                  <c:v>715403.12638999999</c:v>
                </c:pt>
                <c:pt idx="6">
                  <c:v>947242.32441999996</c:v>
                </c:pt>
                <c:pt idx="7">
                  <c:v>847900.78101000004</c:v>
                </c:pt>
                <c:pt idx="8">
                  <c:v>1011368.72884</c:v>
                </c:pt>
                <c:pt idx="9">
                  <c:v>1070551.9205</c:v>
                </c:pt>
                <c:pt idx="10">
                  <c:v>1013034.65244</c:v>
                </c:pt>
                <c:pt idx="11">
                  <c:v>973439.73589000001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7-4AB5-A2E9-68B32FCE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15136"/>
        <c:axId val="525615680"/>
      </c:lineChart>
      <c:catAx>
        <c:axId val="5256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1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1568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151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1488869.52293</c:v>
                </c:pt>
                <c:pt idx="1">
                  <c:v>1517051.97361</c:v>
                </c:pt>
                <c:pt idx="2">
                  <c:v>1208340.54483</c:v>
                </c:pt>
                <c:pt idx="3">
                  <c:v>573474.44819000002</c:v>
                </c:pt>
                <c:pt idx="4">
                  <c:v>836638.40064999997</c:v>
                </c:pt>
                <c:pt idx="5">
                  <c:v>1350466.1791099999</c:v>
                </c:pt>
                <c:pt idx="6">
                  <c:v>1810160.9670299999</c:v>
                </c:pt>
                <c:pt idx="7">
                  <c:v>1545731.2876800001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6-4609-BAD9-EC3A59D517A6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1413941.28507</c:v>
                </c:pt>
                <c:pt idx="1">
                  <c:v>1413313.47961</c:v>
                </c:pt>
                <c:pt idx="2">
                  <c:v>1674011.8681300001</c:v>
                </c:pt>
                <c:pt idx="3">
                  <c:v>1502284.1817900001</c:v>
                </c:pt>
                <c:pt idx="4">
                  <c:v>1621082.41542</c:v>
                </c:pt>
                <c:pt idx="5">
                  <c:v>1085784.1142</c:v>
                </c:pt>
                <c:pt idx="6">
                  <c:v>1671698.95521</c:v>
                </c:pt>
                <c:pt idx="7">
                  <c:v>1394151.90805</c:v>
                </c:pt>
                <c:pt idx="8">
                  <c:v>1497864.30167</c:v>
                </c:pt>
                <c:pt idx="9">
                  <c:v>1548999.24918</c:v>
                </c:pt>
                <c:pt idx="10">
                  <c:v>1536344.2088599999</c:v>
                </c:pt>
                <c:pt idx="11">
                  <c:v>1326040.73969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609-BAD9-EC3A59D5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11328"/>
        <c:axId val="525604256"/>
      </c:lineChart>
      <c:catAx>
        <c:axId val="5256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0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0425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11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702073.91725000006</c:v>
                </c:pt>
                <c:pt idx="1">
                  <c:v>689494.92090999999</c:v>
                </c:pt>
                <c:pt idx="2">
                  <c:v>671349.52914</c:v>
                </c:pt>
                <c:pt idx="3">
                  <c:v>517949.98972999997</c:v>
                </c:pt>
                <c:pt idx="4">
                  <c:v>498375.51574</c:v>
                </c:pt>
                <c:pt idx="5">
                  <c:v>676489.93873000005</c:v>
                </c:pt>
                <c:pt idx="6">
                  <c:v>754714.96499999997</c:v>
                </c:pt>
                <c:pt idx="7">
                  <c:v>615732.17313000001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2-4D8F-AF83-F66583389523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650702.728</c:v>
                </c:pt>
                <c:pt idx="1">
                  <c:v>655042.91494000005</c:v>
                </c:pt>
                <c:pt idx="2">
                  <c:v>712311.38410999998</c:v>
                </c:pt>
                <c:pt idx="3">
                  <c:v>706601.60254999995</c:v>
                </c:pt>
                <c:pt idx="4">
                  <c:v>827433.88772999996</c:v>
                </c:pt>
                <c:pt idx="5">
                  <c:v>516675.81784999999</c:v>
                </c:pt>
                <c:pt idx="6">
                  <c:v>709203.38445999997</c:v>
                </c:pt>
                <c:pt idx="7">
                  <c:v>611245.45646999998</c:v>
                </c:pt>
                <c:pt idx="8">
                  <c:v>651265.58816000004</c:v>
                </c:pt>
                <c:pt idx="9">
                  <c:v>719121.08837000001</c:v>
                </c:pt>
                <c:pt idx="10">
                  <c:v>689669.38566999999</c:v>
                </c:pt>
                <c:pt idx="11">
                  <c:v>671703.41981999995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2-4D8F-AF83-F6658338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03168"/>
        <c:axId val="525616768"/>
      </c:lineChart>
      <c:catAx>
        <c:axId val="5256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1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167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031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287897.05005999998</c:v>
                </c:pt>
                <c:pt idx="1">
                  <c:v>309013.74599000002</c:v>
                </c:pt>
                <c:pt idx="2">
                  <c:v>316520.52346</c:v>
                </c:pt>
                <c:pt idx="3">
                  <c:v>231471.05153999999</c:v>
                </c:pt>
                <c:pt idx="4">
                  <c:v>250121.04818000001</c:v>
                </c:pt>
                <c:pt idx="5">
                  <c:v>322879.38572000002</c:v>
                </c:pt>
                <c:pt idx="6">
                  <c:v>351074.69571</c:v>
                </c:pt>
                <c:pt idx="7">
                  <c:v>319613.24624000001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8-4D7D-8DB9-CE6557F5ED28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266361.48142000003</c:v>
                </c:pt>
                <c:pt idx="2">
                  <c:v>316697.19016</c:v>
                </c:pt>
                <c:pt idx="3">
                  <c:v>311274.73136999999</c:v>
                </c:pt>
                <c:pt idx="4">
                  <c:v>353998.85204999999</c:v>
                </c:pt>
                <c:pt idx="5">
                  <c:v>235214.55937999999</c:v>
                </c:pt>
                <c:pt idx="6">
                  <c:v>315492.89546000003</c:v>
                </c:pt>
                <c:pt idx="7">
                  <c:v>284201.04644000001</c:v>
                </c:pt>
                <c:pt idx="8">
                  <c:v>303891.12657000002</c:v>
                </c:pt>
                <c:pt idx="9">
                  <c:v>294719.53552999999</c:v>
                </c:pt>
                <c:pt idx="10">
                  <c:v>301612.67723999999</c:v>
                </c:pt>
                <c:pt idx="11">
                  <c:v>279704.95673999999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8-4D7D-8DB9-CE6557F5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12416"/>
        <c:axId val="525613504"/>
      </c:lineChart>
      <c:catAx>
        <c:axId val="525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1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13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1241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291805.19397999998</c:v>
                </c:pt>
                <c:pt idx="1">
                  <c:v>372039.90392000001</c:v>
                </c:pt>
                <c:pt idx="2">
                  <c:v>229282.16561</c:v>
                </c:pt>
                <c:pt idx="3">
                  <c:v>145571.75638000001</c:v>
                </c:pt>
                <c:pt idx="4">
                  <c:v>225387.82094999999</c:v>
                </c:pt>
                <c:pt idx="5">
                  <c:v>345019.83542999998</c:v>
                </c:pt>
                <c:pt idx="6">
                  <c:v>345711.13118999999</c:v>
                </c:pt>
                <c:pt idx="7">
                  <c:v>187337.47255999999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6-4C7D-8EDC-91E02DB26850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248780.49184999999</c:v>
                </c:pt>
                <c:pt idx="2">
                  <c:v>297349.99144000001</c:v>
                </c:pt>
                <c:pt idx="3">
                  <c:v>257747.11799999999</c:v>
                </c:pt>
                <c:pt idx="4">
                  <c:v>360377.45559000003</c:v>
                </c:pt>
                <c:pt idx="5">
                  <c:v>215409.86180000001</c:v>
                </c:pt>
                <c:pt idx="6">
                  <c:v>507955.38105999999</c:v>
                </c:pt>
                <c:pt idx="7">
                  <c:v>566131.63852000004</c:v>
                </c:pt>
                <c:pt idx="8">
                  <c:v>438812.45955999999</c:v>
                </c:pt>
                <c:pt idx="9">
                  <c:v>265494.39994999999</c:v>
                </c:pt>
                <c:pt idx="10">
                  <c:v>376583.94140000001</c:v>
                </c:pt>
                <c:pt idx="11">
                  <c:v>297820.05541999999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6-4C7D-8EDC-91E02DB2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12960"/>
        <c:axId val="525602624"/>
      </c:lineChart>
      <c:catAx>
        <c:axId val="5256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0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026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12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1138806.83396</c:v>
                </c:pt>
                <c:pt idx="1">
                  <c:v>1003715.7813799999</c:v>
                </c:pt>
                <c:pt idx="2">
                  <c:v>983304.97953000001</c:v>
                </c:pt>
                <c:pt idx="3">
                  <c:v>901160.66377999994</c:v>
                </c:pt>
                <c:pt idx="4">
                  <c:v>816730.13731999998</c:v>
                </c:pt>
                <c:pt idx="5">
                  <c:v>1128296.23795</c:v>
                </c:pt>
                <c:pt idx="6">
                  <c:v>1046774.32985</c:v>
                </c:pt>
                <c:pt idx="7">
                  <c:v>878409.26207000006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6-4279-93B4-BC5FE42CE754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1192860.09136</c:v>
                </c:pt>
                <c:pt idx="2">
                  <c:v>1302301.6434899999</c:v>
                </c:pt>
                <c:pt idx="3">
                  <c:v>1235495.1953</c:v>
                </c:pt>
                <c:pt idx="4">
                  <c:v>1355662.68478</c:v>
                </c:pt>
                <c:pt idx="5">
                  <c:v>877931.08233</c:v>
                </c:pt>
                <c:pt idx="6">
                  <c:v>1239199.82916</c:v>
                </c:pt>
                <c:pt idx="7">
                  <c:v>1015952.6831800001</c:v>
                </c:pt>
                <c:pt idx="8">
                  <c:v>1134340.0153600001</c:v>
                </c:pt>
                <c:pt idx="9">
                  <c:v>1171737.7825800001</c:v>
                </c:pt>
                <c:pt idx="10">
                  <c:v>989897.14229999995</c:v>
                </c:pt>
                <c:pt idx="11">
                  <c:v>1111212.1009200001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6-4279-93B4-BC5FE42C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17312"/>
        <c:axId val="525608064"/>
      </c:lineChart>
      <c:catAx>
        <c:axId val="5256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0806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1731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329222.73914000002</c:v>
                </c:pt>
                <c:pt idx="1">
                  <c:v>282564.32113</c:v>
                </c:pt>
                <c:pt idx="2">
                  <c:v>324523.80460999999</c:v>
                </c:pt>
                <c:pt idx="3">
                  <c:v>328937.50211</c:v>
                </c:pt>
                <c:pt idx="4">
                  <c:v>272512.25795</c:v>
                </c:pt>
                <c:pt idx="5">
                  <c:v>312624.43818</c:v>
                </c:pt>
                <c:pt idx="6">
                  <c:v>372631.68515999999</c:v>
                </c:pt>
                <c:pt idx="7">
                  <c:v>322676.01874000003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9-49D7-9E0F-F280A3358E0A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379043.34905000002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9-49D7-9E0F-F280A335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08608"/>
        <c:axId val="525609152"/>
      </c:lineChart>
      <c:catAx>
        <c:axId val="5256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0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0915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0860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A-4CD7-BF08-C133920CBEF4}"/>
            </c:ext>
          </c:extLst>
        </c:ser>
        <c:ser>
          <c:idx val="1"/>
          <c:order val="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'2002_2019_AYLIK_IHR'!$C$80:$N$80</c:f>
              <c:numCache>
                <c:formatCode>#,##0</c:formatCode>
                <c:ptCount val="12"/>
                <c:pt idx="0">
                  <c:v>14688225.533</c:v>
                </c:pt>
                <c:pt idx="1">
                  <c:v>14592923.094000001</c:v>
                </c:pt>
                <c:pt idx="2">
                  <c:v>13341390.218</c:v>
                </c:pt>
                <c:pt idx="3">
                  <c:v>8974294.7200000007</c:v>
                </c:pt>
                <c:pt idx="4">
                  <c:v>9950801.0059999991</c:v>
                </c:pt>
                <c:pt idx="5">
                  <c:v>13455339.237</c:v>
                </c:pt>
                <c:pt idx="6">
                  <c:v>15011942.683</c:v>
                </c:pt>
                <c:pt idx="7">
                  <c:v>11432260.190280002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A-4CD7-BF08-C133920C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06064"/>
        <c:axId val="522506608"/>
      </c:lineChart>
      <c:catAx>
        <c:axId val="52250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50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2506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506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88349.340700000001</c:v>
                </c:pt>
                <c:pt idx="6">
                  <c:v>141332.83762000001</c:v>
                </c:pt>
                <c:pt idx="7">
                  <c:v>120028.25627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A-4FDA-9A34-54CCEF7B95BA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A-4FDA-9A34-54CCEF7B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10784"/>
        <c:axId val="440640496"/>
      </c:lineChart>
      <c:catAx>
        <c:axId val="5256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064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064049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6107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166930.19342</c:v>
                </c:pt>
                <c:pt idx="1">
                  <c:v>173879.66149999999</c:v>
                </c:pt>
                <c:pt idx="2">
                  <c:v>141696.99794</c:v>
                </c:pt>
                <c:pt idx="3">
                  <c:v>160675.06228000001</c:v>
                </c:pt>
                <c:pt idx="4">
                  <c:v>112407.95722</c:v>
                </c:pt>
                <c:pt idx="5">
                  <c:v>167276.37640000001</c:v>
                </c:pt>
                <c:pt idx="6">
                  <c:v>139608.02239999999</c:v>
                </c:pt>
                <c:pt idx="7">
                  <c:v>177466.2966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0-4AA2-B77D-C2E80A0DB6ED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157657.03713000001</c:v>
                </c:pt>
                <c:pt idx="2">
                  <c:v>282563.32374999998</c:v>
                </c:pt>
                <c:pt idx="3">
                  <c:v>197031.90615</c:v>
                </c:pt>
                <c:pt idx="4">
                  <c:v>248697.31630000001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156438.21489999999</c:v>
                </c:pt>
                <c:pt idx="9">
                  <c:v>258091.33392999999</c:v>
                </c:pt>
                <c:pt idx="10">
                  <c:v>360282.88809999998</c:v>
                </c:pt>
                <c:pt idx="11">
                  <c:v>288648.05207999999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0-4AA2-B77D-C2E80A0D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41584"/>
        <c:axId val="440633968"/>
      </c:lineChart>
      <c:catAx>
        <c:axId val="44064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063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0633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0641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360978.74036</c:v>
                </c:pt>
                <c:pt idx="1">
                  <c:v>387530.68122999999</c:v>
                </c:pt>
                <c:pt idx="2">
                  <c:v>396052.06695000001</c:v>
                </c:pt>
                <c:pt idx="3">
                  <c:v>286890.23213000002</c:v>
                </c:pt>
                <c:pt idx="4">
                  <c:v>278104.93183999998</c:v>
                </c:pt>
                <c:pt idx="5">
                  <c:v>359878.36781000003</c:v>
                </c:pt>
                <c:pt idx="6">
                  <c:v>416464.70302000002</c:v>
                </c:pt>
                <c:pt idx="7">
                  <c:v>355827.38548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6-47F4-BFCF-F50FF17C8D39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361884.15701000002</c:v>
                </c:pt>
                <c:pt idx="2">
                  <c:v>414615.02019000001</c:v>
                </c:pt>
                <c:pt idx="3">
                  <c:v>392857.37504000001</c:v>
                </c:pt>
                <c:pt idx="4">
                  <c:v>473184.90893999999</c:v>
                </c:pt>
                <c:pt idx="5">
                  <c:v>285958.15311999997</c:v>
                </c:pt>
                <c:pt idx="6">
                  <c:v>426254.35249000002</c:v>
                </c:pt>
                <c:pt idx="7">
                  <c:v>345201.08974000002</c:v>
                </c:pt>
                <c:pt idx="8">
                  <c:v>395736.46052000002</c:v>
                </c:pt>
                <c:pt idx="9">
                  <c:v>436859.90636000002</c:v>
                </c:pt>
                <c:pt idx="10">
                  <c:v>419049.71286999999</c:v>
                </c:pt>
                <c:pt idx="11">
                  <c:v>390608.09998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6-47F4-BFCF-F50FF17C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38320"/>
        <c:axId val="440643760"/>
      </c:lineChart>
      <c:catAx>
        <c:axId val="44063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064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064376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06383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1881329.1634499999</c:v>
                </c:pt>
                <c:pt idx="1">
                  <c:v>1857110.5900899998</c:v>
                </c:pt>
                <c:pt idx="2">
                  <c:v>1950394.8485900001</c:v>
                </c:pt>
                <c:pt idx="3">
                  <c:v>1878338.7036000001</c:v>
                </c:pt>
                <c:pt idx="4">
                  <c:v>2011069.3497000001</c:v>
                </c:pt>
                <c:pt idx="5">
                  <c:v>1363292.6866899999</c:v>
                </c:pt>
                <c:pt idx="6">
                  <c:v>1797318.8379600001</c:v>
                </c:pt>
                <c:pt idx="7">
                  <c:v>1528028.6455399999</c:v>
                </c:pt>
                <c:pt idx="8">
                  <c:v>2074096.1174099999</c:v>
                </c:pt>
                <c:pt idx="9">
                  <c:v>2421465.9295000006</c:v>
                </c:pt>
                <c:pt idx="10">
                  <c:v>2353467.37402</c:v>
                </c:pt>
                <c:pt idx="11">
                  <c:v>2259166.6399599998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C-41D6-9AC9-0A096AC63134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2043231.1880600005</c:v>
                </c:pt>
                <c:pt idx="1">
                  <c:v>1939654.94056</c:v>
                </c:pt>
                <c:pt idx="2">
                  <c:v>2032854.8690599999</c:v>
                </c:pt>
                <c:pt idx="3">
                  <c:v>1763831.29907</c:v>
                </c:pt>
                <c:pt idx="4">
                  <c:v>1576498.7614500001</c:v>
                </c:pt>
                <c:pt idx="5">
                  <c:v>1918377.2223</c:v>
                </c:pt>
                <c:pt idx="6">
                  <c:v>1957248.52272</c:v>
                </c:pt>
                <c:pt idx="7">
                  <c:v>1684042.9360700003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C-41D6-9AC9-0A096AC6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07696"/>
        <c:axId val="522509328"/>
      </c:lineChart>
      <c:catAx>
        <c:axId val="52250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50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2509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507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6-4AD4-901F-95DB9B13D1C8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6-4AD4-901F-95DB9B13D1C8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6-4AD4-901F-95DB9B13D1C8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6-4AD4-901F-95DB9B13D1C8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6-4AD4-901F-95DB9B13D1C8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A6-4AD4-901F-95DB9B13D1C8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A6-4AD4-901F-95DB9B13D1C8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A6-4AD4-901F-95DB9B13D1C8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6-4AD4-901F-95DB9B13D1C8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A6-4AD4-901F-95DB9B13D1C8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A6-4AD4-901F-95DB9B13D1C8}"/>
            </c:ext>
          </c:extLst>
        </c:ser>
        <c:ser>
          <c:idx val="11"/>
          <c:order val="1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'2002_2019_AYLIK_IHR'!$C$80:$N$80</c:f>
              <c:numCache>
                <c:formatCode>#,##0</c:formatCode>
                <c:ptCount val="12"/>
                <c:pt idx="0">
                  <c:v>14688225.533</c:v>
                </c:pt>
                <c:pt idx="1">
                  <c:v>14592923.094000001</c:v>
                </c:pt>
                <c:pt idx="2">
                  <c:v>13341390.218</c:v>
                </c:pt>
                <c:pt idx="3">
                  <c:v>8974294.7200000007</c:v>
                </c:pt>
                <c:pt idx="4">
                  <c:v>9950801.0059999991</c:v>
                </c:pt>
                <c:pt idx="5">
                  <c:v>13455339.237</c:v>
                </c:pt>
                <c:pt idx="6">
                  <c:v>15011942.683</c:v>
                </c:pt>
                <c:pt idx="7">
                  <c:v>11432260.190280002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A6-4AD4-901F-95DB9B13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89344"/>
        <c:axId val="441890432"/>
      </c:lineChart>
      <c:catAx>
        <c:axId val="4418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89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89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8893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'2002_2019_AYLIK_IHR'!$O$62:$O$80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101447176.68128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B5A-ABFD-7B34BCA5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892064"/>
        <c:axId val="441892608"/>
      </c:barChart>
      <c:catAx>
        <c:axId val="4418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89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89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89206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583442.31481000001</c:v>
                </c:pt>
                <c:pt idx="1">
                  <c:v>593068.09433999995</c:v>
                </c:pt>
                <c:pt idx="2">
                  <c:v>631887.30556000001</c:v>
                </c:pt>
                <c:pt idx="3">
                  <c:v>593888.33848999999</c:v>
                </c:pt>
                <c:pt idx="4">
                  <c:v>498726.54148999997</c:v>
                </c:pt>
                <c:pt idx="5">
                  <c:v>571856.88560000004</c:v>
                </c:pt>
                <c:pt idx="6">
                  <c:v>589189.83739999996</c:v>
                </c:pt>
                <c:pt idx="7">
                  <c:v>545056.68215000001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0-4303-903B-1803DD4C9C66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565214.60730999999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590703.69087000005</c:v>
                </c:pt>
                <c:pt idx="5">
                  <c:v>344697.70916000003</c:v>
                </c:pt>
                <c:pt idx="6">
                  <c:v>546255.51265000005</c:v>
                </c:pt>
                <c:pt idx="7">
                  <c:v>480724.38799999998</c:v>
                </c:pt>
                <c:pt idx="8">
                  <c:v>568540.03336</c:v>
                </c:pt>
                <c:pt idx="9">
                  <c:v>697965.95276000001</c:v>
                </c:pt>
                <c:pt idx="10">
                  <c:v>620369.90563000005</c:v>
                </c:pt>
                <c:pt idx="11">
                  <c:v>629542.35412000003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0-4303-903B-1803DD4C9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19616"/>
        <c:axId val="222606560"/>
      </c:lineChart>
      <c:catAx>
        <c:axId val="22261961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260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26065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26196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255300.87912</c:v>
                </c:pt>
                <c:pt idx="1">
                  <c:v>203439.25075000001</c:v>
                </c:pt>
                <c:pt idx="2">
                  <c:v>178197.44112999999</c:v>
                </c:pt>
                <c:pt idx="3">
                  <c:v>118399.59448</c:v>
                </c:pt>
                <c:pt idx="4">
                  <c:v>158702.62062999999</c:v>
                </c:pt>
                <c:pt idx="5">
                  <c:v>264239.37037999998</c:v>
                </c:pt>
                <c:pt idx="6">
                  <c:v>185634.39214000001</c:v>
                </c:pt>
                <c:pt idx="7">
                  <c:v>130167.09015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9-4893-B0C9-AC9633C33B20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199171.65065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202356.84766999999</c:v>
                </c:pt>
                <c:pt idx="6">
                  <c:v>131696.03559000001</c:v>
                </c:pt>
                <c:pt idx="7">
                  <c:v>109801.97443</c:v>
                </c:pt>
                <c:pt idx="8">
                  <c:v>148472.87774</c:v>
                </c:pt>
                <c:pt idx="9">
                  <c:v>223947.97521</c:v>
                </c:pt>
                <c:pt idx="10">
                  <c:v>331627.44491999998</c:v>
                </c:pt>
                <c:pt idx="11">
                  <c:v>349917.44088000001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9-4893-B0C9-AC9633C3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07648"/>
        <c:axId val="222608192"/>
      </c:lineChart>
      <c:catAx>
        <c:axId val="2226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260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26081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26076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131870.22687000001</c:v>
                </c:pt>
                <c:pt idx="1">
                  <c:v>126852.33413</c:v>
                </c:pt>
                <c:pt idx="2">
                  <c:v>162230.07879999999</c:v>
                </c:pt>
                <c:pt idx="3">
                  <c:v>143794.19901000001</c:v>
                </c:pt>
                <c:pt idx="4">
                  <c:v>100057.20744</c:v>
                </c:pt>
                <c:pt idx="5">
                  <c:v>112633.25799</c:v>
                </c:pt>
                <c:pt idx="6">
                  <c:v>124209.10451999999</c:v>
                </c:pt>
                <c:pt idx="7">
                  <c:v>130755.00395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6-4B98-8E01-A7B35E27624C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125353.15045</c:v>
                </c:pt>
                <c:pt idx="1">
                  <c:v>122127.17662</c:v>
                </c:pt>
                <c:pt idx="2">
                  <c:v>128029.56342000001</c:v>
                </c:pt>
                <c:pt idx="3">
                  <c:v>125216.48028</c:v>
                </c:pt>
                <c:pt idx="4">
                  <c:v>138481.47127000001</c:v>
                </c:pt>
                <c:pt idx="5">
                  <c:v>83536.579599999997</c:v>
                </c:pt>
                <c:pt idx="6">
                  <c:v>130147.26106999999</c:v>
                </c:pt>
                <c:pt idx="7">
                  <c:v>127803.83005999999</c:v>
                </c:pt>
                <c:pt idx="8">
                  <c:v>152522.97880000001</c:v>
                </c:pt>
                <c:pt idx="9">
                  <c:v>148312.81640000001</c:v>
                </c:pt>
                <c:pt idx="10">
                  <c:v>139251.81494000001</c:v>
                </c:pt>
                <c:pt idx="11">
                  <c:v>127768.69579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6-4B98-8E01-A7B35E27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81888"/>
        <c:axId val="521790592"/>
      </c:lineChart>
      <c:catAx>
        <c:axId val="5217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9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790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781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E11" sqref="E1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4" t="s">
        <v>126</v>
      </c>
      <c r="C1" s="144"/>
      <c r="D1" s="144"/>
      <c r="E1" s="144"/>
      <c r="F1" s="144"/>
      <c r="G1" s="144"/>
      <c r="H1" s="144"/>
      <c r="I1" s="144"/>
      <c r="J1" s="144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1" t="s">
        <v>127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</row>
    <row r="6" spans="1:13" ht="17.399999999999999" x14ac:dyDescent="0.25">
      <c r="A6" s="3"/>
      <c r="B6" s="140" t="s">
        <v>128</v>
      </c>
      <c r="C6" s="140"/>
      <c r="D6" s="140"/>
      <c r="E6" s="140"/>
      <c r="F6" s="140" t="s">
        <v>129</v>
      </c>
      <c r="G6" s="140"/>
      <c r="H6" s="140"/>
      <c r="I6" s="140"/>
      <c r="J6" s="140" t="s">
        <v>105</v>
      </c>
      <c r="K6" s="140"/>
      <c r="L6" s="140"/>
      <c r="M6" s="140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117</v>
      </c>
      <c r="E7" s="7" t="s">
        <v>118</v>
      </c>
      <c r="F7" s="5">
        <v>2019</v>
      </c>
      <c r="G7" s="6">
        <v>2020</v>
      </c>
      <c r="H7" s="7" t="s">
        <v>117</v>
      </c>
      <c r="I7" s="7" t="s">
        <v>118</v>
      </c>
      <c r="J7" s="5" t="s">
        <v>130</v>
      </c>
      <c r="K7" s="5" t="s">
        <v>131</v>
      </c>
      <c r="L7" s="7" t="s">
        <v>117</v>
      </c>
      <c r="M7" s="7" t="s">
        <v>118</v>
      </c>
    </row>
    <row r="8" spans="1:13" ht="16.8" x14ac:dyDescent="0.3">
      <c r="A8" s="85" t="s">
        <v>2</v>
      </c>
      <c r="B8" s="8">
        <f>B9+B18+B20</f>
        <v>1528028.6455399999</v>
      </c>
      <c r="C8" s="8">
        <f>C9+C18+C20</f>
        <v>1684042.9360700003</v>
      </c>
      <c r="D8" s="10">
        <f t="shared" ref="D8:D46" si="0">(C8-B8)/B8*100</f>
        <v>10.21016791703309</v>
      </c>
      <c r="E8" s="10">
        <f>C8/C$44*100</f>
        <v>14.730621137382933</v>
      </c>
      <c r="F8" s="8">
        <f>F9+F18+F20</f>
        <v>14266882.825619999</v>
      </c>
      <c r="G8" s="8">
        <f>G9+G18+G20</f>
        <v>14915739.739290003</v>
      </c>
      <c r="H8" s="10">
        <f t="shared" ref="H8:H46" si="1">(G8-F8)/F8*100</f>
        <v>4.5479935708507222</v>
      </c>
      <c r="I8" s="10">
        <f t="shared" ref="I8:I44" si="2">G8/G$44*100</f>
        <v>15.845964254525086</v>
      </c>
      <c r="J8" s="8">
        <f>J9+J18+J20</f>
        <v>22705893.215979997</v>
      </c>
      <c r="K8" s="8">
        <f>K9+K18+K20</f>
        <v>24023935.800179999</v>
      </c>
      <c r="L8" s="10">
        <f t="shared" ref="L8:L46" si="3">(K8-J8)/J8*100</f>
        <v>5.8048479822515313</v>
      </c>
      <c r="M8" s="10">
        <f t="shared" ref="M8:M44" si="4">K8/K$44*100</f>
        <v>15.778786029216127</v>
      </c>
    </row>
    <row r="9" spans="1:13" ht="15.6" x14ac:dyDescent="0.3">
      <c r="A9" s="9" t="s">
        <v>3</v>
      </c>
      <c r="B9" s="8">
        <f>B10+B11+B12+B13+B14+B15+B16+B17</f>
        <v>931634.83404999995</v>
      </c>
      <c r="C9" s="8">
        <f>C10+C11+C12+C13+C14+C15+C16+C17</f>
        <v>1076150.7930900003</v>
      </c>
      <c r="D9" s="10">
        <f t="shared" si="0"/>
        <v>15.512081961530036</v>
      </c>
      <c r="E9" s="10">
        <f t="shared" ref="E9:E44" si="5">C9/C$44*100</f>
        <v>9.4132811463211024</v>
      </c>
      <c r="F9" s="8">
        <f>F10+F11+F12+F13+F14+F15+F16+F17</f>
        <v>9048863.8869899996</v>
      </c>
      <c r="G9" s="8">
        <f>G10+G11+G12+G13+G14+G15+G16+G17</f>
        <v>9958228.6944100019</v>
      </c>
      <c r="H9" s="10">
        <f t="shared" si="1"/>
        <v>10.049491502766896</v>
      </c>
      <c r="I9" s="10">
        <f t="shared" si="2"/>
        <v>10.579276568787742</v>
      </c>
      <c r="J9" s="8">
        <f>J10+J11+J12+J13+J14+J15+J16+J17</f>
        <v>14810346.27995</v>
      </c>
      <c r="K9" s="8">
        <f>K10+K11+K12+K13+K14+K15+K16+K17</f>
        <v>16249462.430269999</v>
      </c>
      <c r="L9" s="10">
        <f t="shared" si="3"/>
        <v>9.7169649049208964</v>
      </c>
      <c r="M9" s="10">
        <f t="shared" si="4"/>
        <v>10.67255560910613</v>
      </c>
    </row>
    <row r="10" spans="1:13" ht="13.8" x14ac:dyDescent="0.25">
      <c r="A10" s="11" t="s">
        <v>132</v>
      </c>
      <c r="B10" s="12">
        <v>480724.38799999998</v>
      </c>
      <c r="C10" s="12">
        <v>545056.68215000001</v>
      </c>
      <c r="D10" s="13">
        <f t="shared" si="0"/>
        <v>13.382365396032297</v>
      </c>
      <c r="E10" s="13">
        <f t="shared" si="5"/>
        <v>4.7677071119621734</v>
      </c>
      <c r="F10" s="12">
        <v>4272130.1009400003</v>
      </c>
      <c r="G10" s="12">
        <v>4607115.9998399997</v>
      </c>
      <c r="H10" s="13">
        <f t="shared" si="1"/>
        <v>7.8411914193880055</v>
      </c>
      <c r="I10" s="13">
        <f t="shared" si="2"/>
        <v>4.8944401502000376</v>
      </c>
      <c r="J10" s="12">
        <v>6704010.2768999999</v>
      </c>
      <c r="K10" s="12">
        <v>7123534.2457100004</v>
      </c>
      <c r="L10" s="13">
        <f t="shared" si="3"/>
        <v>6.257806170965365</v>
      </c>
      <c r="M10" s="13">
        <f t="shared" si="4"/>
        <v>4.6786972613375628</v>
      </c>
    </row>
    <row r="11" spans="1:13" ht="13.8" x14ac:dyDescent="0.25">
      <c r="A11" s="11" t="s">
        <v>133</v>
      </c>
      <c r="B11" s="12">
        <v>109801.97443</v>
      </c>
      <c r="C11" s="12">
        <v>130167.09015</v>
      </c>
      <c r="D11" s="13">
        <f t="shared" si="0"/>
        <v>18.547130710279706</v>
      </c>
      <c r="E11" s="13">
        <f t="shared" si="5"/>
        <v>1.1385945384681795</v>
      </c>
      <c r="F11" s="12">
        <v>1206471.2227099999</v>
      </c>
      <c r="G11" s="12">
        <v>1494080.6387799999</v>
      </c>
      <c r="H11" s="13">
        <f t="shared" si="1"/>
        <v>23.838895669966</v>
      </c>
      <c r="I11" s="13">
        <f t="shared" si="2"/>
        <v>1.5872594191974576</v>
      </c>
      <c r="J11" s="12">
        <v>2142233.2693099999</v>
      </c>
      <c r="K11" s="12">
        <v>2548046.3775300002</v>
      </c>
      <c r="L11" s="13">
        <f t="shared" si="3"/>
        <v>18.94346026801788</v>
      </c>
      <c r="M11" s="13">
        <f t="shared" si="4"/>
        <v>1.6735425418204743</v>
      </c>
    </row>
    <row r="12" spans="1:13" ht="13.8" x14ac:dyDescent="0.25">
      <c r="A12" s="11" t="s">
        <v>134</v>
      </c>
      <c r="B12" s="12">
        <v>127803.83005999999</v>
      </c>
      <c r="C12" s="12">
        <v>130755.00395</v>
      </c>
      <c r="D12" s="13">
        <f t="shared" si="0"/>
        <v>2.309143543362135</v>
      </c>
      <c r="E12" s="13">
        <f t="shared" si="5"/>
        <v>1.1437371243629604</v>
      </c>
      <c r="F12" s="12">
        <v>980695.51277000003</v>
      </c>
      <c r="G12" s="12">
        <v>1032401.4127099999</v>
      </c>
      <c r="H12" s="13">
        <f t="shared" si="1"/>
        <v>5.2723704010794599</v>
      </c>
      <c r="I12" s="13">
        <f t="shared" si="2"/>
        <v>1.096787431804745</v>
      </c>
      <c r="J12" s="12">
        <v>1544122.0440700001</v>
      </c>
      <c r="K12" s="12">
        <v>1600257.7186400001</v>
      </c>
      <c r="L12" s="13">
        <f t="shared" si="3"/>
        <v>3.6354428580034717</v>
      </c>
      <c r="M12" s="13">
        <f t="shared" si="4"/>
        <v>1.0510402768322797</v>
      </c>
    </row>
    <row r="13" spans="1:13" ht="13.8" x14ac:dyDescent="0.25">
      <c r="A13" s="11" t="s">
        <v>135</v>
      </c>
      <c r="B13" s="12">
        <v>71929.894650000002</v>
      </c>
      <c r="C13" s="12">
        <v>85076.366760000004</v>
      </c>
      <c r="D13" s="13">
        <f t="shared" si="0"/>
        <v>18.276784880568435</v>
      </c>
      <c r="E13" s="13">
        <f t="shared" si="5"/>
        <v>0.74417801330601363</v>
      </c>
      <c r="F13" s="12">
        <v>798984.22404</v>
      </c>
      <c r="G13" s="12">
        <v>779445.43886999995</v>
      </c>
      <c r="H13" s="13">
        <f t="shared" si="1"/>
        <v>-2.445453186948265</v>
      </c>
      <c r="I13" s="13">
        <f t="shared" si="2"/>
        <v>0.82805578392818979</v>
      </c>
      <c r="J13" s="12">
        <v>1413995.63081</v>
      </c>
      <c r="K13" s="12">
        <v>1396986.03993</v>
      </c>
      <c r="L13" s="13">
        <f t="shared" si="3"/>
        <v>-1.2029450805485289</v>
      </c>
      <c r="M13" s="13">
        <f t="shared" si="4"/>
        <v>0.91753258055627551</v>
      </c>
    </row>
    <row r="14" spans="1:13" ht="13.8" x14ac:dyDescent="0.25">
      <c r="A14" s="11" t="s">
        <v>136</v>
      </c>
      <c r="B14" s="12">
        <v>66613.027579999994</v>
      </c>
      <c r="C14" s="12">
        <v>92821.082840000003</v>
      </c>
      <c r="D14" s="13">
        <f t="shared" si="0"/>
        <v>39.343738322845361</v>
      </c>
      <c r="E14" s="13">
        <f t="shared" si="5"/>
        <v>0.81192241337298154</v>
      </c>
      <c r="F14" s="12">
        <v>956276.69764000003</v>
      </c>
      <c r="G14" s="12">
        <v>1230038.5533199999</v>
      </c>
      <c r="H14" s="13">
        <f t="shared" si="1"/>
        <v>28.627891525080361</v>
      </c>
      <c r="I14" s="13">
        <f t="shared" si="2"/>
        <v>1.3067502710746721</v>
      </c>
      <c r="J14" s="12">
        <v>1608501.7325800001</v>
      </c>
      <c r="K14" s="12">
        <v>2302242.1823999998</v>
      </c>
      <c r="L14" s="13">
        <f t="shared" si="3"/>
        <v>43.129605381727245</v>
      </c>
      <c r="M14" s="13">
        <f t="shared" si="4"/>
        <v>1.5120997277745385</v>
      </c>
    </row>
    <row r="15" spans="1:13" ht="13.8" x14ac:dyDescent="0.25">
      <c r="A15" s="11" t="s">
        <v>137</v>
      </c>
      <c r="B15" s="12">
        <v>16541.390520000001</v>
      </c>
      <c r="C15" s="12">
        <v>14969.118340000001</v>
      </c>
      <c r="D15" s="13">
        <f t="shared" si="0"/>
        <v>-9.5050786576798618</v>
      </c>
      <c r="E15" s="13">
        <f>C15/C$46*100</f>
        <v>0.12010499082080815</v>
      </c>
      <c r="F15" s="12">
        <v>191096.81202000001</v>
      </c>
      <c r="G15" s="12">
        <v>174912.33791999999</v>
      </c>
      <c r="H15" s="13">
        <f t="shared" si="1"/>
        <v>-8.4692538451694155</v>
      </c>
      <c r="I15" s="13">
        <f t="shared" ref="I15:I46" si="6">G15/G$46*100</f>
        <v>0.17068235586176145</v>
      </c>
      <c r="J15" s="12">
        <v>313609.98434999998</v>
      </c>
      <c r="K15" s="12">
        <v>266474.08789999998</v>
      </c>
      <c r="L15" s="13">
        <f t="shared" si="3"/>
        <v>-15.03010069902451</v>
      </c>
      <c r="M15" s="13">
        <f t="shared" ref="M15:M46" si="7">K15/K$46*100</f>
        <v>0.16072794548742256</v>
      </c>
    </row>
    <row r="16" spans="1:13" ht="13.8" x14ac:dyDescent="0.25">
      <c r="A16" s="11" t="s">
        <v>138</v>
      </c>
      <c r="B16" s="12">
        <v>52338.667009999997</v>
      </c>
      <c r="C16" s="12">
        <v>71254.857780000006</v>
      </c>
      <c r="D16" s="13">
        <f t="shared" si="0"/>
        <v>36.141903970129427</v>
      </c>
      <c r="E16" s="13">
        <f t="shared" ref="E16:E46" si="8">C16/C$46*100</f>
        <v>0.57171463577359161</v>
      </c>
      <c r="F16" s="12">
        <v>568473.06810000003</v>
      </c>
      <c r="G16" s="12">
        <v>572077.92860999994</v>
      </c>
      <c r="H16" s="13">
        <f t="shared" si="1"/>
        <v>0.6341303946110215</v>
      </c>
      <c r="I16" s="13">
        <f t="shared" si="6"/>
        <v>0.55824311625364487</v>
      </c>
      <c r="J16" s="12">
        <v>983901.97374000004</v>
      </c>
      <c r="K16" s="12">
        <v>912022.03182000003</v>
      </c>
      <c r="L16" s="13">
        <f t="shared" si="3"/>
        <v>-7.3055999315430347</v>
      </c>
      <c r="M16" s="13">
        <f t="shared" si="7"/>
        <v>0.55010011881043885</v>
      </c>
    </row>
    <row r="17" spans="1:13" ht="13.8" x14ac:dyDescent="0.25">
      <c r="A17" s="11" t="s">
        <v>139</v>
      </c>
      <c r="B17" s="12">
        <v>5881.6617999999999</v>
      </c>
      <c r="C17" s="12">
        <v>6050.59112</v>
      </c>
      <c r="D17" s="13">
        <f t="shared" si="0"/>
        <v>2.8721358987352894</v>
      </c>
      <c r="E17" s="13">
        <f t="shared" si="8"/>
        <v>4.85470269138151E-2</v>
      </c>
      <c r="F17" s="12">
        <v>74736.248770000006</v>
      </c>
      <c r="G17" s="12">
        <v>68156.384359999996</v>
      </c>
      <c r="H17" s="13">
        <f t="shared" si="1"/>
        <v>-8.804113824670905</v>
      </c>
      <c r="I17" s="13">
        <f t="shared" si="6"/>
        <v>6.650812851695552E-2</v>
      </c>
      <c r="J17" s="12">
        <v>99971.368189999994</v>
      </c>
      <c r="K17" s="12">
        <v>99899.746339999998</v>
      </c>
      <c r="L17" s="13">
        <f t="shared" si="3"/>
        <v>-7.1642362505107887E-2</v>
      </c>
      <c r="M17" s="13">
        <f t="shared" si="7"/>
        <v>6.0256068837614217E-2</v>
      </c>
    </row>
    <row r="18" spans="1:13" ht="15.6" x14ac:dyDescent="0.3">
      <c r="A18" s="9" t="s">
        <v>12</v>
      </c>
      <c r="B18" s="8">
        <f>B19</f>
        <v>183383.60982000001</v>
      </c>
      <c r="C18" s="8">
        <f>C19</f>
        <v>180267.07242000001</v>
      </c>
      <c r="D18" s="10">
        <f t="shared" si="0"/>
        <v>-1.6994634379043119</v>
      </c>
      <c r="E18" s="10">
        <f t="shared" si="8"/>
        <v>1.4463761048934334</v>
      </c>
      <c r="F18" s="8">
        <f>F19</f>
        <v>1681660.9040000001</v>
      </c>
      <c r="G18" s="8">
        <f>G19</f>
        <v>1527414.46132</v>
      </c>
      <c r="H18" s="10">
        <f t="shared" si="1"/>
        <v>-9.1722678640568596</v>
      </c>
      <c r="I18" s="10">
        <f t="shared" si="6"/>
        <v>1.4904763250872504</v>
      </c>
      <c r="J18" s="8">
        <f>J19</f>
        <v>2567208.5985599998</v>
      </c>
      <c r="K18" s="8">
        <f>K19</f>
        <v>2350774.20046</v>
      </c>
      <c r="L18" s="10">
        <f t="shared" si="3"/>
        <v>-8.4307289334182816</v>
      </c>
      <c r="M18" s="10">
        <f t="shared" si="7"/>
        <v>1.4179056227281837</v>
      </c>
    </row>
    <row r="19" spans="1:13" ht="13.8" x14ac:dyDescent="0.25">
      <c r="A19" s="11" t="s">
        <v>140</v>
      </c>
      <c r="B19" s="12">
        <v>183383.60982000001</v>
      </c>
      <c r="C19" s="12">
        <v>180267.07242000001</v>
      </c>
      <c r="D19" s="13">
        <f t="shared" si="0"/>
        <v>-1.6994634379043119</v>
      </c>
      <c r="E19" s="13">
        <f t="shared" si="8"/>
        <v>1.4463761048934334</v>
      </c>
      <c r="F19" s="12">
        <v>1681660.9040000001</v>
      </c>
      <c r="G19" s="12">
        <v>1527414.46132</v>
      </c>
      <c r="H19" s="13">
        <f t="shared" si="1"/>
        <v>-9.1722678640568596</v>
      </c>
      <c r="I19" s="13">
        <f t="shared" si="6"/>
        <v>1.4904763250872504</v>
      </c>
      <c r="J19" s="12">
        <v>2567208.5985599998</v>
      </c>
      <c r="K19" s="12">
        <v>2350774.20046</v>
      </c>
      <c r="L19" s="13">
        <f t="shared" si="3"/>
        <v>-8.4307289334182816</v>
      </c>
      <c r="M19" s="13">
        <f t="shared" si="7"/>
        <v>1.4179056227281837</v>
      </c>
    </row>
    <row r="20" spans="1:13" ht="15.6" x14ac:dyDescent="0.3">
      <c r="A20" s="9" t="s">
        <v>111</v>
      </c>
      <c r="B20" s="8">
        <f>B21</f>
        <v>413010.20166999998</v>
      </c>
      <c r="C20" s="8">
        <f>C21</f>
        <v>427625.07056000002</v>
      </c>
      <c r="D20" s="10">
        <f t="shared" si="0"/>
        <v>3.538621765492731</v>
      </c>
      <c r="E20" s="10">
        <f t="shared" si="8"/>
        <v>3.4310574616217671</v>
      </c>
      <c r="F20" s="8">
        <f>F21</f>
        <v>3536358.0346300001</v>
      </c>
      <c r="G20" s="8">
        <f>G21</f>
        <v>3430096.5835600002</v>
      </c>
      <c r="H20" s="10">
        <f t="shared" si="1"/>
        <v>-3.0048272835903003</v>
      </c>
      <c r="I20" s="10">
        <f t="shared" si="6"/>
        <v>3.3471450480707183</v>
      </c>
      <c r="J20" s="8">
        <f>J21</f>
        <v>5328338.3374699997</v>
      </c>
      <c r="K20" s="8">
        <f>K21</f>
        <v>5423699.1694499999</v>
      </c>
      <c r="L20" s="10">
        <f t="shared" si="3"/>
        <v>1.7896917564224994</v>
      </c>
      <c r="M20" s="10">
        <f t="shared" si="7"/>
        <v>3.2713875908815471</v>
      </c>
    </row>
    <row r="21" spans="1:13" ht="13.8" x14ac:dyDescent="0.25">
      <c r="A21" s="11" t="s">
        <v>141</v>
      </c>
      <c r="B21" s="12">
        <v>413010.20166999998</v>
      </c>
      <c r="C21" s="12">
        <v>427625.07056000002</v>
      </c>
      <c r="D21" s="13">
        <f t="shared" si="0"/>
        <v>3.538621765492731</v>
      </c>
      <c r="E21" s="13">
        <f t="shared" si="8"/>
        <v>3.4310574616217671</v>
      </c>
      <c r="F21" s="12">
        <v>3536358.0346300001</v>
      </c>
      <c r="G21" s="12">
        <v>3430096.5835600002</v>
      </c>
      <c r="H21" s="13">
        <f t="shared" si="1"/>
        <v>-3.0048272835903003</v>
      </c>
      <c r="I21" s="13">
        <f t="shared" si="6"/>
        <v>3.3471450480707183</v>
      </c>
      <c r="J21" s="12">
        <v>5328338.3374699997</v>
      </c>
      <c r="K21" s="12">
        <v>5423699.1694499999</v>
      </c>
      <c r="L21" s="13">
        <f t="shared" si="3"/>
        <v>1.7896917564224994</v>
      </c>
      <c r="M21" s="13">
        <f t="shared" si="7"/>
        <v>3.2713875908815471</v>
      </c>
    </row>
    <row r="22" spans="1:13" ht="16.8" x14ac:dyDescent="0.3">
      <c r="A22" s="85" t="s">
        <v>14</v>
      </c>
      <c r="B22" s="8">
        <f>B23+B27+B29</f>
        <v>10182332.487249998</v>
      </c>
      <c r="C22" s="8">
        <f>C23+C27+C29</f>
        <v>9425541.2354700007</v>
      </c>
      <c r="D22" s="10">
        <f t="shared" si="0"/>
        <v>-7.4323957966176053</v>
      </c>
      <c r="E22" s="10">
        <f t="shared" si="8"/>
        <v>75.625999999093665</v>
      </c>
      <c r="F22" s="8">
        <f>F23+F27+F29</f>
        <v>90630734.81189999</v>
      </c>
      <c r="G22" s="8">
        <f>G23+G27+G29</f>
        <v>76668148.374390006</v>
      </c>
      <c r="H22" s="10">
        <f t="shared" si="1"/>
        <v>-15.406017027765143</v>
      </c>
      <c r="I22" s="10">
        <f t="shared" si="6"/>
        <v>74.814048795603469</v>
      </c>
      <c r="J22" s="8">
        <f>J23+J27+J29</f>
        <v>138379895.40189999</v>
      </c>
      <c r="K22" s="8">
        <f>K23+K27+K29</f>
        <v>124222366.52031</v>
      </c>
      <c r="L22" s="10">
        <f t="shared" si="3"/>
        <v>-10.230914570698257</v>
      </c>
      <c r="M22" s="10">
        <f t="shared" si="7"/>
        <v>74.926631372457024</v>
      </c>
    </row>
    <row r="23" spans="1:13" ht="15.6" x14ac:dyDescent="0.3">
      <c r="A23" s="9" t="s">
        <v>15</v>
      </c>
      <c r="B23" s="8">
        <f>B24+B25+B26</f>
        <v>881581.13162000012</v>
      </c>
      <c r="C23" s="8">
        <f>C24+C25+C26</f>
        <v>872888.49423999991</v>
      </c>
      <c r="D23" s="10">
        <f>(C23-B23)/B23*100</f>
        <v>-0.98602806573531676</v>
      </c>
      <c r="E23" s="10">
        <f t="shared" si="8"/>
        <v>7.0036365674348868</v>
      </c>
      <c r="F23" s="8">
        <f>F24+F25+F26</f>
        <v>7967518.8505400009</v>
      </c>
      <c r="G23" s="8">
        <f>G24+G25+G26</f>
        <v>6713691.6535600005</v>
      </c>
      <c r="H23" s="10">
        <f t="shared" si="1"/>
        <v>-15.736733360787994</v>
      </c>
      <c r="I23" s="10">
        <f t="shared" si="6"/>
        <v>6.5513314931687212</v>
      </c>
      <c r="J23" s="8">
        <f>J24+J25+J26</f>
        <v>12174801.727790002</v>
      </c>
      <c r="K23" s="8">
        <f>K24+K25+K26</f>
        <v>10861706.465319999</v>
      </c>
      <c r="L23" s="10">
        <f t="shared" si="3"/>
        <v>-10.785352335330058</v>
      </c>
      <c r="M23" s="10">
        <f t="shared" si="7"/>
        <v>6.5514053483259449</v>
      </c>
    </row>
    <row r="24" spans="1:13" ht="13.8" x14ac:dyDescent="0.25">
      <c r="A24" s="11" t="s">
        <v>142</v>
      </c>
      <c r="B24" s="12">
        <v>572541.91948000004</v>
      </c>
      <c r="C24" s="12">
        <v>569010.49783999997</v>
      </c>
      <c r="D24" s="13">
        <f t="shared" si="0"/>
        <v>-0.61679704487095333</v>
      </c>
      <c r="E24" s="13">
        <f t="shared" si="8"/>
        <v>4.565465985888963</v>
      </c>
      <c r="F24" s="12">
        <v>5264321.9559500003</v>
      </c>
      <c r="G24" s="12">
        <v>4356812.9143300001</v>
      </c>
      <c r="H24" s="13">
        <f t="shared" si="1"/>
        <v>-17.238859044217232</v>
      </c>
      <c r="I24" s="13">
        <f t="shared" si="6"/>
        <v>4.2514501899054551</v>
      </c>
      <c r="J24" s="12">
        <v>8107938.2793100001</v>
      </c>
      <c r="K24" s="12">
        <v>7008753.1250499999</v>
      </c>
      <c r="L24" s="13">
        <f t="shared" si="3"/>
        <v>-13.556900859308746</v>
      </c>
      <c r="M24" s="13">
        <f t="shared" si="7"/>
        <v>4.2274372682742145</v>
      </c>
    </row>
    <row r="25" spans="1:13" ht="13.8" x14ac:dyDescent="0.25">
      <c r="A25" s="11" t="s">
        <v>143</v>
      </c>
      <c r="B25" s="12">
        <v>134374.44636</v>
      </c>
      <c r="C25" s="12">
        <v>98303.189230000004</v>
      </c>
      <c r="D25" s="13">
        <f t="shared" si="0"/>
        <v>-26.843836835883355</v>
      </c>
      <c r="E25" s="13">
        <f t="shared" si="8"/>
        <v>0.78873741071147918</v>
      </c>
      <c r="F25" s="12">
        <v>1131067.72496</v>
      </c>
      <c r="G25" s="12">
        <v>856472.98291999998</v>
      </c>
      <c r="H25" s="13">
        <f t="shared" si="1"/>
        <v>-24.277480117268048</v>
      </c>
      <c r="I25" s="13">
        <f t="shared" si="6"/>
        <v>0.83576051978446841</v>
      </c>
      <c r="J25" s="12">
        <v>1670356.6658000001</v>
      </c>
      <c r="K25" s="12">
        <v>1390340.2559499999</v>
      </c>
      <c r="L25" s="13">
        <f t="shared" si="3"/>
        <v>-16.763869392881382</v>
      </c>
      <c r="M25" s="13">
        <f t="shared" si="7"/>
        <v>0.83860511402204796</v>
      </c>
    </row>
    <row r="26" spans="1:13" ht="13.8" x14ac:dyDescent="0.25">
      <c r="A26" s="11" t="s">
        <v>144</v>
      </c>
      <c r="B26" s="12">
        <v>174664.76577999999</v>
      </c>
      <c r="C26" s="12">
        <v>205574.80716999999</v>
      </c>
      <c r="D26" s="13">
        <f t="shared" si="0"/>
        <v>17.696781175049878</v>
      </c>
      <c r="E26" s="13">
        <f t="shared" si="8"/>
        <v>1.6494331708344454</v>
      </c>
      <c r="F26" s="12">
        <v>1572129.1696299999</v>
      </c>
      <c r="G26" s="12">
        <v>1500405.7563100001</v>
      </c>
      <c r="H26" s="13">
        <f t="shared" si="1"/>
        <v>-4.5621832293131419</v>
      </c>
      <c r="I26" s="13">
        <f t="shared" si="6"/>
        <v>1.4641207834787986</v>
      </c>
      <c r="J26" s="12">
        <v>2396506.7826800002</v>
      </c>
      <c r="K26" s="12">
        <v>2462613.0843199999</v>
      </c>
      <c r="L26" s="13">
        <f t="shared" si="3"/>
        <v>2.758444170396773</v>
      </c>
      <c r="M26" s="13">
        <f t="shared" si="7"/>
        <v>1.4853629660296832</v>
      </c>
    </row>
    <row r="27" spans="1:13" ht="15.6" x14ac:dyDescent="0.3">
      <c r="A27" s="9" t="s">
        <v>19</v>
      </c>
      <c r="B27" s="8">
        <f>B28</f>
        <v>1628379.0208000001</v>
      </c>
      <c r="C27" s="8">
        <f>C28</f>
        <v>1374942.28333</v>
      </c>
      <c r="D27" s="10">
        <f t="shared" si="0"/>
        <v>-15.563743712780706</v>
      </c>
      <c r="E27" s="10">
        <f t="shared" si="8"/>
        <v>11.031874193767022</v>
      </c>
      <c r="F27" s="8">
        <f>F28</f>
        <v>13370576.58522</v>
      </c>
      <c r="G27" s="8">
        <f>G28</f>
        <v>11492274.50952</v>
      </c>
      <c r="H27" s="10">
        <f t="shared" si="1"/>
        <v>-14.048026004924113</v>
      </c>
      <c r="I27" s="10">
        <f t="shared" si="6"/>
        <v>11.214351776557299</v>
      </c>
      <c r="J27" s="8">
        <f>J28</f>
        <v>19475274.078650001</v>
      </c>
      <c r="K27" s="8">
        <f>K28</f>
        <v>18709744.636709999</v>
      </c>
      <c r="L27" s="10">
        <f t="shared" si="3"/>
        <v>-3.9307762183394526</v>
      </c>
      <c r="M27" s="10">
        <f t="shared" si="7"/>
        <v>11.285070303650794</v>
      </c>
    </row>
    <row r="28" spans="1:13" ht="13.8" x14ac:dyDescent="0.25">
      <c r="A28" s="11" t="s">
        <v>145</v>
      </c>
      <c r="B28" s="12">
        <v>1628379.0208000001</v>
      </c>
      <c r="C28" s="12">
        <v>1374942.28333</v>
      </c>
      <c r="D28" s="13">
        <f t="shared" si="0"/>
        <v>-15.563743712780706</v>
      </c>
      <c r="E28" s="13">
        <f t="shared" si="8"/>
        <v>11.031874193767022</v>
      </c>
      <c r="F28" s="12">
        <v>13370576.58522</v>
      </c>
      <c r="G28" s="12">
        <v>11492274.50952</v>
      </c>
      <c r="H28" s="13">
        <f t="shared" si="1"/>
        <v>-14.048026004924113</v>
      </c>
      <c r="I28" s="13">
        <f t="shared" si="6"/>
        <v>11.214351776557299</v>
      </c>
      <c r="J28" s="12">
        <v>19475274.078650001</v>
      </c>
      <c r="K28" s="12">
        <v>18709744.636709999</v>
      </c>
      <c r="L28" s="13">
        <f t="shared" si="3"/>
        <v>-3.9307762183394526</v>
      </c>
      <c r="M28" s="13">
        <f t="shared" si="7"/>
        <v>11.285070303650794</v>
      </c>
    </row>
    <row r="29" spans="1:13" ht="15.6" x14ac:dyDescent="0.3">
      <c r="A29" s="9" t="s">
        <v>21</v>
      </c>
      <c r="B29" s="8">
        <f>B30+B31+B32+B33+B34+B35+B36+B37+B38+B39+B40+B41</f>
        <v>7672372.3348299982</v>
      </c>
      <c r="C29" s="8">
        <f>C30+C31+C32+C33+C34+C35+C36+C37+C38+C39+C40+C41</f>
        <v>7177710.4578999998</v>
      </c>
      <c r="D29" s="10">
        <f t="shared" si="0"/>
        <v>-6.4473132343225741</v>
      </c>
      <c r="E29" s="10">
        <f t="shared" si="8"/>
        <v>57.590489237891752</v>
      </c>
      <c r="F29" s="8">
        <f>F30+F31+F32+F33+F34+F35+F36+F37+F38+F39+F40+F41</f>
        <v>69292639.376139998</v>
      </c>
      <c r="G29" s="8">
        <f>G30+G31+G32+G33+G34+G35+G36+G37+G38+G39+G40+G41</f>
        <v>58462182.211309999</v>
      </c>
      <c r="H29" s="10">
        <f t="shared" si="1"/>
        <v>-15.630025443307508</v>
      </c>
      <c r="I29" s="10">
        <f t="shared" si="6"/>
        <v>57.048365525877443</v>
      </c>
      <c r="J29" s="8">
        <f>J30+J31+J32+J33+J34+J35+J36+J37+J38+J39+J40+J41</f>
        <v>106729819.59546</v>
      </c>
      <c r="K29" s="8">
        <f>K30+K31+K32+K33+K34+K35+K36+K37+K38+K39+K40+K41</f>
        <v>94650915.418280005</v>
      </c>
      <c r="L29" s="10">
        <f t="shared" si="3"/>
        <v>-11.317272176569665</v>
      </c>
      <c r="M29" s="10">
        <f t="shared" si="7"/>
        <v>57.090155720480297</v>
      </c>
    </row>
    <row r="30" spans="1:13" ht="13.8" x14ac:dyDescent="0.25">
      <c r="A30" s="11" t="s">
        <v>146</v>
      </c>
      <c r="B30" s="12">
        <v>1394151.90805</v>
      </c>
      <c r="C30" s="12">
        <v>1545731.2876800001</v>
      </c>
      <c r="D30" s="13">
        <f t="shared" si="0"/>
        <v>10.872515308752412</v>
      </c>
      <c r="E30" s="13">
        <f t="shared" si="8"/>
        <v>12.402202848657709</v>
      </c>
      <c r="F30" s="12">
        <v>11776268.20748</v>
      </c>
      <c r="G30" s="12">
        <v>10330733.324030001</v>
      </c>
      <c r="H30" s="13">
        <f t="shared" si="1"/>
        <v>-12.274982685362335</v>
      </c>
      <c r="I30" s="13">
        <f t="shared" si="6"/>
        <v>10.08090065282598</v>
      </c>
      <c r="J30" s="12">
        <v>17626913.225129999</v>
      </c>
      <c r="K30" s="12">
        <v>16239981.82343</v>
      </c>
      <c r="L30" s="13">
        <f t="shared" si="3"/>
        <v>-7.8682602222305471</v>
      </c>
      <c r="M30" s="13">
        <f t="shared" si="7"/>
        <v>9.7953948686092502</v>
      </c>
    </row>
    <row r="31" spans="1:13" ht="13.8" x14ac:dyDescent="0.25">
      <c r="A31" s="11" t="s">
        <v>147</v>
      </c>
      <c r="B31" s="12">
        <v>1740661.3076200001</v>
      </c>
      <c r="C31" s="12">
        <v>1544708.2625500001</v>
      </c>
      <c r="D31" s="13">
        <f t="shared" si="0"/>
        <v>-11.257390752134652</v>
      </c>
      <c r="E31" s="13">
        <f t="shared" si="8"/>
        <v>12.393994588087025</v>
      </c>
      <c r="F31" s="12">
        <v>19954624.206409998</v>
      </c>
      <c r="G31" s="12">
        <v>14536621.256789999</v>
      </c>
      <c r="H31" s="13">
        <f t="shared" si="1"/>
        <v>-27.151616054385936</v>
      </c>
      <c r="I31" s="13">
        <f t="shared" si="6"/>
        <v>14.18507574642266</v>
      </c>
      <c r="J31" s="12">
        <v>30716325.7973</v>
      </c>
      <c r="K31" s="12">
        <v>25168937.00705</v>
      </c>
      <c r="L31" s="13">
        <f t="shared" si="3"/>
        <v>-18.060066255507749</v>
      </c>
      <c r="M31" s="13">
        <f t="shared" si="7"/>
        <v>15.181031548416851</v>
      </c>
    </row>
    <row r="32" spans="1:13" ht="13.8" x14ac:dyDescent="0.25">
      <c r="A32" s="11" t="s">
        <v>148</v>
      </c>
      <c r="B32" s="12">
        <v>109692.7362</v>
      </c>
      <c r="C32" s="12">
        <v>120028.25627</v>
      </c>
      <c r="D32" s="13">
        <f t="shared" si="0"/>
        <v>9.4222465662224941</v>
      </c>
      <c r="E32" s="13">
        <f t="shared" si="8"/>
        <v>0.96304887770337166</v>
      </c>
      <c r="F32" s="12">
        <v>689577.31258999999</v>
      </c>
      <c r="G32" s="12">
        <v>761936.19244000001</v>
      </c>
      <c r="H32" s="13">
        <f t="shared" si="1"/>
        <v>10.49322222887896</v>
      </c>
      <c r="I32" s="13">
        <f t="shared" si="6"/>
        <v>0.74350995412044885</v>
      </c>
      <c r="J32" s="12">
        <v>941821.93672999996</v>
      </c>
      <c r="K32" s="12">
        <v>1114673.0530999999</v>
      </c>
      <c r="L32" s="13">
        <f t="shared" si="3"/>
        <v>18.352844590787296</v>
      </c>
      <c r="M32" s="13">
        <f t="shared" si="7"/>
        <v>0.672332199827958</v>
      </c>
    </row>
    <row r="33" spans="1:13" ht="13.8" x14ac:dyDescent="0.25">
      <c r="A33" s="11" t="s">
        <v>149</v>
      </c>
      <c r="B33" s="12">
        <v>847900.78101000004</v>
      </c>
      <c r="C33" s="12">
        <v>852900.36895999999</v>
      </c>
      <c r="D33" s="13">
        <f t="shared" si="0"/>
        <v>0.58964304102238974</v>
      </c>
      <c r="E33" s="13">
        <f t="shared" si="8"/>
        <v>6.8432614839629009</v>
      </c>
      <c r="F33" s="12">
        <v>7167461.5125799999</v>
      </c>
      <c r="G33" s="12">
        <v>6543073.6508299997</v>
      </c>
      <c r="H33" s="13">
        <f t="shared" si="1"/>
        <v>-8.7114225957698306</v>
      </c>
      <c r="I33" s="13">
        <f t="shared" si="6"/>
        <v>6.3848396206988429</v>
      </c>
      <c r="J33" s="12">
        <v>11327745.411730001</v>
      </c>
      <c r="K33" s="12">
        <v>10611468.6885</v>
      </c>
      <c r="L33" s="13">
        <f t="shared" si="3"/>
        <v>-6.3232064033526783</v>
      </c>
      <c r="M33" s="13">
        <f t="shared" si="7"/>
        <v>6.4004705836417628</v>
      </c>
    </row>
    <row r="34" spans="1:13" ht="13.8" x14ac:dyDescent="0.25">
      <c r="A34" s="11" t="s">
        <v>150</v>
      </c>
      <c r="B34" s="12">
        <v>574330.75529999996</v>
      </c>
      <c r="C34" s="12">
        <v>572246.18940999999</v>
      </c>
      <c r="D34" s="13">
        <f t="shared" si="0"/>
        <v>-0.36295564372329359</v>
      </c>
      <c r="E34" s="13">
        <f t="shared" si="8"/>
        <v>4.5914276155245144</v>
      </c>
      <c r="F34" s="12">
        <v>5053687.5973500004</v>
      </c>
      <c r="G34" s="12">
        <v>4593672.2522499999</v>
      </c>
      <c r="H34" s="13">
        <f t="shared" si="1"/>
        <v>-9.102567901926081</v>
      </c>
      <c r="I34" s="13">
        <f t="shared" si="6"/>
        <v>4.4825814541993036</v>
      </c>
      <c r="J34" s="12">
        <v>7733022.9208500003</v>
      </c>
      <c r="K34" s="12">
        <v>7373641.3729800005</v>
      </c>
      <c r="L34" s="13">
        <f t="shared" si="3"/>
        <v>-4.6473617309606698</v>
      </c>
      <c r="M34" s="13">
        <f t="shared" si="7"/>
        <v>4.4475252283624878</v>
      </c>
    </row>
    <row r="35" spans="1:13" ht="13.8" x14ac:dyDescent="0.25">
      <c r="A35" s="11" t="s">
        <v>151</v>
      </c>
      <c r="B35" s="12">
        <v>611245.45646999998</v>
      </c>
      <c r="C35" s="12">
        <v>615732.17313000001</v>
      </c>
      <c r="D35" s="13">
        <f t="shared" si="0"/>
        <v>0.73402863162554133</v>
      </c>
      <c r="E35" s="13">
        <f t="shared" si="8"/>
        <v>4.9403381897410332</v>
      </c>
      <c r="F35" s="12">
        <v>5389217.1761100003</v>
      </c>
      <c r="G35" s="12">
        <v>5126180.9496299997</v>
      </c>
      <c r="H35" s="13">
        <f t="shared" si="1"/>
        <v>-4.8807872810548574</v>
      </c>
      <c r="I35" s="13">
        <f t="shared" si="6"/>
        <v>5.0022122593587817</v>
      </c>
      <c r="J35" s="12">
        <v>8128119.0269299997</v>
      </c>
      <c r="K35" s="12">
        <v>7857940.4316499997</v>
      </c>
      <c r="L35" s="13">
        <f t="shared" si="3"/>
        <v>-3.3239990013045708</v>
      </c>
      <c r="M35" s="13">
        <f t="shared" si="7"/>
        <v>4.7396376559345557</v>
      </c>
    </row>
    <row r="36" spans="1:13" ht="13.8" x14ac:dyDescent="0.25">
      <c r="A36" s="11" t="s">
        <v>152</v>
      </c>
      <c r="B36" s="12">
        <v>1015952.6831800001</v>
      </c>
      <c r="C36" s="12">
        <v>878409.26207000006</v>
      </c>
      <c r="D36" s="13">
        <f t="shared" si="0"/>
        <v>-13.538368802716269</v>
      </c>
      <c r="E36" s="13">
        <f t="shared" si="8"/>
        <v>7.0479325476312722</v>
      </c>
      <c r="F36" s="12">
        <v>9415063.8175300006</v>
      </c>
      <c r="G36" s="12">
        <v>7897198.2258400004</v>
      </c>
      <c r="H36" s="13">
        <f t="shared" si="1"/>
        <v>-16.121670772574809</v>
      </c>
      <c r="I36" s="13">
        <f t="shared" si="6"/>
        <v>7.7062168050729021</v>
      </c>
      <c r="J36" s="12">
        <v>15405376.191609999</v>
      </c>
      <c r="K36" s="12">
        <v>12304385.267000001</v>
      </c>
      <c r="L36" s="13">
        <f t="shared" si="3"/>
        <v>-20.12927750702281</v>
      </c>
      <c r="M36" s="13">
        <f t="shared" si="7"/>
        <v>7.4215792613681053</v>
      </c>
    </row>
    <row r="37" spans="1:13" ht="13.8" x14ac:dyDescent="0.25">
      <c r="A37" s="14" t="s">
        <v>153</v>
      </c>
      <c r="B37" s="12">
        <v>284201.04644000001</v>
      </c>
      <c r="C37" s="12">
        <v>319613.24624000001</v>
      </c>
      <c r="D37" s="13">
        <f t="shared" si="0"/>
        <v>12.460263691349976</v>
      </c>
      <c r="E37" s="13">
        <f t="shared" si="8"/>
        <v>2.5644226422665781</v>
      </c>
      <c r="F37" s="12">
        <v>2335143.5852899998</v>
      </c>
      <c r="G37" s="12">
        <v>2388590.7469000001</v>
      </c>
      <c r="H37" s="13">
        <f t="shared" si="1"/>
        <v>2.288816925292529</v>
      </c>
      <c r="I37" s="13">
        <f t="shared" si="6"/>
        <v>2.3308264054932621</v>
      </c>
      <c r="J37" s="12">
        <v>3343779.6799699999</v>
      </c>
      <c r="K37" s="12">
        <v>3568519.0429799999</v>
      </c>
      <c r="L37" s="13">
        <f t="shared" si="3"/>
        <v>6.7211175531761205</v>
      </c>
      <c r="M37" s="13">
        <f t="shared" si="7"/>
        <v>2.1524071579753734</v>
      </c>
    </row>
    <row r="38" spans="1:13" ht="13.8" x14ac:dyDescent="0.25">
      <c r="A38" s="11" t="s">
        <v>154</v>
      </c>
      <c r="B38" s="12">
        <v>566131.63852000004</v>
      </c>
      <c r="C38" s="12">
        <v>187337.47255999999</v>
      </c>
      <c r="D38" s="13">
        <f t="shared" si="0"/>
        <v>-66.909202769563663</v>
      </c>
      <c r="E38" s="13">
        <f t="shared" si="8"/>
        <v>1.5031055878613755</v>
      </c>
      <c r="F38" s="12">
        <v>2723984.2640900002</v>
      </c>
      <c r="G38" s="12">
        <v>2142155.2800199999</v>
      </c>
      <c r="H38" s="13">
        <f t="shared" si="1"/>
        <v>-21.359484037415008</v>
      </c>
      <c r="I38" s="13">
        <f t="shared" si="6"/>
        <v>2.0903505959811306</v>
      </c>
      <c r="J38" s="12">
        <v>4304588.1363899997</v>
      </c>
      <c r="K38" s="12">
        <v>3520866.1363499998</v>
      </c>
      <c r="L38" s="13">
        <f t="shared" si="3"/>
        <v>-18.206666357103806</v>
      </c>
      <c r="M38" s="13">
        <f t="shared" si="7"/>
        <v>2.1236645742611242</v>
      </c>
    </row>
    <row r="39" spans="1:13" ht="13.8" x14ac:dyDescent="0.25">
      <c r="A39" s="11" t="s">
        <v>155</v>
      </c>
      <c r="B39" s="12">
        <v>175314.58811000001</v>
      </c>
      <c r="C39" s="12">
        <v>177466.2966</v>
      </c>
      <c r="D39" s="13">
        <f>(C39-B39)/B39*100</f>
        <v>1.2273413828231534</v>
      </c>
      <c r="E39" s="13">
        <f t="shared" si="8"/>
        <v>1.4239040296174059</v>
      </c>
      <c r="F39" s="12">
        <v>1677301.94447</v>
      </c>
      <c r="G39" s="12">
        <v>1239940.56776</v>
      </c>
      <c r="H39" s="13">
        <f t="shared" si="1"/>
        <v>-26.075291819219764</v>
      </c>
      <c r="I39" s="13">
        <f t="shared" si="6"/>
        <v>1.2099545392312074</v>
      </c>
      <c r="J39" s="12">
        <v>2489174.5762299998</v>
      </c>
      <c r="K39" s="12">
        <v>2303401.0567700001</v>
      </c>
      <c r="L39" s="13">
        <f t="shared" si="3"/>
        <v>-7.4632579504071774</v>
      </c>
      <c r="M39" s="13">
        <f t="shared" si="7"/>
        <v>1.3893317823349989</v>
      </c>
    </row>
    <row r="40" spans="1:13" ht="13.8" x14ac:dyDescent="0.25">
      <c r="A40" s="11" t="s">
        <v>156</v>
      </c>
      <c r="B40" s="12">
        <v>345201.08974000002</v>
      </c>
      <c r="C40" s="12">
        <v>355827.38548</v>
      </c>
      <c r="D40" s="13">
        <f>(C40-B40)/B40*100</f>
        <v>3.0782914816414775</v>
      </c>
      <c r="E40" s="13">
        <f t="shared" si="8"/>
        <v>2.8549874412221099</v>
      </c>
      <c r="F40" s="12">
        <v>3033913.58335</v>
      </c>
      <c r="G40" s="12">
        <v>2841727.1088200002</v>
      </c>
      <c r="H40" s="13">
        <f t="shared" si="1"/>
        <v>-6.3346060871579093</v>
      </c>
      <c r="I40" s="13">
        <f t="shared" si="6"/>
        <v>2.7730043713181067</v>
      </c>
      <c r="J40" s="12">
        <v>4592334.2669000002</v>
      </c>
      <c r="K40" s="12">
        <v>4483981.2885499997</v>
      </c>
      <c r="L40" s="13">
        <f t="shared" si="3"/>
        <v>-2.3594314362299853</v>
      </c>
      <c r="M40" s="13">
        <f t="shared" si="7"/>
        <v>2.7045822946325098</v>
      </c>
    </row>
    <row r="41" spans="1:13" ht="13.8" x14ac:dyDescent="0.25">
      <c r="A41" s="11" t="s">
        <v>157</v>
      </c>
      <c r="B41" s="12">
        <v>7588.3441899999998</v>
      </c>
      <c r="C41" s="12">
        <v>7710.25695</v>
      </c>
      <c r="D41" s="13">
        <f t="shared" si="0"/>
        <v>1.6065792081579284</v>
      </c>
      <c r="E41" s="13">
        <f t="shared" si="8"/>
        <v>6.1863385616458565E-2</v>
      </c>
      <c r="F41" s="12">
        <v>76396.168890000001</v>
      </c>
      <c r="G41" s="12">
        <v>60352.656000000003</v>
      </c>
      <c r="H41" s="13">
        <f t="shared" si="1"/>
        <v>-21.000415496097002</v>
      </c>
      <c r="I41" s="13">
        <f t="shared" si="6"/>
        <v>5.8893121154814834E-2</v>
      </c>
      <c r="J41" s="12">
        <v>120618.42569</v>
      </c>
      <c r="K41" s="12">
        <v>103120.24992</v>
      </c>
      <c r="L41" s="13">
        <f t="shared" si="3"/>
        <v>-14.507050369710395</v>
      </c>
      <c r="M41" s="13">
        <f t="shared" si="7"/>
        <v>6.2198565115310606E-2</v>
      </c>
    </row>
    <row r="42" spans="1:13" ht="15.6" x14ac:dyDescent="0.3">
      <c r="A42" s="9" t="s">
        <v>31</v>
      </c>
      <c r="B42" s="8">
        <f>B43</f>
        <v>340264.70227000001</v>
      </c>
      <c r="C42" s="8">
        <f>C43</f>
        <v>322676.01874000003</v>
      </c>
      <c r="D42" s="10">
        <f t="shared" si="0"/>
        <v>-5.1691178698998179</v>
      </c>
      <c r="E42" s="10">
        <f t="shared" si="8"/>
        <v>2.5889968526271012</v>
      </c>
      <c r="F42" s="8">
        <f>F43</f>
        <v>2847571.2866699998</v>
      </c>
      <c r="G42" s="8">
        <f>G43</f>
        <v>2545692.7670200001</v>
      </c>
      <c r="H42" s="10">
        <f t="shared" si="1"/>
        <v>-10.601262945133211</v>
      </c>
      <c r="I42" s="10">
        <f t="shared" si="6"/>
        <v>2.4841291583098628</v>
      </c>
      <c r="J42" s="8">
        <f>J43</f>
        <v>4399386.2315199999</v>
      </c>
      <c r="K42" s="8">
        <f>K43</f>
        <v>4008349.9429799998</v>
      </c>
      <c r="L42" s="10">
        <f t="shared" si="3"/>
        <v>-8.8884282479762184</v>
      </c>
      <c r="M42" s="10">
        <f t="shared" si="7"/>
        <v>2.4176979315586307</v>
      </c>
    </row>
    <row r="43" spans="1:13" ht="13.8" x14ac:dyDescent="0.25">
      <c r="A43" s="11" t="s">
        <v>158</v>
      </c>
      <c r="B43" s="12">
        <v>340264.70227000001</v>
      </c>
      <c r="C43" s="12">
        <v>322676.01874000003</v>
      </c>
      <c r="D43" s="13">
        <f t="shared" si="0"/>
        <v>-5.1691178698998179</v>
      </c>
      <c r="E43" s="13">
        <f t="shared" si="8"/>
        <v>2.5889968526271012</v>
      </c>
      <c r="F43" s="12">
        <v>2847571.2866699998</v>
      </c>
      <c r="G43" s="12">
        <v>2545692.7670200001</v>
      </c>
      <c r="H43" s="13">
        <f t="shared" si="1"/>
        <v>-10.601262945133211</v>
      </c>
      <c r="I43" s="13">
        <f t="shared" si="6"/>
        <v>2.4841291583098628</v>
      </c>
      <c r="J43" s="12">
        <v>4399386.2315199999</v>
      </c>
      <c r="K43" s="12">
        <v>4008349.9429799998</v>
      </c>
      <c r="L43" s="13">
        <f t="shared" si="3"/>
        <v>-8.8884282479762184</v>
      </c>
      <c r="M43" s="13">
        <f t="shared" si="7"/>
        <v>2.4176979315586307</v>
      </c>
    </row>
    <row r="44" spans="1:13" ht="15.6" x14ac:dyDescent="0.3">
      <c r="A44" s="9" t="s">
        <v>33</v>
      </c>
      <c r="B44" s="8">
        <f>B8+B22+B42</f>
        <v>12050625.835059999</v>
      </c>
      <c r="C44" s="8">
        <f>C8+C22+C42</f>
        <v>11432260.190280002</v>
      </c>
      <c r="D44" s="10">
        <f t="shared" si="0"/>
        <v>-5.131398594925491</v>
      </c>
      <c r="E44" s="10">
        <f t="shared" si="8"/>
        <v>91.726945704316591</v>
      </c>
      <c r="F44" s="15">
        <f>F8+F22+F42</f>
        <v>107745188.92418998</v>
      </c>
      <c r="G44" s="15">
        <f>G8+G22+G42</f>
        <v>94129580.880700007</v>
      </c>
      <c r="H44" s="16">
        <f t="shared" si="1"/>
        <v>-12.636859408237692</v>
      </c>
      <c r="I44" s="16">
        <f t="shared" si="6"/>
        <v>91.853203793698952</v>
      </c>
      <c r="J44" s="15">
        <f>J8+J22+J42</f>
        <v>165485174.84939998</v>
      </c>
      <c r="K44" s="15">
        <f>K8+K22+K42</f>
        <v>152254652.26346999</v>
      </c>
      <c r="L44" s="16">
        <f t="shared" si="3"/>
        <v>-7.9949896405949623</v>
      </c>
      <c r="M44" s="16">
        <f t="shared" si="7"/>
        <v>91.834735760097459</v>
      </c>
    </row>
    <row r="45" spans="1:13" ht="30" x14ac:dyDescent="0.25">
      <c r="A45" s="158" t="s">
        <v>225</v>
      </c>
      <c r="B45" s="159">
        <f>B46-B44</f>
        <v>1172250.3879400007</v>
      </c>
      <c r="C45" s="159">
        <f>C46-C44</f>
        <v>1031100.6057199985</v>
      </c>
      <c r="D45" s="160">
        <f t="shared" si="0"/>
        <v>-12.040924334266608</v>
      </c>
      <c r="E45" s="160">
        <f t="shared" si="8"/>
        <v>8.2730542956833979</v>
      </c>
      <c r="F45" s="159">
        <f>F46-F44</f>
        <v>9773802.2768100053</v>
      </c>
      <c r="G45" s="159">
        <f>G46-G44</f>
        <v>8348696.4062999934</v>
      </c>
      <c r="H45" s="161">
        <f t="shared" si="1"/>
        <v>-14.580874772669752</v>
      </c>
      <c r="I45" s="160">
        <f t="shared" si="6"/>
        <v>8.1467962063010564</v>
      </c>
      <c r="J45" s="159">
        <f>J46-J44</f>
        <v>14904412.33160001</v>
      </c>
      <c r="K45" s="159">
        <f>K46-K44</f>
        <v>13537355.524529994</v>
      </c>
      <c r="L45" s="161">
        <f t="shared" si="3"/>
        <v>-9.1721617508636211</v>
      </c>
      <c r="M45" s="160">
        <f t="shared" si="7"/>
        <v>8.1652642399025375</v>
      </c>
    </row>
    <row r="46" spans="1:13" ht="21" x14ac:dyDescent="0.25">
      <c r="A46" s="162" t="s">
        <v>226</v>
      </c>
      <c r="B46" s="163">
        <v>13222876.222999999</v>
      </c>
      <c r="C46" s="163">
        <v>12463360.796</v>
      </c>
      <c r="D46" s="164">
        <f t="shared" si="0"/>
        <v>-5.7439502131835036</v>
      </c>
      <c r="E46" s="165">
        <f t="shared" si="8"/>
        <v>100</v>
      </c>
      <c r="F46" s="163">
        <v>117518991.20099999</v>
      </c>
      <c r="G46" s="163">
        <v>102478277.287</v>
      </c>
      <c r="H46" s="164">
        <f t="shared" si="1"/>
        <v>-12.798538993816692</v>
      </c>
      <c r="I46" s="165">
        <f t="shared" si="6"/>
        <v>100</v>
      </c>
      <c r="J46" s="166">
        <v>180389587.18099999</v>
      </c>
      <c r="K46" s="166">
        <v>165792007.78799999</v>
      </c>
      <c r="L46" s="164">
        <f t="shared" si="3"/>
        <v>-8.0922516765632562</v>
      </c>
      <c r="M46" s="165">
        <f t="shared" si="7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>
      <selection activeCell="D5" sqref="D5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2043231.1880600005</v>
      </c>
      <c r="D2" s="114">
        <f t="shared" ref="D2:O2" si="0">D4+D6+D8+D10+D12+D14+D16+D18+D20+D22</f>
        <v>1939654.94056</v>
      </c>
      <c r="E2" s="114">
        <f t="shared" si="0"/>
        <v>2032854.8690599999</v>
      </c>
      <c r="F2" s="114">
        <f t="shared" si="0"/>
        <v>1763831.29907</v>
      </c>
      <c r="G2" s="114">
        <f t="shared" si="0"/>
        <v>1576498.7614500001</v>
      </c>
      <c r="H2" s="114">
        <f t="shared" si="0"/>
        <v>1918377.2223</v>
      </c>
      <c r="I2" s="114">
        <f t="shared" si="0"/>
        <v>1957248.52272</v>
      </c>
      <c r="J2" s="114">
        <f t="shared" si="0"/>
        <v>1684042.9360700003</v>
      </c>
      <c r="K2" s="114"/>
      <c r="L2" s="114"/>
      <c r="M2" s="114"/>
      <c r="N2" s="114"/>
      <c r="O2" s="114">
        <f t="shared" si="0"/>
        <v>14915739.739290003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1881329.1634499999</v>
      </c>
      <c r="D3" s="114">
        <f t="shared" ref="D3:O3" si="1">D5+D7+D9+D11+D13+D15+D17+D19+D21+D23</f>
        <v>1857110.5900899998</v>
      </c>
      <c r="E3" s="114">
        <f t="shared" si="1"/>
        <v>1950394.8485900001</v>
      </c>
      <c r="F3" s="114">
        <f t="shared" si="1"/>
        <v>1878338.7036000001</v>
      </c>
      <c r="G3" s="114">
        <f t="shared" si="1"/>
        <v>2011069.3497000001</v>
      </c>
      <c r="H3" s="114">
        <f t="shared" si="1"/>
        <v>1363292.6866899999</v>
      </c>
      <c r="I3" s="114">
        <f t="shared" si="1"/>
        <v>1797318.8379600001</v>
      </c>
      <c r="J3" s="114">
        <f t="shared" si="1"/>
        <v>1528028.6455399999</v>
      </c>
      <c r="K3" s="114">
        <f t="shared" si="1"/>
        <v>2074096.1174099999</v>
      </c>
      <c r="L3" s="114">
        <f t="shared" si="1"/>
        <v>2421465.9295000006</v>
      </c>
      <c r="M3" s="114">
        <f t="shared" si="1"/>
        <v>2353467.37402</v>
      </c>
      <c r="N3" s="114">
        <f t="shared" si="1"/>
        <v>2259166.6399599998</v>
      </c>
      <c r="O3" s="114">
        <f t="shared" si="1"/>
        <v>23375078.886510003</v>
      </c>
    </row>
    <row r="4" spans="1:15" s="37" customFormat="1" ht="13.8" x14ac:dyDescent="0.25">
      <c r="A4" s="87">
        <v>2020</v>
      </c>
      <c r="B4" s="115" t="s">
        <v>132</v>
      </c>
      <c r="C4" s="116">
        <v>583442.31481000001</v>
      </c>
      <c r="D4" s="116">
        <v>593068.09433999995</v>
      </c>
      <c r="E4" s="116">
        <v>631887.30556000001</v>
      </c>
      <c r="F4" s="116">
        <v>593888.33848999999</v>
      </c>
      <c r="G4" s="116">
        <v>498726.54148999997</v>
      </c>
      <c r="H4" s="116">
        <v>571856.88560000004</v>
      </c>
      <c r="I4" s="116">
        <v>589189.83739999996</v>
      </c>
      <c r="J4" s="116">
        <v>545056.68215000001</v>
      </c>
      <c r="K4" s="116"/>
      <c r="L4" s="116"/>
      <c r="M4" s="116"/>
      <c r="N4" s="116"/>
      <c r="O4" s="117">
        <v>4607115.9998399997</v>
      </c>
    </row>
    <row r="5" spans="1:15" ht="13.8" x14ac:dyDescent="0.25">
      <c r="A5" s="86">
        <v>2019</v>
      </c>
      <c r="B5" s="115" t="s">
        <v>132</v>
      </c>
      <c r="C5" s="116">
        <v>560029.44457000005</v>
      </c>
      <c r="D5" s="116">
        <v>565214.60730999999</v>
      </c>
      <c r="E5" s="116">
        <v>586783.55532000004</v>
      </c>
      <c r="F5" s="116">
        <v>597721.19305999996</v>
      </c>
      <c r="G5" s="116">
        <v>590703.69087000005</v>
      </c>
      <c r="H5" s="116">
        <v>344697.70916000003</v>
      </c>
      <c r="I5" s="116">
        <v>546255.51265000005</v>
      </c>
      <c r="J5" s="116">
        <v>480724.38799999998</v>
      </c>
      <c r="K5" s="116">
        <v>568540.03336</v>
      </c>
      <c r="L5" s="116">
        <v>697965.95276000001</v>
      </c>
      <c r="M5" s="116">
        <v>620369.90563000005</v>
      </c>
      <c r="N5" s="116">
        <v>629542.35412000003</v>
      </c>
      <c r="O5" s="117">
        <v>6788548.34681</v>
      </c>
    </row>
    <row r="6" spans="1:15" s="37" customFormat="1" ht="13.8" x14ac:dyDescent="0.25">
      <c r="A6" s="87">
        <v>2020</v>
      </c>
      <c r="B6" s="115" t="s">
        <v>133</v>
      </c>
      <c r="C6" s="116">
        <v>255300.87912</v>
      </c>
      <c r="D6" s="116">
        <v>203439.25075000001</v>
      </c>
      <c r="E6" s="116">
        <v>178197.44112999999</v>
      </c>
      <c r="F6" s="116">
        <v>118399.59448</v>
      </c>
      <c r="G6" s="116">
        <v>158702.62062999999</v>
      </c>
      <c r="H6" s="116">
        <v>264239.37037999998</v>
      </c>
      <c r="I6" s="116">
        <v>185634.39214000001</v>
      </c>
      <c r="J6" s="116">
        <v>130167.09015</v>
      </c>
      <c r="K6" s="116"/>
      <c r="L6" s="116"/>
      <c r="M6" s="116"/>
      <c r="N6" s="116"/>
      <c r="O6" s="117">
        <v>1494080.6387799999</v>
      </c>
    </row>
    <row r="7" spans="1:15" ht="13.8" x14ac:dyDescent="0.25">
      <c r="A7" s="86">
        <v>2019</v>
      </c>
      <c r="B7" s="115" t="s">
        <v>133</v>
      </c>
      <c r="C7" s="116">
        <v>199171.65065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202356.84766999999</v>
      </c>
      <c r="I7" s="116">
        <v>131696.03559000001</v>
      </c>
      <c r="J7" s="116">
        <v>109801.97443</v>
      </c>
      <c r="K7" s="116">
        <v>148472.87774</v>
      </c>
      <c r="L7" s="116">
        <v>223947.97521</v>
      </c>
      <c r="M7" s="116">
        <v>331627.44491999998</v>
      </c>
      <c r="N7" s="116">
        <v>349917.44088000001</v>
      </c>
      <c r="O7" s="117">
        <v>2260436.9614599999</v>
      </c>
    </row>
    <row r="8" spans="1:15" s="37" customFormat="1" ht="13.8" x14ac:dyDescent="0.25">
      <c r="A8" s="87">
        <v>2020</v>
      </c>
      <c r="B8" s="115" t="s">
        <v>134</v>
      </c>
      <c r="C8" s="116">
        <v>131870.22687000001</v>
      </c>
      <c r="D8" s="116">
        <v>126852.33413</v>
      </c>
      <c r="E8" s="116">
        <v>162230.07879999999</v>
      </c>
      <c r="F8" s="116">
        <v>143794.19901000001</v>
      </c>
      <c r="G8" s="116">
        <v>100057.20744</v>
      </c>
      <c r="H8" s="116">
        <v>112633.25799</v>
      </c>
      <c r="I8" s="116">
        <v>124209.10451999999</v>
      </c>
      <c r="J8" s="116">
        <v>130755.00395</v>
      </c>
      <c r="K8" s="116"/>
      <c r="L8" s="116"/>
      <c r="M8" s="116"/>
      <c r="N8" s="116"/>
      <c r="O8" s="117">
        <v>1032401.4127099999</v>
      </c>
    </row>
    <row r="9" spans="1:15" ht="13.8" x14ac:dyDescent="0.25">
      <c r="A9" s="86">
        <v>2019</v>
      </c>
      <c r="B9" s="115" t="s">
        <v>134</v>
      </c>
      <c r="C9" s="116">
        <v>125353.15045</v>
      </c>
      <c r="D9" s="116">
        <v>122127.17662</v>
      </c>
      <c r="E9" s="116">
        <v>128029.56342000001</v>
      </c>
      <c r="F9" s="116">
        <v>125216.48028</v>
      </c>
      <c r="G9" s="116">
        <v>138481.47127000001</v>
      </c>
      <c r="H9" s="116">
        <v>83536.579599999997</v>
      </c>
      <c r="I9" s="116">
        <v>130147.26106999999</v>
      </c>
      <c r="J9" s="116">
        <v>127803.83005999999</v>
      </c>
      <c r="K9" s="116">
        <v>152522.97880000001</v>
      </c>
      <c r="L9" s="116">
        <v>148312.81640000001</v>
      </c>
      <c r="M9" s="116">
        <v>139251.81494000001</v>
      </c>
      <c r="N9" s="116">
        <v>127768.69579</v>
      </c>
      <c r="O9" s="117">
        <v>1548551.8186999999</v>
      </c>
    </row>
    <row r="10" spans="1:15" s="37" customFormat="1" ht="13.8" x14ac:dyDescent="0.25">
      <c r="A10" s="87">
        <v>2020</v>
      </c>
      <c r="B10" s="115" t="s">
        <v>135</v>
      </c>
      <c r="C10" s="116">
        <v>113207.44742</v>
      </c>
      <c r="D10" s="116">
        <v>100301.6303</v>
      </c>
      <c r="E10" s="116">
        <v>123204.63456000001</v>
      </c>
      <c r="F10" s="116">
        <v>103725.17452</v>
      </c>
      <c r="G10" s="116">
        <v>74317.107980000001</v>
      </c>
      <c r="H10" s="116">
        <v>89506.193650000001</v>
      </c>
      <c r="I10" s="116">
        <v>90106.883679999999</v>
      </c>
      <c r="J10" s="116">
        <v>85076.366760000004</v>
      </c>
      <c r="K10" s="116"/>
      <c r="L10" s="116"/>
      <c r="M10" s="116"/>
      <c r="N10" s="116"/>
      <c r="O10" s="117">
        <v>779445.43886999995</v>
      </c>
    </row>
    <row r="11" spans="1:15" ht="13.8" x14ac:dyDescent="0.25">
      <c r="A11" s="86">
        <v>2019</v>
      </c>
      <c r="B11" s="115" t="s">
        <v>135</v>
      </c>
      <c r="C11" s="116">
        <v>112110.71122</v>
      </c>
      <c r="D11" s="116">
        <v>114842.19143000001</v>
      </c>
      <c r="E11" s="116">
        <v>118196.58269</v>
      </c>
      <c r="F11" s="116">
        <v>117650.87019</v>
      </c>
      <c r="G11" s="116">
        <v>117731.30992</v>
      </c>
      <c r="H11" s="116">
        <v>63501.196909999999</v>
      </c>
      <c r="I11" s="116">
        <v>83021.46703</v>
      </c>
      <c r="J11" s="116">
        <v>71929.894650000002</v>
      </c>
      <c r="K11" s="116">
        <v>154402.71634000001</v>
      </c>
      <c r="L11" s="116">
        <v>189264.08181999999</v>
      </c>
      <c r="M11" s="116">
        <v>151344.11695</v>
      </c>
      <c r="N11" s="116">
        <v>122529.68595</v>
      </c>
      <c r="O11" s="117">
        <v>1416524.8251</v>
      </c>
    </row>
    <row r="12" spans="1:15" s="37" customFormat="1" ht="13.8" x14ac:dyDescent="0.25">
      <c r="A12" s="87">
        <v>2020</v>
      </c>
      <c r="B12" s="115" t="s">
        <v>136</v>
      </c>
      <c r="C12" s="116">
        <v>183299.42689999999</v>
      </c>
      <c r="D12" s="116">
        <v>163226.82138000001</v>
      </c>
      <c r="E12" s="116">
        <v>207845.07154999999</v>
      </c>
      <c r="F12" s="116">
        <v>197318.79324</v>
      </c>
      <c r="G12" s="116">
        <v>120556.41231</v>
      </c>
      <c r="H12" s="116">
        <v>128032.28399</v>
      </c>
      <c r="I12" s="116">
        <v>136938.66110999999</v>
      </c>
      <c r="J12" s="116">
        <v>92821.082840000003</v>
      </c>
      <c r="K12" s="116"/>
      <c r="L12" s="116"/>
      <c r="M12" s="116"/>
      <c r="N12" s="116"/>
      <c r="O12" s="117">
        <v>1230038.5533199999</v>
      </c>
    </row>
    <row r="13" spans="1:15" ht="13.8" x14ac:dyDescent="0.25">
      <c r="A13" s="86">
        <v>2019</v>
      </c>
      <c r="B13" s="115" t="s">
        <v>136</v>
      </c>
      <c r="C13" s="116">
        <v>152194.74354</v>
      </c>
      <c r="D13" s="116">
        <v>144402.65093</v>
      </c>
      <c r="E13" s="116">
        <v>136203.45361999999</v>
      </c>
      <c r="F13" s="116">
        <v>135925.36207999999</v>
      </c>
      <c r="G13" s="116">
        <v>132553.25017000001</v>
      </c>
      <c r="H13" s="116">
        <v>75849.333199999994</v>
      </c>
      <c r="I13" s="116">
        <v>112534.87652000001</v>
      </c>
      <c r="J13" s="116">
        <v>66613.027579999994</v>
      </c>
      <c r="K13" s="116">
        <v>274784.34807000001</v>
      </c>
      <c r="L13" s="116">
        <v>346124.53003999998</v>
      </c>
      <c r="M13" s="116">
        <v>264246.22425000003</v>
      </c>
      <c r="N13" s="116">
        <v>187048.52671999999</v>
      </c>
      <c r="O13" s="117">
        <v>2028480.32672</v>
      </c>
    </row>
    <row r="14" spans="1:15" s="37" customFormat="1" ht="13.8" x14ac:dyDescent="0.25">
      <c r="A14" s="87">
        <v>2020</v>
      </c>
      <c r="B14" s="115" t="s">
        <v>137</v>
      </c>
      <c r="C14" s="116">
        <v>24451.569380000001</v>
      </c>
      <c r="D14" s="116">
        <v>24726.651860000002</v>
      </c>
      <c r="E14" s="116">
        <v>29417.449779999999</v>
      </c>
      <c r="F14" s="116">
        <v>23301.29163</v>
      </c>
      <c r="G14" s="116">
        <v>19919.669020000001</v>
      </c>
      <c r="H14" s="116">
        <v>19021.400140000002</v>
      </c>
      <c r="I14" s="116">
        <v>19105.18777</v>
      </c>
      <c r="J14" s="116">
        <v>14969.118340000001</v>
      </c>
      <c r="K14" s="116"/>
      <c r="L14" s="116"/>
      <c r="M14" s="116"/>
      <c r="N14" s="116"/>
      <c r="O14" s="117">
        <v>174912.33791999999</v>
      </c>
    </row>
    <row r="15" spans="1:15" ht="13.8" x14ac:dyDescent="0.25">
      <c r="A15" s="86">
        <v>2019</v>
      </c>
      <c r="B15" s="115" t="s">
        <v>137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15775.459930000001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26736.87846</v>
      </c>
      <c r="O15" s="117">
        <v>282658.56199999998</v>
      </c>
    </row>
    <row r="16" spans="1:15" ht="13.8" x14ac:dyDescent="0.25">
      <c r="A16" s="87">
        <v>2020</v>
      </c>
      <c r="B16" s="115" t="s">
        <v>138</v>
      </c>
      <c r="C16" s="116">
        <v>79131.446320000003</v>
      </c>
      <c r="D16" s="116">
        <v>60671.367539999999</v>
      </c>
      <c r="E16" s="116">
        <v>78806.017680000004</v>
      </c>
      <c r="F16" s="116">
        <v>53409.438990000002</v>
      </c>
      <c r="G16" s="116">
        <v>69658.718049999996</v>
      </c>
      <c r="H16" s="116">
        <v>84526.764179999998</v>
      </c>
      <c r="I16" s="116">
        <v>74619.318069999994</v>
      </c>
      <c r="J16" s="116">
        <v>71254.857780000006</v>
      </c>
      <c r="K16" s="116"/>
      <c r="L16" s="116"/>
      <c r="M16" s="116"/>
      <c r="N16" s="116"/>
      <c r="O16" s="117">
        <v>572077.92860999994</v>
      </c>
    </row>
    <row r="17" spans="1:15" ht="13.8" x14ac:dyDescent="0.25">
      <c r="A17" s="86">
        <v>2019</v>
      </c>
      <c r="B17" s="115" t="s">
        <v>138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139</v>
      </c>
      <c r="C18" s="116">
        <v>11024.010979999999</v>
      </c>
      <c r="D18" s="116">
        <v>13044.320599999999</v>
      </c>
      <c r="E18" s="116">
        <v>12149.519120000001</v>
      </c>
      <c r="F18" s="116">
        <v>6813.2945600000003</v>
      </c>
      <c r="G18" s="116">
        <v>6914.2449299999998</v>
      </c>
      <c r="H18" s="116">
        <v>6061.0726599999998</v>
      </c>
      <c r="I18" s="116">
        <v>6099.3303900000001</v>
      </c>
      <c r="J18" s="116">
        <v>6050.59112</v>
      </c>
      <c r="K18" s="116"/>
      <c r="L18" s="116"/>
      <c r="M18" s="116"/>
      <c r="N18" s="116"/>
      <c r="O18" s="117">
        <v>68156.384359999996</v>
      </c>
    </row>
    <row r="19" spans="1:15" ht="13.8" x14ac:dyDescent="0.25">
      <c r="A19" s="86">
        <v>2019</v>
      </c>
      <c r="B19" s="115" t="s">
        <v>139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</v>
      </c>
      <c r="M19" s="116">
        <v>9107.0426000000007</v>
      </c>
      <c r="N19" s="116">
        <v>10109.132600000001</v>
      </c>
      <c r="O19" s="117">
        <v>106479.61075000001</v>
      </c>
    </row>
    <row r="20" spans="1:15" ht="13.8" x14ac:dyDescent="0.25">
      <c r="A20" s="87">
        <v>2020</v>
      </c>
      <c r="B20" s="115" t="s">
        <v>140</v>
      </c>
      <c r="C20" s="118">
        <v>208704.15538000001</v>
      </c>
      <c r="D20" s="118">
        <v>209590.38469000001</v>
      </c>
      <c r="E20" s="118">
        <v>182298.30562999999</v>
      </c>
      <c r="F20" s="118">
        <v>183028.29196999999</v>
      </c>
      <c r="G20" s="118">
        <v>160817.47617000001</v>
      </c>
      <c r="H20" s="116">
        <v>183409.19568999999</v>
      </c>
      <c r="I20" s="116">
        <v>219299.57936999999</v>
      </c>
      <c r="J20" s="116">
        <v>180267.07242000001</v>
      </c>
      <c r="K20" s="116"/>
      <c r="L20" s="116"/>
      <c r="M20" s="116"/>
      <c r="N20" s="116"/>
      <c r="O20" s="117">
        <v>1527414.46132</v>
      </c>
    </row>
    <row r="21" spans="1:15" ht="13.8" x14ac:dyDescent="0.25">
      <c r="A21" s="86">
        <v>2019</v>
      </c>
      <c r="B21" s="115" t="s">
        <v>140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212233.38709</v>
      </c>
      <c r="J21" s="116">
        <v>183383.60982000001</v>
      </c>
      <c r="K21" s="116">
        <v>199909.51123999999</v>
      </c>
      <c r="L21" s="116">
        <v>207439.25111000001</v>
      </c>
      <c r="M21" s="116">
        <v>215149.30801000001</v>
      </c>
      <c r="N21" s="116">
        <v>200861.66878000001</v>
      </c>
      <c r="O21" s="117">
        <v>2505020.6431399998</v>
      </c>
    </row>
    <row r="22" spans="1:15" ht="13.8" x14ac:dyDescent="0.25">
      <c r="A22" s="87">
        <v>2020</v>
      </c>
      <c r="B22" s="115" t="s">
        <v>141</v>
      </c>
      <c r="C22" s="118">
        <v>452799.71088000003</v>
      </c>
      <c r="D22" s="118">
        <v>444734.08497000003</v>
      </c>
      <c r="E22" s="118">
        <v>426819.04525000002</v>
      </c>
      <c r="F22" s="118">
        <v>340152.88218000002</v>
      </c>
      <c r="G22" s="118">
        <v>366828.76342999999</v>
      </c>
      <c r="H22" s="116">
        <v>459090.79801999999</v>
      </c>
      <c r="I22" s="116">
        <v>512046.22827000002</v>
      </c>
      <c r="J22" s="116">
        <v>427625.07056000002</v>
      </c>
      <c r="K22" s="116"/>
      <c r="L22" s="116"/>
      <c r="M22" s="116"/>
      <c r="N22" s="116"/>
      <c r="O22" s="117">
        <v>3430096.5835600002</v>
      </c>
    </row>
    <row r="23" spans="1:15" ht="13.8" x14ac:dyDescent="0.25">
      <c r="A23" s="86">
        <v>2019</v>
      </c>
      <c r="B23" s="115" t="s">
        <v>141</v>
      </c>
      <c r="C23" s="116">
        <v>392886.26405</v>
      </c>
      <c r="D23" s="118">
        <v>411556.22165000002</v>
      </c>
      <c r="E23" s="116">
        <v>471941.29384</v>
      </c>
      <c r="F23" s="116">
        <v>476660.59295000002</v>
      </c>
      <c r="G23" s="116">
        <v>526640.66966000001</v>
      </c>
      <c r="H23" s="116">
        <v>347421.16450000001</v>
      </c>
      <c r="I23" s="116">
        <v>496241.62631000002</v>
      </c>
      <c r="J23" s="116">
        <v>413010.20166999998</v>
      </c>
      <c r="K23" s="116">
        <v>457534.28807000001</v>
      </c>
      <c r="L23" s="116">
        <v>491131.19111000001</v>
      </c>
      <c r="M23" s="116">
        <v>521156.29015000002</v>
      </c>
      <c r="N23" s="116">
        <v>523780.81656000001</v>
      </c>
      <c r="O23" s="117">
        <v>5529960.6205200003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11105558.954480002</v>
      </c>
      <c r="D24" s="119">
        <f t="shared" ref="D24:O24" si="2">D26+D28+D30+D32+D34+D36+D38+D40+D42+D44+D46+D48+D50+D52+D54+D56</f>
        <v>11129064.592769999</v>
      </c>
      <c r="E24" s="119">
        <f t="shared" si="2"/>
        <v>9972753.4638400041</v>
      </c>
      <c r="F24" s="119">
        <f t="shared" si="2"/>
        <v>6227258.2873800006</v>
      </c>
      <c r="G24" s="119">
        <f t="shared" si="2"/>
        <v>7105287.1487099985</v>
      </c>
      <c r="H24" s="119">
        <f t="shared" si="2"/>
        <v>10220472.748569997</v>
      </c>
      <c r="I24" s="119">
        <f t="shared" si="2"/>
        <v>11482211.94317</v>
      </c>
      <c r="J24" s="119">
        <f t="shared" si="2"/>
        <v>9425541.2354700007</v>
      </c>
      <c r="K24" s="119"/>
      <c r="L24" s="119"/>
      <c r="M24" s="119"/>
      <c r="N24" s="119"/>
      <c r="O24" s="119">
        <f t="shared" si="2"/>
        <v>76668148.374390021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10611945.913530001</v>
      </c>
      <c r="D25" s="119">
        <f t="shared" ref="D25:O25" si="3">D27+D29+D31+D33+D35+D37+D39+D41+D43+D45+D47+D49+D51+D53+D55+D57</f>
        <v>11028391.364719998</v>
      </c>
      <c r="E25" s="119">
        <f t="shared" si="3"/>
        <v>12636164.836380001</v>
      </c>
      <c r="F25" s="119">
        <f t="shared" si="3"/>
        <v>11770995.592260001</v>
      </c>
      <c r="G25" s="119">
        <f t="shared" si="3"/>
        <v>12997750.496750001</v>
      </c>
      <c r="H25" s="119">
        <f t="shared" si="3"/>
        <v>8887779.1264699996</v>
      </c>
      <c r="I25" s="119">
        <f t="shared" si="3"/>
        <v>12515374.994540002</v>
      </c>
      <c r="J25" s="119">
        <f t="shared" si="3"/>
        <v>10182332.48725</v>
      </c>
      <c r="K25" s="119">
        <f t="shared" si="3"/>
        <v>11581594.649429999</v>
      </c>
      <c r="L25" s="119">
        <f t="shared" si="3"/>
        <v>12380343.675489999</v>
      </c>
      <c r="M25" s="119">
        <f t="shared" si="3"/>
        <v>12092778.272370001</v>
      </c>
      <c r="N25" s="119">
        <f t="shared" si="3"/>
        <v>11499501.548630001</v>
      </c>
      <c r="O25" s="119">
        <f t="shared" si="3"/>
        <v>138184952.95781997</v>
      </c>
    </row>
    <row r="26" spans="1:15" ht="13.8" x14ac:dyDescent="0.25">
      <c r="A26" s="87">
        <v>2020</v>
      </c>
      <c r="B26" s="115" t="s">
        <v>142</v>
      </c>
      <c r="C26" s="116">
        <v>673034.49829999998</v>
      </c>
      <c r="D26" s="116">
        <v>645969.37075999996</v>
      </c>
      <c r="E26" s="116">
        <v>584605.40075000003</v>
      </c>
      <c r="F26" s="116">
        <v>306315.22878</v>
      </c>
      <c r="G26" s="116">
        <v>368603.07295</v>
      </c>
      <c r="H26" s="116">
        <v>553579.07394999999</v>
      </c>
      <c r="I26" s="116">
        <v>655695.77099999995</v>
      </c>
      <c r="J26" s="116">
        <v>569010.49783999997</v>
      </c>
      <c r="K26" s="116"/>
      <c r="L26" s="116"/>
      <c r="M26" s="116"/>
      <c r="N26" s="116"/>
      <c r="O26" s="117">
        <v>4356812.9143300001</v>
      </c>
    </row>
    <row r="27" spans="1:15" ht="13.8" x14ac:dyDescent="0.25">
      <c r="A27" s="86">
        <v>2019</v>
      </c>
      <c r="B27" s="115" t="s">
        <v>142</v>
      </c>
      <c r="C27" s="116">
        <v>675583.35747000005</v>
      </c>
      <c r="D27" s="116">
        <v>639677.07911000005</v>
      </c>
      <c r="E27" s="116">
        <v>727594.16436000005</v>
      </c>
      <c r="F27" s="116">
        <v>690614.06628999999</v>
      </c>
      <c r="G27" s="116">
        <v>786299.57307000004</v>
      </c>
      <c r="H27" s="116">
        <v>509742.75205000001</v>
      </c>
      <c r="I27" s="116">
        <v>662269.04411999998</v>
      </c>
      <c r="J27" s="116">
        <v>572541.91948000004</v>
      </c>
      <c r="K27" s="116">
        <v>676696.36532999994</v>
      </c>
      <c r="L27" s="116">
        <v>704289.80334999994</v>
      </c>
      <c r="M27" s="116">
        <v>673531.79096999997</v>
      </c>
      <c r="N27" s="116">
        <v>597422.25107</v>
      </c>
      <c r="O27" s="117">
        <v>7916262.1666700002</v>
      </c>
    </row>
    <row r="28" spans="1:15" ht="13.8" x14ac:dyDescent="0.25">
      <c r="A28" s="87">
        <v>2020</v>
      </c>
      <c r="B28" s="115" t="s">
        <v>143</v>
      </c>
      <c r="C28" s="116">
        <v>132630.57998000001</v>
      </c>
      <c r="D28" s="116">
        <v>151346.22435999999</v>
      </c>
      <c r="E28" s="116">
        <v>129846.17844</v>
      </c>
      <c r="F28" s="116">
        <v>53788.095050000004</v>
      </c>
      <c r="G28" s="116">
        <v>61266.518060000002</v>
      </c>
      <c r="H28" s="116">
        <v>101214.57537000001</v>
      </c>
      <c r="I28" s="116">
        <v>128077.62243</v>
      </c>
      <c r="J28" s="116">
        <v>98303.189230000004</v>
      </c>
      <c r="K28" s="116"/>
      <c r="L28" s="116"/>
      <c r="M28" s="116"/>
      <c r="N28" s="116"/>
      <c r="O28" s="117">
        <v>856472.98291999998</v>
      </c>
    </row>
    <row r="29" spans="1:15" ht="13.8" x14ac:dyDescent="0.25">
      <c r="A29" s="86">
        <v>2019</v>
      </c>
      <c r="B29" s="115" t="s">
        <v>143</v>
      </c>
      <c r="C29" s="116">
        <v>116808.14478</v>
      </c>
      <c r="D29" s="116">
        <v>146268.08694000001</v>
      </c>
      <c r="E29" s="116">
        <v>176059.14329000001</v>
      </c>
      <c r="F29" s="116">
        <v>141526.80004</v>
      </c>
      <c r="G29" s="116">
        <v>162494.20707</v>
      </c>
      <c r="H29" s="116">
        <v>87701.870479999998</v>
      </c>
      <c r="I29" s="116">
        <v>165835.02600000001</v>
      </c>
      <c r="J29" s="116">
        <v>134374.44636</v>
      </c>
      <c r="K29" s="116">
        <v>147706.09935999999</v>
      </c>
      <c r="L29" s="116">
        <v>147765.93711</v>
      </c>
      <c r="M29" s="116">
        <v>124187.16374</v>
      </c>
      <c r="N29" s="116">
        <v>114208.07282</v>
      </c>
      <c r="O29" s="117">
        <v>1664934.9979900001</v>
      </c>
    </row>
    <row r="30" spans="1:15" s="37" customFormat="1" ht="13.8" x14ac:dyDescent="0.25">
      <c r="A30" s="87">
        <v>2020</v>
      </c>
      <c r="B30" s="115" t="s">
        <v>144</v>
      </c>
      <c r="C30" s="116">
        <v>221437.21109</v>
      </c>
      <c r="D30" s="116">
        <v>216792.40531999999</v>
      </c>
      <c r="E30" s="116">
        <v>219901.29201999999</v>
      </c>
      <c r="F30" s="116">
        <v>75480.701820000002</v>
      </c>
      <c r="G30" s="116">
        <v>117207.79495</v>
      </c>
      <c r="H30" s="116">
        <v>195128.47398000001</v>
      </c>
      <c r="I30" s="116">
        <v>248883.06995999999</v>
      </c>
      <c r="J30" s="116">
        <v>205574.80716999999</v>
      </c>
      <c r="K30" s="116"/>
      <c r="L30" s="116"/>
      <c r="M30" s="116"/>
      <c r="N30" s="116"/>
      <c r="O30" s="117">
        <v>1500405.7563100001</v>
      </c>
    </row>
    <row r="31" spans="1:15" ht="13.8" x14ac:dyDescent="0.25">
      <c r="A31" s="86">
        <v>2019</v>
      </c>
      <c r="B31" s="115" t="s">
        <v>144</v>
      </c>
      <c r="C31" s="116">
        <v>182714.08072</v>
      </c>
      <c r="D31" s="116">
        <v>185830.56155000001</v>
      </c>
      <c r="E31" s="116">
        <v>208839.27116</v>
      </c>
      <c r="F31" s="116">
        <v>229623.95965999999</v>
      </c>
      <c r="G31" s="116">
        <v>235691.91334</v>
      </c>
      <c r="H31" s="116">
        <v>132447.50477999999</v>
      </c>
      <c r="I31" s="116">
        <v>222317.11264000001</v>
      </c>
      <c r="J31" s="116">
        <v>174664.76577999999</v>
      </c>
      <c r="K31" s="116">
        <v>229949.32177000001</v>
      </c>
      <c r="L31" s="116">
        <v>254425.6079</v>
      </c>
      <c r="M31" s="116">
        <v>251663.90036999999</v>
      </c>
      <c r="N31" s="116">
        <v>226168.49797</v>
      </c>
      <c r="O31" s="117">
        <v>2534336.4976400002</v>
      </c>
    </row>
    <row r="32" spans="1:15" ht="13.8" x14ac:dyDescent="0.25">
      <c r="A32" s="87">
        <v>2020</v>
      </c>
      <c r="B32" s="115" t="s">
        <v>145</v>
      </c>
      <c r="C32" s="118">
        <v>1680232.38702</v>
      </c>
      <c r="D32" s="118">
        <v>1490912.1625699999</v>
      </c>
      <c r="E32" s="118">
        <v>1500845.2237199999</v>
      </c>
      <c r="F32" s="118">
        <v>1268374.00871</v>
      </c>
      <c r="G32" s="118">
        <v>1173759.0689999999</v>
      </c>
      <c r="H32" s="118">
        <v>1422059.4880299999</v>
      </c>
      <c r="I32" s="118">
        <v>1581149.88714</v>
      </c>
      <c r="J32" s="118">
        <v>1374942.28333</v>
      </c>
      <c r="K32" s="118"/>
      <c r="L32" s="118"/>
      <c r="M32" s="118"/>
      <c r="N32" s="118"/>
      <c r="O32" s="117">
        <v>11492274.50952</v>
      </c>
    </row>
    <row r="33" spans="1:15" ht="13.8" x14ac:dyDescent="0.25">
      <c r="A33" s="86">
        <v>2019</v>
      </c>
      <c r="B33" s="115" t="s">
        <v>145</v>
      </c>
      <c r="C33" s="116">
        <v>1536610.5242300001</v>
      </c>
      <c r="D33" s="116">
        <v>1641548.5677799999</v>
      </c>
      <c r="E33" s="116">
        <v>1838112.6023299999</v>
      </c>
      <c r="F33" s="118">
        <v>1768181.55052</v>
      </c>
      <c r="G33" s="118">
        <v>1933597.8560599999</v>
      </c>
      <c r="H33" s="118">
        <v>1294011.8818999999</v>
      </c>
      <c r="I33" s="118">
        <v>1730134.5815999999</v>
      </c>
      <c r="J33" s="118">
        <v>1628379.0208000001</v>
      </c>
      <c r="K33" s="118">
        <v>1653634.21906</v>
      </c>
      <c r="L33" s="118">
        <v>1936779.24752</v>
      </c>
      <c r="M33" s="118">
        <v>1813196.9312100001</v>
      </c>
      <c r="N33" s="118">
        <v>1813859.7294000001</v>
      </c>
      <c r="O33" s="117">
        <v>20588046.712409999</v>
      </c>
    </row>
    <row r="34" spans="1:15" ht="13.8" x14ac:dyDescent="0.25">
      <c r="A34" s="87">
        <v>2020</v>
      </c>
      <c r="B34" s="115" t="s">
        <v>146</v>
      </c>
      <c r="C34" s="116">
        <v>1488869.52293</v>
      </c>
      <c r="D34" s="116">
        <v>1517051.97361</v>
      </c>
      <c r="E34" s="116">
        <v>1208340.54483</v>
      </c>
      <c r="F34" s="116">
        <v>573474.44819000002</v>
      </c>
      <c r="G34" s="116">
        <v>836638.40064999997</v>
      </c>
      <c r="H34" s="116">
        <v>1350466.1791099999</v>
      </c>
      <c r="I34" s="116">
        <v>1810160.9670299999</v>
      </c>
      <c r="J34" s="116">
        <v>1545731.2876800001</v>
      </c>
      <c r="K34" s="116"/>
      <c r="L34" s="116"/>
      <c r="M34" s="116"/>
      <c r="N34" s="116"/>
      <c r="O34" s="117">
        <v>10330733.324030001</v>
      </c>
    </row>
    <row r="35" spans="1:15" ht="13.8" x14ac:dyDescent="0.25">
      <c r="A35" s="86">
        <v>2019</v>
      </c>
      <c r="B35" s="115" t="s">
        <v>146</v>
      </c>
      <c r="C35" s="116">
        <v>1413941.28507</v>
      </c>
      <c r="D35" s="116">
        <v>1413313.47961</v>
      </c>
      <c r="E35" s="116">
        <v>1674011.8681300001</v>
      </c>
      <c r="F35" s="116">
        <v>1502284.1817900001</v>
      </c>
      <c r="G35" s="116">
        <v>1621082.41542</v>
      </c>
      <c r="H35" s="116">
        <v>1085784.1142</v>
      </c>
      <c r="I35" s="116">
        <v>1671698.95521</v>
      </c>
      <c r="J35" s="116">
        <v>1394151.90805</v>
      </c>
      <c r="K35" s="116">
        <v>1497864.30167</v>
      </c>
      <c r="L35" s="116">
        <v>1548999.24918</v>
      </c>
      <c r="M35" s="116">
        <v>1536344.2088599999</v>
      </c>
      <c r="N35" s="116">
        <v>1326040.73969</v>
      </c>
      <c r="O35" s="117">
        <v>17685516.706879999</v>
      </c>
    </row>
    <row r="36" spans="1:15" ht="13.8" x14ac:dyDescent="0.25">
      <c r="A36" s="87">
        <v>2020</v>
      </c>
      <c r="B36" s="115" t="s">
        <v>147</v>
      </c>
      <c r="C36" s="116">
        <v>2398238.5827299999</v>
      </c>
      <c r="D36" s="116">
        <v>2519095.6891299998</v>
      </c>
      <c r="E36" s="116">
        <v>2060727.83714</v>
      </c>
      <c r="F36" s="116">
        <v>596301.28405999998</v>
      </c>
      <c r="G36" s="116">
        <v>1202431.60097</v>
      </c>
      <c r="H36" s="116">
        <v>2014413.3291</v>
      </c>
      <c r="I36" s="116">
        <v>2200704.67111</v>
      </c>
      <c r="J36" s="116">
        <v>1544708.2625500001</v>
      </c>
      <c r="K36" s="116"/>
      <c r="L36" s="116"/>
      <c r="M36" s="116"/>
      <c r="N36" s="116"/>
      <c r="O36" s="117">
        <v>14536621.256789999</v>
      </c>
    </row>
    <row r="37" spans="1:15" ht="13.8" x14ac:dyDescent="0.25">
      <c r="A37" s="86">
        <v>2019</v>
      </c>
      <c r="B37" s="115" t="s">
        <v>147</v>
      </c>
      <c r="C37" s="116">
        <v>2327530.7842600001</v>
      </c>
      <c r="D37" s="116">
        <v>2544567.7731499998</v>
      </c>
      <c r="E37" s="116">
        <v>2883059.7463000002</v>
      </c>
      <c r="F37" s="116">
        <v>2616414.3615299999</v>
      </c>
      <c r="G37" s="116">
        <v>2753045.54538</v>
      </c>
      <c r="H37" s="116">
        <v>2189206.8706399999</v>
      </c>
      <c r="I37" s="116">
        <v>2900137.8175300001</v>
      </c>
      <c r="J37" s="116">
        <v>1740661.3076200001</v>
      </c>
      <c r="K37" s="116">
        <v>2591956.46496</v>
      </c>
      <c r="L37" s="116">
        <v>2812499.0821099998</v>
      </c>
      <c r="M37" s="116">
        <v>2690027.1347599998</v>
      </c>
      <c r="N37" s="116">
        <v>2537833.06843</v>
      </c>
      <c r="O37" s="117">
        <v>30586939.956670001</v>
      </c>
    </row>
    <row r="38" spans="1:15" ht="13.8" x14ac:dyDescent="0.25">
      <c r="A38" s="87">
        <v>2020</v>
      </c>
      <c r="B38" s="115" t="s">
        <v>148</v>
      </c>
      <c r="C38" s="116">
        <v>108751.99489</v>
      </c>
      <c r="D38" s="116">
        <v>147559.76540999999</v>
      </c>
      <c r="E38" s="116">
        <v>68797.787249999994</v>
      </c>
      <c r="F38" s="116">
        <v>28953.63925</v>
      </c>
      <c r="G38" s="116">
        <v>58162.571049999999</v>
      </c>
      <c r="H38" s="116">
        <v>88349.340700000001</v>
      </c>
      <c r="I38" s="116">
        <v>141332.83762000001</v>
      </c>
      <c r="J38" s="116">
        <v>120028.25627</v>
      </c>
      <c r="K38" s="116"/>
      <c r="L38" s="116"/>
      <c r="M38" s="116"/>
      <c r="N38" s="116"/>
      <c r="O38" s="117">
        <v>761936.19244000001</v>
      </c>
    </row>
    <row r="39" spans="1:15" ht="13.8" x14ac:dyDescent="0.25">
      <c r="A39" s="86">
        <v>2019</v>
      </c>
      <c r="B39" s="115" t="s">
        <v>148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149</v>
      </c>
      <c r="C40" s="116">
        <v>822619.07741000003</v>
      </c>
      <c r="D40" s="116">
        <v>862525.65180999995</v>
      </c>
      <c r="E40" s="116">
        <v>828967.91211999999</v>
      </c>
      <c r="F40" s="116">
        <v>619392.38755999994</v>
      </c>
      <c r="G40" s="116">
        <v>669007.32982999994</v>
      </c>
      <c r="H40" s="116">
        <v>901606.44742999994</v>
      </c>
      <c r="I40" s="116">
        <v>986054.47571000003</v>
      </c>
      <c r="J40" s="116">
        <v>852900.36895999999</v>
      </c>
      <c r="K40" s="116"/>
      <c r="L40" s="116"/>
      <c r="M40" s="116"/>
      <c r="N40" s="116"/>
      <c r="O40" s="117">
        <v>6543073.6508299997</v>
      </c>
    </row>
    <row r="41" spans="1:15" ht="13.8" x14ac:dyDescent="0.25">
      <c r="A41" s="86">
        <v>2019</v>
      </c>
      <c r="B41" s="115" t="s">
        <v>149</v>
      </c>
      <c r="C41" s="116">
        <v>797011.96508999995</v>
      </c>
      <c r="D41" s="116">
        <v>888924.51682999998</v>
      </c>
      <c r="E41" s="116">
        <v>992598.78544000001</v>
      </c>
      <c r="F41" s="116">
        <v>936995.60230000003</v>
      </c>
      <c r="G41" s="116">
        <v>1041384.4111</v>
      </c>
      <c r="H41" s="116">
        <v>715403.12638999999</v>
      </c>
      <c r="I41" s="116">
        <v>947242.32441999996</v>
      </c>
      <c r="J41" s="116">
        <v>847900.78101000004</v>
      </c>
      <c r="K41" s="116">
        <v>1011368.72884</v>
      </c>
      <c r="L41" s="116">
        <v>1070551.9205</v>
      </c>
      <c r="M41" s="116">
        <v>1013034.65244</v>
      </c>
      <c r="N41" s="116">
        <v>973439.73589000001</v>
      </c>
      <c r="O41" s="117">
        <v>11235856.550249999</v>
      </c>
    </row>
    <row r="42" spans="1:15" ht="13.8" x14ac:dyDescent="0.25">
      <c r="A42" s="87">
        <v>2020</v>
      </c>
      <c r="B42" s="115" t="s">
        <v>150</v>
      </c>
      <c r="C42" s="116">
        <v>624124.69013</v>
      </c>
      <c r="D42" s="116">
        <v>633563.53431000002</v>
      </c>
      <c r="E42" s="116">
        <v>625490.20163000003</v>
      </c>
      <c r="F42" s="116">
        <v>455535.18284000002</v>
      </c>
      <c r="G42" s="116">
        <v>430959.03482</v>
      </c>
      <c r="H42" s="116">
        <v>585470.16743999999</v>
      </c>
      <c r="I42" s="116">
        <v>666283.25167000003</v>
      </c>
      <c r="J42" s="116">
        <v>572246.18940999999</v>
      </c>
      <c r="K42" s="116"/>
      <c r="L42" s="116"/>
      <c r="M42" s="116"/>
      <c r="N42" s="116"/>
      <c r="O42" s="117">
        <v>4593672.2522499999</v>
      </c>
    </row>
    <row r="43" spans="1:15" ht="13.8" x14ac:dyDescent="0.25">
      <c r="A43" s="86">
        <v>2019</v>
      </c>
      <c r="B43" s="115" t="s">
        <v>150</v>
      </c>
      <c r="C43" s="116">
        <v>585565.29879000003</v>
      </c>
      <c r="D43" s="116">
        <v>600962.05715000001</v>
      </c>
      <c r="E43" s="116">
        <v>699021.96392999997</v>
      </c>
      <c r="F43" s="116">
        <v>659047.78532999998</v>
      </c>
      <c r="G43" s="116">
        <v>780275.77231999999</v>
      </c>
      <c r="H43" s="116">
        <v>472087.57347</v>
      </c>
      <c r="I43" s="116">
        <v>682396.39106000005</v>
      </c>
      <c r="J43" s="116">
        <v>574330.75529999996</v>
      </c>
      <c r="K43" s="116">
        <v>647140.43747</v>
      </c>
      <c r="L43" s="116">
        <v>709247.59033000004</v>
      </c>
      <c r="M43" s="116">
        <v>682989.15055000002</v>
      </c>
      <c r="N43" s="116">
        <v>740591.94238000002</v>
      </c>
      <c r="O43" s="117">
        <v>7833656.71808</v>
      </c>
    </row>
    <row r="44" spans="1:15" ht="13.8" x14ac:dyDescent="0.25">
      <c r="A44" s="87">
        <v>2020</v>
      </c>
      <c r="B44" s="115" t="s">
        <v>151</v>
      </c>
      <c r="C44" s="116">
        <v>702073.91725000006</v>
      </c>
      <c r="D44" s="116">
        <v>689494.92090999999</v>
      </c>
      <c r="E44" s="116">
        <v>671349.52914</v>
      </c>
      <c r="F44" s="116">
        <v>517949.98972999997</v>
      </c>
      <c r="G44" s="116">
        <v>498375.51574</v>
      </c>
      <c r="H44" s="116">
        <v>676489.93873000005</v>
      </c>
      <c r="I44" s="116">
        <v>754714.96499999997</v>
      </c>
      <c r="J44" s="116">
        <v>615732.17313000001</v>
      </c>
      <c r="K44" s="116"/>
      <c r="L44" s="116"/>
      <c r="M44" s="116"/>
      <c r="N44" s="116"/>
      <c r="O44" s="117">
        <v>5126180.9496299997</v>
      </c>
    </row>
    <row r="45" spans="1:15" ht="13.8" x14ac:dyDescent="0.25">
      <c r="A45" s="86">
        <v>2019</v>
      </c>
      <c r="B45" s="115" t="s">
        <v>151</v>
      </c>
      <c r="C45" s="116">
        <v>650702.728</v>
      </c>
      <c r="D45" s="116">
        <v>655042.91494000005</v>
      </c>
      <c r="E45" s="116">
        <v>712311.38410999998</v>
      </c>
      <c r="F45" s="116">
        <v>706601.60254999995</v>
      </c>
      <c r="G45" s="116">
        <v>827433.88772999996</v>
      </c>
      <c r="H45" s="116">
        <v>516675.81784999999</v>
      </c>
      <c r="I45" s="116">
        <v>709203.38445999997</v>
      </c>
      <c r="J45" s="116">
        <v>611245.45646999998</v>
      </c>
      <c r="K45" s="116">
        <v>651265.58816000004</v>
      </c>
      <c r="L45" s="116">
        <v>719121.08837000001</v>
      </c>
      <c r="M45" s="116">
        <v>689669.38566999999</v>
      </c>
      <c r="N45" s="116">
        <v>671703.41981999995</v>
      </c>
      <c r="O45" s="117">
        <v>8120976.6581300003</v>
      </c>
    </row>
    <row r="46" spans="1:15" ht="13.8" x14ac:dyDescent="0.25">
      <c r="A46" s="87">
        <v>2020</v>
      </c>
      <c r="B46" s="115" t="s">
        <v>152</v>
      </c>
      <c r="C46" s="116">
        <v>1138806.83396</v>
      </c>
      <c r="D46" s="116">
        <v>1003715.7813799999</v>
      </c>
      <c r="E46" s="116">
        <v>983304.97953000001</v>
      </c>
      <c r="F46" s="116">
        <v>901160.66377999994</v>
      </c>
      <c r="G46" s="116">
        <v>816730.13731999998</v>
      </c>
      <c r="H46" s="116">
        <v>1128296.23795</v>
      </c>
      <c r="I46" s="116">
        <v>1046774.32985</v>
      </c>
      <c r="J46" s="116">
        <v>878409.26207000006</v>
      </c>
      <c r="K46" s="116"/>
      <c r="L46" s="116"/>
      <c r="M46" s="116"/>
      <c r="N46" s="116"/>
      <c r="O46" s="117">
        <v>7897198.2258400004</v>
      </c>
    </row>
    <row r="47" spans="1:15" ht="13.8" x14ac:dyDescent="0.25">
      <c r="A47" s="86">
        <v>2019</v>
      </c>
      <c r="B47" s="115" t="s">
        <v>152</v>
      </c>
      <c r="C47" s="116">
        <v>1195660.6079299999</v>
      </c>
      <c r="D47" s="116">
        <v>1192860.09136</v>
      </c>
      <c r="E47" s="116">
        <v>1302301.6434899999</v>
      </c>
      <c r="F47" s="116">
        <v>1235495.1953</v>
      </c>
      <c r="G47" s="116">
        <v>1355662.68478</v>
      </c>
      <c r="H47" s="116">
        <v>877931.08233</v>
      </c>
      <c r="I47" s="116">
        <v>1239199.82916</v>
      </c>
      <c r="J47" s="116">
        <v>1015952.6831800001</v>
      </c>
      <c r="K47" s="116">
        <v>1134340.0153600001</v>
      </c>
      <c r="L47" s="116">
        <v>1171737.7825800001</v>
      </c>
      <c r="M47" s="116">
        <v>989897.14229999995</v>
      </c>
      <c r="N47" s="116">
        <v>1111212.1009200001</v>
      </c>
      <c r="O47" s="117">
        <v>13822250.858689999</v>
      </c>
    </row>
    <row r="48" spans="1:15" ht="13.8" x14ac:dyDescent="0.25">
      <c r="A48" s="87">
        <v>2020</v>
      </c>
      <c r="B48" s="115" t="s">
        <v>153</v>
      </c>
      <c r="C48" s="116">
        <v>287897.05005999998</v>
      </c>
      <c r="D48" s="116">
        <v>309013.74599000002</v>
      </c>
      <c r="E48" s="116">
        <v>316520.52346</v>
      </c>
      <c r="F48" s="116">
        <v>231471.05153999999</v>
      </c>
      <c r="G48" s="116">
        <v>250121.04818000001</v>
      </c>
      <c r="H48" s="116">
        <v>322879.38572000002</v>
      </c>
      <c r="I48" s="116">
        <v>351074.69571</v>
      </c>
      <c r="J48" s="116">
        <v>319613.24624000001</v>
      </c>
      <c r="K48" s="116"/>
      <c r="L48" s="116"/>
      <c r="M48" s="116"/>
      <c r="N48" s="116"/>
      <c r="O48" s="117">
        <v>2388590.7469000001</v>
      </c>
    </row>
    <row r="49" spans="1:15" ht="13.8" x14ac:dyDescent="0.25">
      <c r="A49" s="86">
        <v>2019</v>
      </c>
      <c r="B49" s="115" t="s">
        <v>153</v>
      </c>
      <c r="C49" s="116">
        <v>251902.82900999999</v>
      </c>
      <c r="D49" s="116">
        <v>266361.48142000003</v>
      </c>
      <c r="E49" s="116">
        <v>316697.19016</v>
      </c>
      <c r="F49" s="116">
        <v>311274.73136999999</v>
      </c>
      <c r="G49" s="116">
        <v>353998.85204999999</v>
      </c>
      <c r="H49" s="116">
        <v>235214.55937999999</v>
      </c>
      <c r="I49" s="116">
        <v>315492.89546000003</v>
      </c>
      <c r="J49" s="116">
        <v>284201.04644000001</v>
      </c>
      <c r="K49" s="116">
        <v>303891.12657000002</v>
      </c>
      <c r="L49" s="116">
        <v>294719.53552999999</v>
      </c>
      <c r="M49" s="116">
        <v>301612.67723999999</v>
      </c>
      <c r="N49" s="116">
        <v>279704.95673999999</v>
      </c>
      <c r="O49" s="117">
        <v>3515071.8813700001</v>
      </c>
    </row>
    <row r="50" spans="1:15" ht="13.8" x14ac:dyDescent="0.25">
      <c r="A50" s="87">
        <v>2020</v>
      </c>
      <c r="B50" s="115" t="s">
        <v>154</v>
      </c>
      <c r="C50" s="116">
        <v>291805.19397999998</v>
      </c>
      <c r="D50" s="116">
        <v>372039.90392000001</v>
      </c>
      <c r="E50" s="116">
        <v>229282.16561</v>
      </c>
      <c r="F50" s="116">
        <v>145571.75638000001</v>
      </c>
      <c r="G50" s="116">
        <v>225387.82094999999</v>
      </c>
      <c r="H50" s="116">
        <v>345019.83542999998</v>
      </c>
      <c r="I50" s="116">
        <v>345711.13118999999</v>
      </c>
      <c r="J50" s="116">
        <v>187337.47255999999</v>
      </c>
      <c r="K50" s="116"/>
      <c r="L50" s="116"/>
      <c r="M50" s="116"/>
      <c r="N50" s="116"/>
      <c r="O50" s="117">
        <v>2142155.2800199999</v>
      </c>
    </row>
    <row r="51" spans="1:15" ht="13.8" x14ac:dyDescent="0.25">
      <c r="A51" s="86">
        <v>2019</v>
      </c>
      <c r="B51" s="115" t="s">
        <v>154</v>
      </c>
      <c r="C51" s="116">
        <v>270232.32582999999</v>
      </c>
      <c r="D51" s="116">
        <v>248780.49184999999</v>
      </c>
      <c r="E51" s="116">
        <v>297349.99144000001</v>
      </c>
      <c r="F51" s="116">
        <v>257747.11799999999</v>
      </c>
      <c r="G51" s="116">
        <v>360377.45559000003</v>
      </c>
      <c r="H51" s="116">
        <v>215409.86180000001</v>
      </c>
      <c r="I51" s="116">
        <v>507955.38105999999</v>
      </c>
      <c r="J51" s="116">
        <v>566131.63852000004</v>
      </c>
      <c r="K51" s="116">
        <v>438812.45955999999</v>
      </c>
      <c r="L51" s="116">
        <v>265494.39994999999</v>
      </c>
      <c r="M51" s="116">
        <v>376583.94140000001</v>
      </c>
      <c r="N51" s="116">
        <v>297820.05541999999</v>
      </c>
      <c r="O51" s="117">
        <v>4102695.1204200001</v>
      </c>
    </row>
    <row r="52" spans="1:15" ht="13.8" x14ac:dyDescent="0.25">
      <c r="A52" s="87">
        <v>2020</v>
      </c>
      <c r="B52" s="115" t="s">
        <v>155</v>
      </c>
      <c r="C52" s="116">
        <v>166930.19342</v>
      </c>
      <c r="D52" s="116">
        <v>173879.66149999999</v>
      </c>
      <c r="E52" s="116">
        <v>141696.99794</v>
      </c>
      <c r="F52" s="116">
        <v>160675.06228000001</v>
      </c>
      <c r="G52" s="116">
        <v>112407.95722</v>
      </c>
      <c r="H52" s="116">
        <v>167276.37640000001</v>
      </c>
      <c r="I52" s="116">
        <v>139608.02239999999</v>
      </c>
      <c r="J52" s="116">
        <v>177466.2966</v>
      </c>
      <c r="K52" s="116"/>
      <c r="L52" s="116"/>
      <c r="M52" s="116"/>
      <c r="N52" s="116"/>
      <c r="O52" s="117">
        <v>1239940.56776</v>
      </c>
    </row>
    <row r="53" spans="1:15" ht="13.8" x14ac:dyDescent="0.25">
      <c r="A53" s="86">
        <v>2019</v>
      </c>
      <c r="B53" s="115" t="s">
        <v>155</v>
      </c>
      <c r="C53" s="116">
        <v>174498.06437000001</v>
      </c>
      <c r="D53" s="116">
        <v>157657.03713000001</v>
      </c>
      <c r="E53" s="116">
        <v>282563.32374999998</v>
      </c>
      <c r="F53" s="116">
        <v>197031.90615</v>
      </c>
      <c r="G53" s="116">
        <v>248697.31630000001</v>
      </c>
      <c r="H53" s="116">
        <v>207582.27974</v>
      </c>
      <c r="I53" s="116">
        <v>233957.42892000001</v>
      </c>
      <c r="J53" s="116">
        <v>175314.58811000001</v>
      </c>
      <c r="K53" s="116">
        <v>156438.21489999999</v>
      </c>
      <c r="L53" s="116">
        <v>258091.33392999999</v>
      </c>
      <c r="M53" s="116">
        <v>360282.88809999998</v>
      </c>
      <c r="N53" s="116">
        <v>288648.05207999999</v>
      </c>
      <c r="O53" s="117">
        <v>2740762.4334800001</v>
      </c>
    </row>
    <row r="54" spans="1:15" ht="13.8" x14ac:dyDescent="0.25">
      <c r="A54" s="87">
        <v>2020</v>
      </c>
      <c r="B54" s="115" t="s">
        <v>156</v>
      </c>
      <c r="C54" s="116">
        <v>360978.74036</v>
      </c>
      <c r="D54" s="116">
        <v>387530.68122999999</v>
      </c>
      <c r="E54" s="116">
        <v>396052.06695000001</v>
      </c>
      <c r="F54" s="116">
        <v>286890.23213000002</v>
      </c>
      <c r="G54" s="116">
        <v>278104.93183999998</v>
      </c>
      <c r="H54" s="116">
        <v>359878.36781000003</v>
      </c>
      <c r="I54" s="116">
        <v>416464.70302000002</v>
      </c>
      <c r="J54" s="116">
        <v>355827.38548</v>
      </c>
      <c r="K54" s="116"/>
      <c r="L54" s="116"/>
      <c r="M54" s="116"/>
      <c r="N54" s="116"/>
      <c r="O54" s="117">
        <v>2841727.1088200002</v>
      </c>
    </row>
    <row r="55" spans="1:15" ht="13.8" x14ac:dyDescent="0.25">
      <c r="A55" s="86">
        <v>2019</v>
      </c>
      <c r="B55" s="115" t="s">
        <v>156</v>
      </c>
      <c r="C55" s="116">
        <v>333958.52682000003</v>
      </c>
      <c r="D55" s="116">
        <v>361884.15701000002</v>
      </c>
      <c r="E55" s="116">
        <v>414615.02019000001</v>
      </c>
      <c r="F55" s="116">
        <v>392857.37504000001</v>
      </c>
      <c r="G55" s="116">
        <v>473184.90893999999</v>
      </c>
      <c r="H55" s="116">
        <v>285958.15311999997</v>
      </c>
      <c r="I55" s="116">
        <v>426254.35249000002</v>
      </c>
      <c r="J55" s="116">
        <v>345201.08974000002</v>
      </c>
      <c r="K55" s="116">
        <v>395736.46052000002</v>
      </c>
      <c r="L55" s="116">
        <v>436859.90636000002</v>
      </c>
      <c r="M55" s="116">
        <v>419049.71286999999</v>
      </c>
      <c r="N55" s="116">
        <v>390608.09998</v>
      </c>
      <c r="O55" s="117">
        <v>4676167.7630799999</v>
      </c>
    </row>
    <row r="56" spans="1:15" ht="13.8" x14ac:dyDescent="0.25">
      <c r="A56" s="87">
        <v>2020</v>
      </c>
      <c r="B56" s="115" t="s">
        <v>157</v>
      </c>
      <c r="C56" s="116">
        <v>7128.4809699999996</v>
      </c>
      <c r="D56" s="116">
        <v>8573.1205599999994</v>
      </c>
      <c r="E56" s="116">
        <v>7024.8233099999998</v>
      </c>
      <c r="F56" s="116">
        <v>5924.5552799999996</v>
      </c>
      <c r="G56" s="116">
        <v>6124.3451800000003</v>
      </c>
      <c r="H56" s="116">
        <v>8345.5314199999993</v>
      </c>
      <c r="I56" s="116">
        <v>9521.5423300000002</v>
      </c>
      <c r="J56" s="116">
        <v>7710.25695</v>
      </c>
      <c r="K56" s="116"/>
      <c r="L56" s="116"/>
      <c r="M56" s="116"/>
      <c r="N56" s="116"/>
      <c r="O56" s="117">
        <v>60352.656000000003</v>
      </c>
    </row>
    <row r="57" spans="1:15" ht="13.8" x14ac:dyDescent="0.25">
      <c r="A57" s="86">
        <v>2019</v>
      </c>
      <c r="B57" s="115" t="s">
        <v>157</v>
      </c>
      <c r="C57" s="116">
        <v>7318.6289500000003</v>
      </c>
      <c r="D57" s="116">
        <v>9002.0853900000002</v>
      </c>
      <c r="E57" s="116">
        <v>11387.284949999999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7588.3441899999998</v>
      </c>
      <c r="K57" s="116">
        <v>7733.94956</v>
      </c>
      <c r="L57" s="116">
        <v>7430.7248799999998</v>
      </c>
      <c r="M57" s="116">
        <v>8511.7385799999993</v>
      </c>
      <c r="N57" s="116">
        <v>19091.180899999999</v>
      </c>
      <c r="O57" s="117">
        <v>119163.76281</v>
      </c>
    </row>
    <row r="58" spans="1:15" ht="13.8" x14ac:dyDescent="0.25">
      <c r="A58" s="87">
        <v>2020</v>
      </c>
      <c r="B58" s="113" t="s">
        <v>31</v>
      </c>
      <c r="C58" s="119">
        <f>C60</f>
        <v>329222.73914000002</v>
      </c>
      <c r="D58" s="119">
        <f t="shared" ref="D58:O58" si="4">D60</f>
        <v>282564.32113</v>
      </c>
      <c r="E58" s="119">
        <f t="shared" si="4"/>
        <v>324523.80460999999</v>
      </c>
      <c r="F58" s="119">
        <f t="shared" si="4"/>
        <v>328937.50211</v>
      </c>
      <c r="G58" s="119">
        <f t="shared" si="4"/>
        <v>272512.25795</v>
      </c>
      <c r="H58" s="119">
        <f t="shared" si="4"/>
        <v>312624.43818</v>
      </c>
      <c r="I58" s="119">
        <f t="shared" si="4"/>
        <v>372631.68515999999</v>
      </c>
      <c r="J58" s="119">
        <f t="shared" si="4"/>
        <v>322676.01874000003</v>
      </c>
      <c r="K58" s="119"/>
      <c r="L58" s="119"/>
      <c r="M58" s="119"/>
      <c r="N58" s="119"/>
      <c r="O58" s="119">
        <f t="shared" si="4"/>
        <v>2545692.7670200001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294499.67238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379043.34905000002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370443.10284000001</v>
      </c>
      <c r="M59" s="119">
        <f t="shared" si="5"/>
        <v>370700.38718000002</v>
      </c>
      <c r="N59" s="119">
        <f t="shared" si="5"/>
        <v>368116.69157999998</v>
      </c>
      <c r="O59" s="119">
        <f t="shared" si="5"/>
        <v>4310228.46263</v>
      </c>
    </row>
    <row r="60" spans="1:15" ht="13.8" x14ac:dyDescent="0.25">
      <c r="A60" s="87">
        <v>2020</v>
      </c>
      <c r="B60" s="115" t="s">
        <v>158</v>
      </c>
      <c r="C60" s="116">
        <v>329222.73914000002</v>
      </c>
      <c r="D60" s="116">
        <v>282564.32113</v>
      </c>
      <c r="E60" s="116">
        <v>324523.80460999999</v>
      </c>
      <c r="F60" s="116">
        <v>328937.50211</v>
      </c>
      <c r="G60" s="116">
        <v>272512.25795</v>
      </c>
      <c r="H60" s="116">
        <v>312624.43818</v>
      </c>
      <c r="I60" s="116">
        <v>372631.68515999999</v>
      </c>
      <c r="J60" s="116">
        <v>322676.01874000003</v>
      </c>
      <c r="K60" s="116"/>
      <c r="L60" s="116"/>
      <c r="M60" s="116"/>
      <c r="N60" s="116"/>
      <c r="O60" s="117">
        <v>2545692.7670200001</v>
      </c>
    </row>
    <row r="61" spans="1:15" ht="14.4" thickBot="1" x14ac:dyDescent="0.3">
      <c r="A61" s="86">
        <v>2019</v>
      </c>
      <c r="B61" s="115" t="s">
        <v>158</v>
      </c>
      <c r="C61" s="116">
        <v>304008.42843999999</v>
      </c>
      <c r="D61" s="116">
        <v>294499.67238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379043.34905000002</v>
      </c>
      <c r="J61" s="116">
        <v>340264.70227000001</v>
      </c>
      <c r="K61" s="116">
        <v>353396.99436000001</v>
      </c>
      <c r="L61" s="116">
        <v>370443.10284000001</v>
      </c>
      <c r="M61" s="116">
        <v>370700.38718000002</v>
      </c>
      <c r="N61" s="116">
        <v>368116.69157999998</v>
      </c>
      <c r="O61" s="117">
        <v>4310228.46263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14688225.533</v>
      </c>
      <c r="D80" s="122">
        <v>14592923.094000001</v>
      </c>
      <c r="E80" s="122">
        <v>13341390.218</v>
      </c>
      <c r="F80" s="122">
        <v>8974294.7200000007</v>
      </c>
      <c r="G80" s="122">
        <v>9950801.0059999991</v>
      </c>
      <c r="H80" s="122">
        <v>13455339.237</v>
      </c>
      <c r="I80" s="122">
        <v>15011942.683</v>
      </c>
      <c r="J80" s="122">
        <v>11432260.190280002</v>
      </c>
      <c r="K80" s="122"/>
      <c r="L80" s="122"/>
      <c r="M80" s="122"/>
      <c r="N80" s="122"/>
      <c r="O80" s="122">
        <f t="shared" si="6"/>
        <v>101447176.68128</v>
      </c>
    </row>
    <row r="81" spans="1:15" x14ac:dyDescent="0.25">
      <c r="A81" s="86"/>
      <c r="B81" s="124" t="s">
        <v>62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autoFilter ref="A1:O81" xr:uid="{83585873-833F-4B36-9D6E-714C191BF3F5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46" t="s">
        <v>63</v>
      </c>
      <c r="B2" s="146"/>
      <c r="C2" s="146"/>
      <c r="D2" s="146"/>
    </row>
    <row r="3" spans="1:4" ht="15.6" x14ac:dyDescent="0.3">
      <c r="A3" s="145" t="s">
        <v>64</v>
      </c>
      <c r="B3" s="145"/>
      <c r="C3" s="145"/>
      <c r="D3" s="145"/>
    </row>
    <row r="4" spans="1:4" x14ac:dyDescent="0.25">
      <c r="A4" s="127"/>
      <c r="B4" s="128"/>
      <c r="C4" s="128"/>
      <c r="D4" s="127"/>
    </row>
    <row r="5" spans="1:4" x14ac:dyDescent="0.25">
      <c r="A5" s="129" t="s">
        <v>65</v>
      </c>
      <c r="B5" s="130" t="s">
        <v>159</v>
      </c>
      <c r="C5" s="130" t="s">
        <v>160</v>
      </c>
      <c r="D5" s="131" t="s">
        <v>66</v>
      </c>
    </row>
    <row r="6" spans="1:4" x14ac:dyDescent="0.25">
      <c r="A6" s="132" t="s">
        <v>161</v>
      </c>
      <c r="B6" s="133">
        <v>3.7934999999999999</v>
      </c>
      <c r="C6" s="133">
        <v>48.866039999999998</v>
      </c>
      <c r="D6" s="139">
        <f t="shared" ref="D6:D15" si="0">(C6-B6)/B6</f>
        <v>11.881518386714117</v>
      </c>
    </row>
    <row r="7" spans="1:4" x14ac:dyDescent="0.25">
      <c r="A7" s="132" t="s">
        <v>162</v>
      </c>
      <c r="B7" s="133">
        <v>214.86993000000001</v>
      </c>
      <c r="C7" s="133">
        <v>1443.87745</v>
      </c>
      <c r="D7" s="139">
        <f t="shared" si="0"/>
        <v>5.7197743769916984</v>
      </c>
    </row>
    <row r="8" spans="1:4" x14ac:dyDescent="0.25">
      <c r="A8" s="132" t="s">
        <v>163</v>
      </c>
      <c r="B8" s="133">
        <v>437.96021000000002</v>
      </c>
      <c r="C8" s="133">
        <v>2139.5102700000002</v>
      </c>
      <c r="D8" s="139">
        <f t="shared" si="0"/>
        <v>3.8851704359169985</v>
      </c>
    </row>
    <row r="9" spans="1:4" x14ac:dyDescent="0.25">
      <c r="A9" s="132" t="s">
        <v>164</v>
      </c>
      <c r="B9" s="133">
        <v>12498.26051</v>
      </c>
      <c r="C9" s="133">
        <v>58512.617050000001</v>
      </c>
      <c r="D9" s="139">
        <f t="shared" si="0"/>
        <v>3.6816608601799738</v>
      </c>
    </row>
    <row r="10" spans="1:4" x14ac:dyDescent="0.25">
      <c r="A10" s="132" t="s">
        <v>165</v>
      </c>
      <c r="B10" s="133">
        <v>1554.94597</v>
      </c>
      <c r="C10" s="133">
        <v>5986.0353699999996</v>
      </c>
      <c r="D10" s="139">
        <f t="shared" si="0"/>
        <v>2.8496741915733574</v>
      </c>
    </row>
    <row r="11" spans="1:4" x14ac:dyDescent="0.25">
      <c r="A11" s="132" t="s">
        <v>166</v>
      </c>
      <c r="B11" s="133">
        <v>131.55795000000001</v>
      </c>
      <c r="C11" s="133">
        <v>489.81103000000002</v>
      </c>
      <c r="D11" s="139">
        <f t="shared" si="0"/>
        <v>2.7231579695487804</v>
      </c>
    </row>
    <row r="12" spans="1:4" x14ac:dyDescent="0.25">
      <c r="A12" s="132" t="s">
        <v>167</v>
      </c>
      <c r="B12" s="133">
        <v>533.11567000000002</v>
      </c>
      <c r="C12" s="133">
        <v>1899.8085100000001</v>
      </c>
      <c r="D12" s="139">
        <f t="shared" si="0"/>
        <v>2.5635953263200837</v>
      </c>
    </row>
    <row r="13" spans="1:4" x14ac:dyDescent="0.25">
      <c r="A13" s="132" t="s">
        <v>168</v>
      </c>
      <c r="B13" s="133">
        <v>366.35046999999997</v>
      </c>
      <c r="C13" s="133">
        <v>1213.60373</v>
      </c>
      <c r="D13" s="139">
        <f t="shared" si="0"/>
        <v>2.3126850635676819</v>
      </c>
    </row>
    <row r="14" spans="1:4" x14ac:dyDescent="0.25">
      <c r="A14" s="132" t="s">
        <v>169</v>
      </c>
      <c r="B14" s="133">
        <v>140.68205</v>
      </c>
      <c r="C14" s="133">
        <v>394.33368000000002</v>
      </c>
      <c r="D14" s="139">
        <f t="shared" si="0"/>
        <v>1.803013461916428</v>
      </c>
    </row>
    <row r="15" spans="1:4" x14ac:dyDescent="0.25">
      <c r="A15" s="132" t="s">
        <v>170</v>
      </c>
      <c r="B15" s="133">
        <v>2.1498400000000002</v>
      </c>
      <c r="C15" s="133">
        <v>6.0038400000000003</v>
      </c>
      <c r="D15" s="139">
        <f t="shared" si="0"/>
        <v>1.7926915491385405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46" t="s">
        <v>67</v>
      </c>
      <c r="B18" s="146"/>
      <c r="C18" s="146"/>
      <c r="D18" s="146"/>
    </row>
    <row r="19" spans="1:4" ht="15.6" x14ac:dyDescent="0.3">
      <c r="A19" s="145" t="s">
        <v>68</v>
      </c>
      <c r="B19" s="145"/>
      <c r="C19" s="145"/>
      <c r="D19" s="145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65</v>
      </c>
      <c r="B21" s="130" t="s">
        <v>159</v>
      </c>
      <c r="C21" s="130" t="s">
        <v>160</v>
      </c>
      <c r="D21" s="131" t="s">
        <v>66</v>
      </c>
    </row>
    <row r="22" spans="1:4" x14ac:dyDescent="0.25">
      <c r="A22" s="132" t="s">
        <v>171</v>
      </c>
      <c r="B22" s="133">
        <v>1072352.1805199999</v>
      </c>
      <c r="C22" s="133">
        <v>1086981.4426599999</v>
      </c>
      <c r="D22" s="139">
        <f t="shared" ref="D22:D31" si="1">(C22-B22)/B22</f>
        <v>1.3642217925929944E-2</v>
      </c>
    </row>
    <row r="23" spans="1:4" x14ac:dyDescent="0.25">
      <c r="A23" s="132" t="s">
        <v>172</v>
      </c>
      <c r="B23" s="133">
        <v>978776.05189999996</v>
      </c>
      <c r="C23" s="133">
        <v>715026.99198000005</v>
      </c>
      <c r="D23" s="139">
        <f t="shared" si="1"/>
        <v>-0.26946823985733026</v>
      </c>
    </row>
    <row r="24" spans="1:4" x14ac:dyDescent="0.25">
      <c r="A24" s="132" t="s">
        <v>173</v>
      </c>
      <c r="B24" s="133">
        <v>602075.27893999999</v>
      </c>
      <c r="C24" s="133">
        <v>668225.24031000002</v>
      </c>
      <c r="D24" s="139">
        <f t="shared" si="1"/>
        <v>0.10986991773929358</v>
      </c>
    </row>
    <row r="25" spans="1:4" x14ac:dyDescent="0.25">
      <c r="A25" s="132" t="s">
        <v>174</v>
      </c>
      <c r="B25" s="133">
        <v>564060.09745999996</v>
      </c>
      <c r="C25" s="133">
        <v>555855.65925999999</v>
      </c>
      <c r="D25" s="139">
        <f t="shared" si="1"/>
        <v>-1.4545326352537797E-2</v>
      </c>
    </row>
    <row r="26" spans="1:4" x14ac:dyDescent="0.25">
      <c r="A26" s="132" t="s">
        <v>175</v>
      </c>
      <c r="B26" s="133">
        <v>562882.42344000004</v>
      </c>
      <c r="C26" s="133">
        <v>550155.71479999996</v>
      </c>
      <c r="D26" s="139">
        <f t="shared" si="1"/>
        <v>-2.2609888157853763E-2</v>
      </c>
    </row>
    <row r="27" spans="1:4" x14ac:dyDescent="0.25">
      <c r="A27" s="132" t="s">
        <v>176</v>
      </c>
      <c r="B27" s="133">
        <v>571083.54243999999</v>
      </c>
      <c r="C27" s="133">
        <v>463127.90875</v>
      </c>
      <c r="D27" s="139">
        <f t="shared" si="1"/>
        <v>-0.18903649933379438</v>
      </c>
    </row>
    <row r="28" spans="1:4" x14ac:dyDescent="0.25">
      <c r="A28" s="132" t="s">
        <v>177</v>
      </c>
      <c r="B28" s="133">
        <v>496762.61719000002</v>
      </c>
      <c r="C28" s="133">
        <v>453704.87725999998</v>
      </c>
      <c r="D28" s="139">
        <f t="shared" si="1"/>
        <v>-8.6676691119717375E-2</v>
      </c>
    </row>
    <row r="29" spans="1:4" x14ac:dyDescent="0.25">
      <c r="A29" s="132" t="s">
        <v>178</v>
      </c>
      <c r="B29" s="133">
        <v>467109.09891</v>
      </c>
      <c r="C29" s="133">
        <v>393649.60746999999</v>
      </c>
      <c r="D29" s="139">
        <f t="shared" si="1"/>
        <v>-0.1572640987114528</v>
      </c>
    </row>
    <row r="30" spans="1:4" x14ac:dyDescent="0.25">
      <c r="A30" s="132" t="s">
        <v>179</v>
      </c>
      <c r="B30" s="133">
        <v>316915.83029000001</v>
      </c>
      <c r="C30" s="133">
        <v>349746.76951999997</v>
      </c>
      <c r="D30" s="139">
        <f t="shared" si="1"/>
        <v>0.10359513817898389</v>
      </c>
    </row>
    <row r="31" spans="1:4" x14ac:dyDescent="0.25">
      <c r="A31" s="132" t="s">
        <v>180</v>
      </c>
      <c r="B31" s="133">
        <v>295574.37806999998</v>
      </c>
      <c r="C31" s="133">
        <v>278726.71719</v>
      </c>
      <c r="D31" s="139">
        <f t="shared" si="1"/>
        <v>-5.6999733840292478E-2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46" t="s">
        <v>69</v>
      </c>
      <c r="B33" s="146"/>
      <c r="C33" s="146"/>
      <c r="D33" s="146"/>
    </row>
    <row r="34" spans="1:4" ht="15.6" x14ac:dyDescent="0.3">
      <c r="A34" s="145" t="s">
        <v>73</v>
      </c>
      <c r="B34" s="145"/>
      <c r="C34" s="145"/>
      <c r="D34" s="145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71</v>
      </c>
      <c r="B36" s="130" t="s">
        <v>159</v>
      </c>
      <c r="C36" s="130" t="s">
        <v>160</v>
      </c>
      <c r="D36" s="131" t="s">
        <v>66</v>
      </c>
    </row>
    <row r="37" spans="1:4" x14ac:dyDescent="0.25">
      <c r="A37" s="132" t="s">
        <v>136</v>
      </c>
      <c r="B37" s="133">
        <v>66613.027579999994</v>
      </c>
      <c r="C37" s="133">
        <v>92821.082840000003</v>
      </c>
      <c r="D37" s="139">
        <f t="shared" ref="D37:D46" si="2">(C37-B37)/B37</f>
        <v>0.39343738322845362</v>
      </c>
    </row>
    <row r="38" spans="1:4" x14ac:dyDescent="0.25">
      <c r="A38" s="132" t="s">
        <v>138</v>
      </c>
      <c r="B38" s="133">
        <v>52338.667009999997</v>
      </c>
      <c r="C38" s="133">
        <v>71254.857780000006</v>
      </c>
      <c r="D38" s="139">
        <f t="shared" si="2"/>
        <v>0.36141903970129424</v>
      </c>
    </row>
    <row r="39" spans="1:4" x14ac:dyDescent="0.25">
      <c r="A39" s="132" t="s">
        <v>133</v>
      </c>
      <c r="B39" s="133">
        <v>109801.97443</v>
      </c>
      <c r="C39" s="133">
        <v>130167.09015</v>
      </c>
      <c r="D39" s="139">
        <f t="shared" si="2"/>
        <v>0.18547130710279708</v>
      </c>
    </row>
    <row r="40" spans="1:4" x14ac:dyDescent="0.25">
      <c r="A40" s="132" t="s">
        <v>135</v>
      </c>
      <c r="B40" s="133">
        <v>71929.894650000002</v>
      </c>
      <c r="C40" s="133">
        <v>85076.366760000004</v>
      </c>
      <c r="D40" s="139">
        <f t="shared" si="2"/>
        <v>0.18276784880568434</v>
      </c>
    </row>
    <row r="41" spans="1:4" x14ac:dyDescent="0.25">
      <c r="A41" s="132" t="s">
        <v>144</v>
      </c>
      <c r="B41" s="133">
        <v>174664.76577999999</v>
      </c>
      <c r="C41" s="133">
        <v>205574.80716999999</v>
      </c>
      <c r="D41" s="139">
        <f t="shared" si="2"/>
        <v>0.17696781175049878</v>
      </c>
    </row>
    <row r="42" spans="1:4" x14ac:dyDescent="0.25">
      <c r="A42" s="132" t="s">
        <v>132</v>
      </c>
      <c r="B42" s="133">
        <v>480724.38799999998</v>
      </c>
      <c r="C42" s="133">
        <v>545056.68215000001</v>
      </c>
      <c r="D42" s="139">
        <f t="shared" si="2"/>
        <v>0.13382365396032297</v>
      </c>
    </row>
    <row r="43" spans="1:4" x14ac:dyDescent="0.25">
      <c r="A43" s="134" t="s">
        <v>153</v>
      </c>
      <c r="B43" s="133">
        <v>284201.04644000001</v>
      </c>
      <c r="C43" s="133">
        <v>319613.24624000001</v>
      </c>
      <c r="D43" s="139">
        <f t="shared" si="2"/>
        <v>0.12460263691349975</v>
      </c>
    </row>
    <row r="44" spans="1:4" x14ac:dyDescent="0.25">
      <c r="A44" s="132" t="s">
        <v>146</v>
      </c>
      <c r="B44" s="133">
        <v>1394151.90805</v>
      </c>
      <c r="C44" s="133">
        <v>1545731.2876800001</v>
      </c>
      <c r="D44" s="139">
        <f t="shared" si="2"/>
        <v>0.10872515308752412</v>
      </c>
    </row>
    <row r="45" spans="1:4" x14ac:dyDescent="0.25">
      <c r="A45" s="132" t="s">
        <v>148</v>
      </c>
      <c r="B45" s="133">
        <v>109692.7362</v>
      </c>
      <c r="C45" s="133">
        <v>120028.25627</v>
      </c>
      <c r="D45" s="139">
        <f t="shared" si="2"/>
        <v>9.4222465662224947E-2</v>
      </c>
    </row>
    <row r="46" spans="1:4" x14ac:dyDescent="0.25">
      <c r="A46" s="132" t="s">
        <v>141</v>
      </c>
      <c r="B46" s="133">
        <v>413010.20166999998</v>
      </c>
      <c r="C46" s="133">
        <v>427625.07056000002</v>
      </c>
      <c r="D46" s="139">
        <f t="shared" si="2"/>
        <v>3.5386217654927311E-2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46" t="s">
        <v>72</v>
      </c>
      <c r="B48" s="146"/>
      <c r="C48" s="146"/>
      <c r="D48" s="146"/>
    </row>
    <row r="49" spans="1:4" ht="15.6" x14ac:dyDescent="0.3">
      <c r="A49" s="145" t="s">
        <v>70</v>
      </c>
      <c r="B49" s="145"/>
      <c r="C49" s="145"/>
      <c r="D49" s="145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71</v>
      </c>
      <c r="B51" s="130" t="s">
        <v>159</v>
      </c>
      <c r="C51" s="130" t="s">
        <v>160</v>
      </c>
      <c r="D51" s="131" t="s">
        <v>66</v>
      </c>
    </row>
    <row r="52" spans="1:4" x14ac:dyDescent="0.25">
      <c r="A52" s="132" t="s">
        <v>146</v>
      </c>
      <c r="B52" s="133">
        <v>1394151.90805</v>
      </c>
      <c r="C52" s="133">
        <v>1545731.2876800001</v>
      </c>
      <c r="D52" s="139">
        <f t="shared" ref="D52:D61" si="3">(C52-B52)/B52</f>
        <v>0.10872515308752412</v>
      </c>
    </row>
    <row r="53" spans="1:4" x14ac:dyDescent="0.25">
      <c r="A53" s="132" t="s">
        <v>147</v>
      </c>
      <c r="B53" s="133">
        <v>1740661.3076200001</v>
      </c>
      <c r="C53" s="133">
        <v>1544708.2625500001</v>
      </c>
      <c r="D53" s="139">
        <f t="shared" si="3"/>
        <v>-0.11257390752134652</v>
      </c>
    </row>
    <row r="54" spans="1:4" x14ac:dyDescent="0.25">
      <c r="A54" s="132" t="s">
        <v>145</v>
      </c>
      <c r="B54" s="133">
        <v>1628379.0208000001</v>
      </c>
      <c r="C54" s="133">
        <v>1374942.28333</v>
      </c>
      <c r="D54" s="139">
        <f t="shared" si="3"/>
        <v>-0.15563743712780706</v>
      </c>
    </row>
    <row r="55" spans="1:4" x14ac:dyDescent="0.25">
      <c r="A55" s="132" t="s">
        <v>152</v>
      </c>
      <c r="B55" s="133">
        <v>1015952.6831800001</v>
      </c>
      <c r="C55" s="133">
        <v>878409.26207000006</v>
      </c>
      <c r="D55" s="139">
        <f t="shared" si="3"/>
        <v>-0.13538368802716269</v>
      </c>
    </row>
    <row r="56" spans="1:4" x14ac:dyDescent="0.25">
      <c r="A56" s="132" t="s">
        <v>149</v>
      </c>
      <c r="B56" s="133">
        <v>847900.78101000004</v>
      </c>
      <c r="C56" s="133">
        <v>852900.36895999999</v>
      </c>
      <c r="D56" s="139">
        <f t="shared" si="3"/>
        <v>5.8964304102238976E-3</v>
      </c>
    </row>
    <row r="57" spans="1:4" x14ac:dyDescent="0.25">
      <c r="A57" s="132" t="s">
        <v>151</v>
      </c>
      <c r="B57" s="133">
        <v>611245.45646999998</v>
      </c>
      <c r="C57" s="133">
        <v>615732.17313000001</v>
      </c>
      <c r="D57" s="139">
        <f t="shared" si="3"/>
        <v>7.340286316255413E-3</v>
      </c>
    </row>
    <row r="58" spans="1:4" x14ac:dyDescent="0.25">
      <c r="A58" s="132" t="s">
        <v>150</v>
      </c>
      <c r="B58" s="133">
        <v>574330.75529999996</v>
      </c>
      <c r="C58" s="133">
        <v>572246.18940999999</v>
      </c>
      <c r="D58" s="139">
        <f t="shared" si="3"/>
        <v>-3.629556437232936E-3</v>
      </c>
    </row>
    <row r="59" spans="1:4" x14ac:dyDescent="0.25">
      <c r="A59" s="132" t="s">
        <v>142</v>
      </c>
      <c r="B59" s="133">
        <v>572541.91948000004</v>
      </c>
      <c r="C59" s="133">
        <v>569010.49783999997</v>
      </c>
      <c r="D59" s="139">
        <f t="shared" si="3"/>
        <v>-6.1679704487095331E-3</v>
      </c>
    </row>
    <row r="60" spans="1:4" x14ac:dyDescent="0.25">
      <c r="A60" s="132" t="s">
        <v>132</v>
      </c>
      <c r="B60" s="133">
        <v>480724.38799999998</v>
      </c>
      <c r="C60" s="133">
        <v>545056.68215000001</v>
      </c>
      <c r="D60" s="139">
        <f t="shared" si="3"/>
        <v>0.13382365396032297</v>
      </c>
    </row>
    <row r="61" spans="1:4" x14ac:dyDescent="0.25">
      <c r="A61" s="132" t="s">
        <v>141</v>
      </c>
      <c r="B61" s="133">
        <v>413010.20166999998</v>
      </c>
      <c r="C61" s="133">
        <v>427625.07056000002</v>
      </c>
      <c r="D61" s="139">
        <f t="shared" si="3"/>
        <v>3.5386217654927311E-2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46" t="s">
        <v>74</v>
      </c>
      <c r="B63" s="146"/>
      <c r="C63" s="146"/>
      <c r="D63" s="146"/>
    </row>
    <row r="64" spans="1:4" ht="15.6" x14ac:dyDescent="0.3">
      <c r="A64" s="145" t="s">
        <v>75</v>
      </c>
      <c r="B64" s="145"/>
      <c r="C64" s="145"/>
      <c r="D64" s="145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76</v>
      </c>
      <c r="B66" s="130" t="s">
        <v>159</v>
      </c>
      <c r="C66" s="130" t="s">
        <v>160</v>
      </c>
      <c r="D66" s="131" t="s">
        <v>66</v>
      </c>
    </row>
    <row r="67" spans="1:4" x14ac:dyDescent="0.25">
      <c r="A67" s="132" t="s">
        <v>181</v>
      </c>
      <c r="B67" s="138">
        <v>5591593.7240599999</v>
      </c>
      <c r="C67" s="138">
        <v>5158246.5122800004</v>
      </c>
      <c r="D67" s="139">
        <f t="shared" ref="D67:D76" si="4">(C67-B67)/B67</f>
        <v>-7.7499767180035831E-2</v>
      </c>
    </row>
    <row r="68" spans="1:4" x14ac:dyDescent="0.25">
      <c r="A68" s="132" t="s">
        <v>182</v>
      </c>
      <c r="B68" s="138">
        <v>952002.73710999999</v>
      </c>
      <c r="C68" s="138">
        <v>863463.79620999994</v>
      </c>
      <c r="D68" s="139">
        <f t="shared" si="4"/>
        <v>-9.3002821786813558E-2</v>
      </c>
    </row>
    <row r="69" spans="1:4" x14ac:dyDescent="0.25">
      <c r="A69" s="132" t="s">
        <v>183</v>
      </c>
      <c r="B69" s="138">
        <v>969638.83041000005</v>
      </c>
      <c r="C69" s="138">
        <v>777980.77275</v>
      </c>
      <c r="D69" s="139">
        <f t="shared" si="4"/>
        <v>-0.1976592228458505</v>
      </c>
    </row>
    <row r="70" spans="1:4" x14ac:dyDescent="0.25">
      <c r="A70" s="132" t="s">
        <v>184</v>
      </c>
      <c r="B70" s="138">
        <v>772751.17324000003</v>
      </c>
      <c r="C70" s="138">
        <v>759497.70135999995</v>
      </c>
      <c r="D70" s="139">
        <f t="shared" si="4"/>
        <v>-1.7151021362323885E-2</v>
      </c>
    </row>
    <row r="71" spans="1:4" x14ac:dyDescent="0.25">
      <c r="A71" s="132" t="s">
        <v>185</v>
      </c>
      <c r="B71" s="138">
        <v>553476.09404</v>
      </c>
      <c r="C71" s="138">
        <v>605430.04940999998</v>
      </c>
      <c r="D71" s="139">
        <f t="shared" si="4"/>
        <v>9.3868472241992157E-2</v>
      </c>
    </row>
    <row r="72" spans="1:4" x14ac:dyDescent="0.25">
      <c r="A72" s="132" t="s">
        <v>186</v>
      </c>
      <c r="B72" s="138">
        <v>565349.34519999998</v>
      </c>
      <c r="C72" s="138">
        <v>574004.99023</v>
      </c>
      <c r="D72" s="139">
        <f t="shared" si="4"/>
        <v>1.5310259229075366E-2</v>
      </c>
    </row>
    <row r="73" spans="1:4" x14ac:dyDescent="0.25">
      <c r="A73" s="132" t="s">
        <v>187</v>
      </c>
      <c r="B73" s="138">
        <v>312274.54791999998</v>
      </c>
      <c r="C73" s="138">
        <v>318869.91793</v>
      </c>
      <c r="D73" s="139">
        <f t="shared" si="4"/>
        <v>2.1120421289312529E-2</v>
      </c>
    </row>
    <row r="74" spans="1:4" x14ac:dyDescent="0.25">
      <c r="A74" s="132" t="s">
        <v>188</v>
      </c>
      <c r="B74" s="138">
        <v>251230.86619999999</v>
      </c>
      <c r="C74" s="138">
        <v>260449.63975</v>
      </c>
      <c r="D74" s="139">
        <f t="shared" si="4"/>
        <v>3.6694430463258154E-2</v>
      </c>
    </row>
    <row r="75" spans="1:4" x14ac:dyDescent="0.25">
      <c r="A75" s="132" t="s">
        <v>189</v>
      </c>
      <c r="B75" s="138">
        <v>148448.08512999999</v>
      </c>
      <c r="C75" s="138">
        <v>166852.24111999999</v>
      </c>
      <c r="D75" s="139">
        <f t="shared" si="4"/>
        <v>0.12397705213834846</v>
      </c>
    </row>
    <row r="76" spans="1:4" x14ac:dyDescent="0.25">
      <c r="A76" s="132" t="s">
        <v>190</v>
      </c>
      <c r="B76" s="138">
        <v>185031.94643000001</v>
      </c>
      <c r="C76" s="138">
        <v>159323.2433</v>
      </c>
      <c r="D76" s="139">
        <f t="shared" si="4"/>
        <v>-0.13894196989235016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46" t="s">
        <v>77</v>
      </c>
      <c r="B78" s="146"/>
      <c r="C78" s="146"/>
      <c r="D78" s="146"/>
    </row>
    <row r="79" spans="1:4" ht="15.6" x14ac:dyDescent="0.3">
      <c r="A79" s="145" t="s">
        <v>78</v>
      </c>
      <c r="B79" s="145"/>
      <c r="C79" s="145"/>
      <c r="D79" s="145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76</v>
      </c>
      <c r="B81" s="130" t="s">
        <v>159</v>
      </c>
      <c r="C81" s="130" t="s">
        <v>160</v>
      </c>
      <c r="D81" s="131" t="s">
        <v>66</v>
      </c>
    </row>
    <row r="82" spans="1:4" x14ac:dyDescent="0.25">
      <c r="A82" s="132" t="s">
        <v>191</v>
      </c>
      <c r="B82" s="138">
        <v>56.072859999999999</v>
      </c>
      <c r="C82" s="138">
        <v>351.96296000000001</v>
      </c>
      <c r="D82" s="139">
        <f t="shared" ref="D82:D91" si="5">(C82-B82)/B82</f>
        <v>5.2768861798738289</v>
      </c>
    </row>
    <row r="83" spans="1:4" x14ac:dyDescent="0.25">
      <c r="A83" s="132" t="s">
        <v>192</v>
      </c>
      <c r="B83" s="138">
        <v>3358.5203200000001</v>
      </c>
      <c r="C83" s="138">
        <v>20631.60945</v>
      </c>
      <c r="D83" s="139">
        <f t="shared" si="5"/>
        <v>5.1430652442799571</v>
      </c>
    </row>
    <row r="84" spans="1:4" x14ac:dyDescent="0.25">
      <c r="A84" s="132" t="s">
        <v>193</v>
      </c>
      <c r="B84" s="138">
        <v>26.908000000000001</v>
      </c>
      <c r="C84" s="138">
        <v>95.20814</v>
      </c>
      <c r="D84" s="139">
        <f t="shared" si="5"/>
        <v>2.5382837817749366</v>
      </c>
    </row>
    <row r="85" spans="1:4" x14ac:dyDescent="0.25">
      <c r="A85" s="132" t="s">
        <v>194</v>
      </c>
      <c r="B85" s="138">
        <v>380.66235999999998</v>
      </c>
      <c r="C85" s="138">
        <v>1036.2217700000001</v>
      </c>
      <c r="D85" s="139">
        <f t="shared" si="5"/>
        <v>1.7221545361091128</v>
      </c>
    </row>
    <row r="86" spans="1:4" x14ac:dyDescent="0.25">
      <c r="A86" s="132" t="s">
        <v>195</v>
      </c>
      <c r="B86" s="138">
        <v>206.67162999999999</v>
      </c>
      <c r="C86" s="138">
        <v>553.70308</v>
      </c>
      <c r="D86" s="139">
        <f t="shared" si="5"/>
        <v>1.6791441089422869</v>
      </c>
    </row>
    <row r="87" spans="1:4" x14ac:dyDescent="0.25">
      <c r="A87" s="132" t="s">
        <v>196</v>
      </c>
      <c r="B87" s="138">
        <v>1862.2118</v>
      </c>
      <c r="C87" s="138">
        <v>4317.0756799999999</v>
      </c>
      <c r="D87" s="139">
        <f t="shared" si="5"/>
        <v>1.3182517047738607</v>
      </c>
    </row>
    <row r="88" spans="1:4" x14ac:dyDescent="0.25">
      <c r="A88" s="132" t="s">
        <v>197</v>
      </c>
      <c r="B88" s="138">
        <v>5094.6845199999998</v>
      </c>
      <c r="C88" s="138">
        <v>11809.42308</v>
      </c>
      <c r="D88" s="139">
        <f t="shared" si="5"/>
        <v>1.3179890793316484</v>
      </c>
    </row>
    <row r="89" spans="1:4" x14ac:dyDescent="0.25">
      <c r="A89" s="132" t="s">
        <v>198</v>
      </c>
      <c r="B89" s="138">
        <v>3204.9563600000001</v>
      </c>
      <c r="C89" s="138">
        <v>5616.4808899999998</v>
      </c>
      <c r="D89" s="139">
        <f t="shared" si="5"/>
        <v>0.75243599572756725</v>
      </c>
    </row>
    <row r="90" spans="1:4" x14ac:dyDescent="0.25">
      <c r="A90" s="132" t="s">
        <v>199</v>
      </c>
      <c r="B90" s="138">
        <v>12275.20102</v>
      </c>
      <c r="C90" s="138">
        <v>21209.872340000002</v>
      </c>
      <c r="D90" s="139">
        <f t="shared" si="5"/>
        <v>0.72786354418495713</v>
      </c>
    </row>
    <row r="91" spans="1:4" x14ac:dyDescent="0.25">
      <c r="A91" s="132" t="s">
        <v>200</v>
      </c>
      <c r="B91" s="138">
        <v>7326.9161400000003</v>
      </c>
      <c r="C91" s="138">
        <v>12272.0674</v>
      </c>
      <c r="D91" s="139">
        <f t="shared" si="5"/>
        <v>0.67492941989643129</v>
      </c>
    </row>
    <row r="92" spans="1:4" x14ac:dyDescent="0.25">
      <c r="A92" s="127" t="s">
        <v>122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E62" sqref="E62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44" t="s">
        <v>121</v>
      </c>
      <c r="C1" s="144"/>
      <c r="D1" s="144"/>
      <c r="E1" s="144"/>
      <c r="F1" s="144"/>
      <c r="G1" s="144"/>
      <c r="H1" s="144"/>
      <c r="I1" s="144"/>
      <c r="J1" s="144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48" t="s">
        <v>113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88"/>
      <c r="B6" s="147" t="str">
        <f>SEKTOR_USD!B6</f>
        <v>1 - 31 AĞUSTOS</v>
      </c>
      <c r="C6" s="147"/>
      <c r="D6" s="147"/>
      <c r="E6" s="147"/>
      <c r="F6" s="147" t="str">
        <f>SEKTOR_USD!F6</f>
        <v>1 OCAK  -  31 AĞUSTOS</v>
      </c>
      <c r="G6" s="147"/>
      <c r="H6" s="147"/>
      <c r="I6" s="147"/>
      <c r="J6" s="147" t="s">
        <v>105</v>
      </c>
      <c r="K6" s="147"/>
      <c r="L6" s="147"/>
      <c r="M6" s="147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2" t="s">
        <v>2</v>
      </c>
      <c r="B8" s="93">
        <f>SEKTOR_USD!B8*$B$53</f>
        <v>8620466.8135612886</v>
      </c>
      <c r="C8" s="93">
        <f>SEKTOR_USD!C8*$C$53</f>
        <v>12235616.037168916</v>
      </c>
      <c r="D8" s="94">
        <f t="shared" ref="D8:D43" si="0">(C8-B8)/B8*100</f>
        <v>41.936815044870372</v>
      </c>
      <c r="E8" s="94">
        <f>C8/C$44*100</f>
        <v>14.730621137382933</v>
      </c>
      <c r="F8" s="93">
        <f>SEKTOR_USD!F8*$B$54</f>
        <v>80353823.315394357</v>
      </c>
      <c r="G8" s="93">
        <f>SEKTOR_USD!G8*$C$54</f>
        <v>98888910.15464294</v>
      </c>
      <c r="H8" s="94">
        <f t="shared" ref="H8:H43" si="1">(G8-F8)/F8*100</f>
        <v>23.066838732112441</v>
      </c>
      <c r="I8" s="94">
        <f>G8/G$44*100</f>
        <v>15.845964254525086</v>
      </c>
      <c r="J8" s="93">
        <f>SEKTOR_USD!J8*$B$55</f>
        <v>128491092.46338771</v>
      </c>
      <c r="K8" s="93">
        <f>SEKTOR_USD!K8*$C$55</f>
        <v>152441169.91529673</v>
      </c>
      <c r="L8" s="94">
        <f t="shared" ref="L8:L43" si="2">(K8-J8)/J8*100</f>
        <v>18.639484646558955</v>
      </c>
      <c r="M8" s="94">
        <f>K8/K$44*100</f>
        <v>15.778786029216127</v>
      </c>
    </row>
    <row r="9" spans="1:13" s="21" customFormat="1" ht="15.6" x14ac:dyDescent="0.3">
      <c r="A9" s="95" t="s">
        <v>3</v>
      </c>
      <c r="B9" s="93">
        <f>SEKTOR_USD!B9*$B$53</f>
        <v>5255874.7460179524</v>
      </c>
      <c r="C9" s="93">
        <f>SEKTOR_USD!C9*$C$53</f>
        <v>7818902.7252905676</v>
      </c>
      <c r="D9" s="96">
        <f t="shared" si="0"/>
        <v>48.765012545522723</v>
      </c>
      <c r="E9" s="96">
        <f t="shared" ref="E9:E44" si="3">C9/C$44*100</f>
        <v>9.4132811463211006</v>
      </c>
      <c r="F9" s="93">
        <f>SEKTOR_USD!F9*$B$54</f>
        <v>50964938.793393977</v>
      </c>
      <c r="G9" s="93">
        <f>SEKTOR_USD!G9*$C$54</f>
        <v>66021424.339211017</v>
      </c>
      <c r="H9" s="96">
        <f t="shared" si="1"/>
        <v>29.542830624901377</v>
      </c>
      <c r="I9" s="96">
        <f t="shared" ref="I9:I44" si="4">G9/G$44*100</f>
        <v>10.579276568787742</v>
      </c>
      <c r="J9" s="93">
        <f>SEKTOR_USD!J9*$B$55</f>
        <v>83810733.855321333</v>
      </c>
      <c r="K9" s="93">
        <f>SEKTOR_USD!K9*$C$55</f>
        <v>103109127.66202363</v>
      </c>
      <c r="L9" s="96">
        <f t="shared" si="2"/>
        <v>23.026160157499927</v>
      </c>
      <c r="M9" s="96">
        <f t="shared" ref="M9:M44" si="5">K9/K$44*100</f>
        <v>10.672555609106128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2712035.959089668</v>
      </c>
      <c r="C10" s="98">
        <f>SEKTOR_USD!C10*$C$53</f>
        <v>3960174.730962683</v>
      </c>
      <c r="D10" s="99">
        <f t="shared" si="0"/>
        <v>46.022205852018637</v>
      </c>
      <c r="E10" s="99">
        <f t="shared" si="3"/>
        <v>4.7677071119621734</v>
      </c>
      <c r="F10" s="98">
        <f>SEKTOR_USD!F10*$B$54</f>
        <v>24061456.97747346</v>
      </c>
      <c r="G10" s="98">
        <f>SEKTOR_USD!G10*$C$54</f>
        <v>30544424.087804724</v>
      </c>
      <c r="H10" s="99">
        <f t="shared" si="1"/>
        <v>26.943368875794484</v>
      </c>
      <c r="I10" s="99">
        <f t="shared" si="4"/>
        <v>4.8944401502000385</v>
      </c>
      <c r="J10" s="98">
        <f>SEKTOR_USD!J10*$B$55</f>
        <v>37937534.373605601</v>
      </c>
      <c r="K10" s="98">
        <f>SEKTOR_USD!K10*$C$55</f>
        <v>45201581.596783035</v>
      </c>
      <c r="L10" s="99">
        <f t="shared" si="2"/>
        <v>19.147388840934457</v>
      </c>
      <c r="M10" s="99">
        <f t="shared" si="5"/>
        <v>4.6786972613375628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619454.53666728525</v>
      </c>
      <c r="C11" s="98">
        <f>SEKTOR_USD!C11*$C$53</f>
        <v>945744.61353564309</v>
      </c>
      <c r="D11" s="99">
        <f t="shared" si="0"/>
        <v>52.673773062317764</v>
      </c>
      <c r="E11" s="99">
        <f t="shared" si="3"/>
        <v>1.1385945384681795</v>
      </c>
      <c r="F11" s="98">
        <f>SEKTOR_USD!F11*$B$54</f>
        <v>6795077.5687774792</v>
      </c>
      <c r="G11" s="98">
        <f>SEKTOR_USD!G11*$C$54</f>
        <v>9905509.7926467191</v>
      </c>
      <c r="H11" s="99">
        <f t="shared" si="1"/>
        <v>45.77478612107803</v>
      </c>
      <c r="I11" s="99">
        <f t="shared" si="4"/>
        <v>1.5872594191974576</v>
      </c>
      <c r="J11" s="98">
        <f>SEKTOR_USD!J11*$B$55</f>
        <v>12122751.1495269</v>
      </c>
      <c r="K11" s="98">
        <f>SEKTOR_USD!K11*$C$55</f>
        <v>16168340.359375952</v>
      </c>
      <c r="L11" s="99">
        <f t="shared" si="2"/>
        <v>33.371873759917399</v>
      </c>
      <c r="M11" s="99">
        <f t="shared" si="5"/>
        <v>1.6735425418204743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721013.1033171236</v>
      </c>
      <c r="C12" s="98">
        <f>SEKTOR_USD!C12*$C$53</f>
        <v>950016.17179919896</v>
      </c>
      <c r="D12" s="99">
        <f t="shared" si="0"/>
        <v>31.761290804357657</v>
      </c>
      <c r="E12" s="99">
        <f t="shared" si="3"/>
        <v>1.1437371243629602</v>
      </c>
      <c r="F12" s="98">
        <f>SEKTOR_USD!F12*$B$54</f>
        <v>5523465.4214590918</v>
      </c>
      <c r="G12" s="98">
        <f>SEKTOR_USD!G12*$C$54</f>
        <v>6844652.1814857917</v>
      </c>
      <c r="H12" s="99">
        <f t="shared" si="1"/>
        <v>23.919526225216995</v>
      </c>
      <c r="I12" s="99">
        <f t="shared" si="4"/>
        <v>1.096787431804745</v>
      </c>
      <c r="J12" s="98">
        <f>SEKTOR_USD!J12*$B$55</f>
        <v>8738080.7463552728</v>
      </c>
      <c r="K12" s="98">
        <f>SEKTOR_USD!K12*$C$55</f>
        <v>10154254.524507912</v>
      </c>
      <c r="L12" s="99">
        <f t="shared" si="2"/>
        <v>16.206920252405965</v>
      </c>
      <c r="M12" s="99">
        <f t="shared" si="5"/>
        <v>1.0510402768322797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405796.88839154871</v>
      </c>
      <c r="C13" s="98">
        <f>SEKTOR_USD!C13*$C$53</f>
        <v>618132.55185879127</v>
      </c>
      <c r="D13" s="99">
        <f t="shared" si="0"/>
        <v>52.325601684348634</v>
      </c>
      <c r="E13" s="99">
        <f t="shared" si="3"/>
        <v>0.74417801330601352</v>
      </c>
      <c r="F13" s="98">
        <f>SEKTOR_USD!F13*$B$54</f>
        <v>4500032.5547642959</v>
      </c>
      <c r="G13" s="98">
        <f>SEKTOR_USD!G13*$C$54</f>
        <v>5167595.5280868048</v>
      </c>
      <c r="H13" s="99">
        <f t="shared" si="1"/>
        <v>14.834625421003752</v>
      </c>
      <c r="I13" s="99">
        <f t="shared" si="4"/>
        <v>0.82805578392818979</v>
      </c>
      <c r="J13" s="98">
        <f>SEKTOR_USD!J13*$B$55</f>
        <v>8001704.2982201083</v>
      </c>
      <c r="K13" s="98">
        <f>SEKTOR_USD!K13*$C$55</f>
        <v>8864417.0569533017</v>
      </c>
      <c r="L13" s="99">
        <f t="shared" si="2"/>
        <v>10.781612598769669</v>
      </c>
      <c r="M13" s="99">
        <f t="shared" si="5"/>
        <v>0.91753258055627551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375801.45848725236</v>
      </c>
      <c r="C14" s="98">
        <f>SEKTOR_USD!C14*$C$53</f>
        <v>674402.71590396087</v>
      </c>
      <c r="D14" s="99">
        <f t="shared" si="0"/>
        <v>79.457184285206125</v>
      </c>
      <c r="E14" s="99">
        <f t="shared" si="3"/>
        <v>0.81192241337298154</v>
      </c>
      <c r="F14" s="98">
        <f>SEKTOR_USD!F14*$B$54</f>
        <v>5385933.9662344269</v>
      </c>
      <c r="G14" s="98">
        <f>SEKTOR_USD!G14*$C$54</f>
        <v>8154954.0359436739</v>
      </c>
      <c r="H14" s="99">
        <f t="shared" si="1"/>
        <v>51.41206867868835</v>
      </c>
      <c r="I14" s="99">
        <f t="shared" si="4"/>
        <v>1.3067502710746721</v>
      </c>
      <c r="J14" s="98">
        <f>SEKTOR_USD!J14*$B$55</f>
        <v>9102400.9882597253</v>
      </c>
      <c r="K14" s="98">
        <f>SEKTOR_USD!K14*$C$55</f>
        <v>14608617.615052585</v>
      </c>
      <c r="L14" s="99">
        <f t="shared" si="2"/>
        <v>60.491914538754955</v>
      </c>
      <c r="M14" s="99">
        <f t="shared" si="5"/>
        <v>1.5120997277745385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93319.263643401733</v>
      </c>
      <c r="C15" s="98">
        <f>SEKTOR_USD!C15*$C$53</f>
        <v>108759.92559347081</v>
      </c>
      <c r="D15" s="99">
        <f t="shared" si="0"/>
        <v>16.546060638746614</v>
      </c>
      <c r="E15" s="99">
        <f t="shared" si="3"/>
        <v>0.13093752320933988</v>
      </c>
      <c r="F15" s="98">
        <f>SEKTOR_USD!F15*$B$54</f>
        <v>1076293.9358845479</v>
      </c>
      <c r="G15" s="98">
        <f>SEKTOR_USD!G15*$C$54</f>
        <v>1159640.1366502233</v>
      </c>
      <c r="H15" s="99">
        <f t="shared" si="1"/>
        <v>7.7438140257826182</v>
      </c>
      <c r="I15" s="99">
        <f t="shared" si="4"/>
        <v>0.18582079754682451</v>
      </c>
      <c r="J15" s="98">
        <f>SEKTOR_USD!J15*$B$55</f>
        <v>1774697.3930185563</v>
      </c>
      <c r="K15" s="98">
        <f>SEKTOR_USD!K15*$C$55</f>
        <v>1690881.213197517</v>
      </c>
      <c r="L15" s="99">
        <f t="shared" si="2"/>
        <v>-4.722843463384911</v>
      </c>
      <c r="M15" s="99">
        <f t="shared" si="5"/>
        <v>0.17501868346123065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295271.78259560262</v>
      </c>
      <c r="C16" s="98">
        <f>SEKTOR_USD!C16*$C$53</f>
        <v>517710.71978352364</v>
      </c>
      <c r="D16" s="99">
        <f t="shared" si="0"/>
        <v>75.333624917545279</v>
      </c>
      <c r="E16" s="99">
        <f t="shared" si="3"/>
        <v>0.62327883195470557</v>
      </c>
      <c r="F16" s="98">
        <f>SEKTOR_USD!F16*$B$54</f>
        <v>3201749.4663682752</v>
      </c>
      <c r="G16" s="98">
        <f>SEKTOR_USD!G16*$C$54</f>
        <v>3792782.9174137483</v>
      </c>
      <c r="H16" s="99">
        <f t="shared" si="1"/>
        <v>18.459703273281988</v>
      </c>
      <c r="I16" s="99">
        <f t="shared" si="4"/>
        <v>0.60775573763050372</v>
      </c>
      <c r="J16" s="98">
        <f>SEKTOR_USD!J16*$B$55</f>
        <v>5567833.790117627</v>
      </c>
      <c r="K16" s="98">
        <f>SEKTOR_USD!K16*$C$55</f>
        <v>5787132.7444242137</v>
      </c>
      <c r="L16" s="99">
        <f t="shared" si="2"/>
        <v>3.9386763788786463</v>
      </c>
      <c r="M16" s="99">
        <f t="shared" si="5"/>
        <v>0.59901094532191113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33181.753826069798</v>
      </c>
      <c r="C17" s="98">
        <f>SEKTOR_USD!C17*$C$53</f>
        <v>43961.295853294403</v>
      </c>
      <c r="D17" s="99">
        <f t="shared" si="0"/>
        <v>32.486354047854689</v>
      </c>
      <c r="E17" s="99">
        <f t="shared" si="3"/>
        <v>5.2925589684744631E-2</v>
      </c>
      <c r="F17" s="98">
        <f>SEKTOR_USD!F17*$B$54</f>
        <v>420928.90243240388</v>
      </c>
      <c r="G17" s="98">
        <f>SEKTOR_USD!G17*$C$54</f>
        <v>451865.65917931299</v>
      </c>
      <c r="H17" s="99">
        <f t="shared" si="1"/>
        <v>7.3496394683606194</v>
      </c>
      <c r="I17" s="99">
        <f t="shared" si="4"/>
        <v>7.2406977405308465E-2</v>
      </c>
      <c r="J17" s="98">
        <f>SEKTOR_USD!J17*$B$55</f>
        <v>565731.11621754151</v>
      </c>
      <c r="K17" s="98">
        <f>SEKTOR_USD!K17*$C$55</f>
        <v>633902.55172913347</v>
      </c>
      <c r="L17" s="99">
        <f t="shared" si="2"/>
        <v>12.050147774685579</v>
      </c>
      <c r="M17" s="99">
        <f t="shared" si="5"/>
        <v>6.5613592001857443E-2</v>
      </c>
    </row>
    <row r="18" spans="1:13" s="21" customFormat="1" ht="15.6" x14ac:dyDescent="0.3">
      <c r="A18" s="95" t="s">
        <v>12</v>
      </c>
      <c r="B18" s="93">
        <f>SEKTOR_USD!B18*$B$53</f>
        <v>1034569.8211997291</v>
      </c>
      <c r="C18" s="93">
        <f>SEKTOR_USD!C18*$C$53</f>
        <v>1309752.0467162004</v>
      </c>
      <c r="D18" s="96">
        <f t="shared" si="0"/>
        <v>26.598709906051472</v>
      </c>
      <c r="E18" s="96">
        <f t="shared" si="3"/>
        <v>1.5768279362051927</v>
      </c>
      <c r="F18" s="93">
        <f>SEKTOR_USD!F18*$B$54</f>
        <v>9471437.0902215689</v>
      </c>
      <c r="G18" s="93">
        <f>SEKTOR_USD!G18*$C$54</f>
        <v>10126507.57350675</v>
      </c>
      <c r="H18" s="96">
        <f t="shared" si="1"/>
        <v>6.9162733917272625</v>
      </c>
      <c r="I18" s="96">
        <f t="shared" si="4"/>
        <v>1.6226721154276122</v>
      </c>
      <c r="J18" s="93">
        <f>SEKTOR_USD!J18*$B$55</f>
        <v>14527657.391527984</v>
      </c>
      <c r="K18" s="93">
        <f>SEKTOR_USD!K18*$C$55</f>
        <v>14916572.051534275</v>
      </c>
      <c r="L18" s="96">
        <f t="shared" si="2"/>
        <v>2.6770638205791637</v>
      </c>
      <c r="M18" s="96">
        <f t="shared" si="5"/>
        <v>1.5439752845069643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1034569.8211997291</v>
      </c>
      <c r="C19" s="98">
        <f>SEKTOR_USD!C19*$C$53</f>
        <v>1309752.0467162004</v>
      </c>
      <c r="D19" s="99">
        <f t="shared" si="0"/>
        <v>26.598709906051472</v>
      </c>
      <c r="E19" s="99">
        <f t="shared" si="3"/>
        <v>1.5768279362051927</v>
      </c>
      <c r="F19" s="98">
        <f>SEKTOR_USD!F19*$B$54</f>
        <v>9471437.0902215689</v>
      </c>
      <c r="G19" s="98">
        <f>SEKTOR_USD!G19*$C$54</f>
        <v>10126507.57350675</v>
      </c>
      <c r="H19" s="99">
        <f t="shared" si="1"/>
        <v>6.9162733917272625</v>
      </c>
      <c r="I19" s="99">
        <f t="shared" si="4"/>
        <v>1.6226721154276122</v>
      </c>
      <c r="J19" s="98">
        <f>SEKTOR_USD!J19*$B$55</f>
        <v>14527657.391527984</v>
      </c>
      <c r="K19" s="98">
        <f>SEKTOR_USD!K19*$C$55</f>
        <v>14916572.051534275</v>
      </c>
      <c r="L19" s="99">
        <f t="shared" si="2"/>
        <v>2.6770638205791637</v>
      </c>
      <c r="M19" s="99">
        <f t="shared" si="5"/>
        <v>1.5439752845069643</v>
      </c>
    </row>
    <row r="20" spans="1:13" s="21" customFormat="1" ht="15.6" x14ac:dyDescent="0.3">
      <c r="A20" s="95" t="s">
        <v>111</v>
      </c>
      <c r="B20" s="93">
        <f>SEKTOR_USD!B20*$B$53</f>
        <v>2330022.2463436071</v>
      </c>
      <c r="C20" s="93">
        <f>SEKTOR_USD!C20*$C$53</f>
        <v>3106961.2651621476</v>
      </c>
      <c r="D20" s="96">
        <f t="shared" si="0"/>
        <v>33.344703898761217</v>
      </c>
      <c r="E20" s="96">
        <f t="shared" si="3"/>
        <v>3.7405120548566395</v>
      </c>
      <c r="F20" s="93">
        <f>SEKTOR_USD!F20*$B$54</f>
        <v>19917447.431778811</v>
      </c>
      <c r="G20" s="93">
        <f>SEKTOR_USD!G20*$C$54</f>
        <v>22740978.241925169</v>
      </c>
      <c r="H20" s="96">
        <f t="shared" si="1"/>
        <v>14.176168004547311</v>
      </c>
      <c r="I20" s="96">
        <f t="shared" si="4"/>
        <v>3.644015570309731</v>
      </c>
      <c r="J20" s="93">
        <f>SEKTOR_USD!J20*$B$55</f>
        <v>30152701.216538411</v>
      </c>
      <c r="K20" s="93">
        <f>SEKTOR_USD!K20*$C$55</f>
        <v>34415470.201738819</v>
      </c>
      <c r="L20" s="96">
        <f t="shared" si="2"/>
        <v>14.137270669674958</v>
      </c>
      <c r="M20" s="96">
        <f t="shared" si="5"/>
        <v>3.5622551356030332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2330022.2463436071</v>
      </c>
      <c r="C21" s="98">
        <f>SEKTOR_USD!C21*$C$53</f>
        <v>3106961.2651621476</v>
      </c>
      <c r="D21" s="99">
        <f t="shared" si="0"/>
        <v>33.344703898761217</v>
      </c>
      <c r="E21" s="99">
        <f t="shared" si="3"/>
        <v>3.7405120548566395</v>
      </c>
      <c r="F21" s="98">
        <f>SEKTOR_USD!F21*$B$54</f>
        <v>19917447.431778811</v>
      </c>
      <c r="G21" s="98">
        <f>SEKTOR_USD!G21*$C$54</f>
        <v>22740978.241925169</v>
      </c>
      <c r="H21" s="99">
        <f t="shared" si="1"/>
        <v>14.176168004547311</v>
      </c>
      <c r="I21" s="99">
        <f t="shared" si="4"/>
        <v>3.644015570309731</v>
      </c>
      <c r="J21" s="98">
        <f>SEKTOR_USD!J21*$B$55</f>
        <v>30152701.216538411</v>
      </c>
      <c r="K21" s="98">
        <f>SEKTOR_USD!K21*$C$55</f>
        <v>34415470.201738819</v>
      </c>
      <c r="L21" s="99">
        <f t="shared" si="2"/>
        <v>14.137270669674958</v>
      </c>
      <c r="M21" s="99">
        <f t="shared" si="5"/>
        <v>3.5622551356030332</v>
      </c>
    </row>
    <row r="22" spans="1:13" ht="16.8" x14ac:dyDescent="0.3">
      <c r="A22" s="92" t="s">
        <v>14</v>
      </c>
      <c r="B22" s="93">
        <f>SEKTOR_USD!B22*$B$53</f>
        <v>57444249.849102594</v>
      </c>
      <c r="C22" s="93">
        <f>SEKTOR_USD!C22*$C$53</f>
        <v>68482400.911255553</v>
      </c>
      <c r="D22" s="96">
        <f t="shared" si="0"/>
        <v>19.215415104468285</v>
      </c>
      <c r="E22" s="96">
        <f t="shared" si="3"/>
        <v>82.44687470885097</v>
      </c>
      <c r="F22" s="93">
        <f>SEKTOR_USD!F22*$B$54</f>
        <v>510449699.56170464</v>
      </c>
      <c r="G22" s="93">
        <f>SEKTOR_USD!G22*$C$54</f>
        <v>508297259.72939086</v>
      </c>
      <c r="H22" s="96">
        <f t="shared" si="1"/>
        <v>-0.42167520799051483</v>
      </c>
      <c r="I22" s="96">
        <f t="shared" si="4"/>
        <v>81.449580096993472</v>
      </c>
      <c r="J22" s="93">
        <f>SEKTOR_USD!J22*$B$55</f>
        <v>783082337.52485895</v>
      </c>
      <c r="K22" s="93">
        <f>SEKTOR_USD!K22*$C$55</f>
        <v>788238989.62721014</v>
      </c>
      <c r="L22" s="96">
        <f t="shared" si="2"/>
        <v>0.65850701200210515</v>
      </c>
      <c r="M22" s="96">
        <f t="shared" si="5"/>
        <v>81.588552253463263</v>
      </c>
    </row>
    <row r="23" spans="1:13" s="21" customFormat="1" ht="15.6" x14ac:dyDescent="0.3">
      <c r="A23" s="95" t="s">
        <v>15</v>
      </c>
      <c r="B23" s="93">
        <f>SEKTOR_USD!B23*$B$53</f>
        <v>4973493.73048326</v>
      </c>
      <c r="C23" s="93">
        <f>SEKTOR_USD!C23*$C$53</f>
        <v>6342076.101520028</v>
      </c>
      <c r="D23" s="96">
        <f t="shared" si="0"/>
        <v>27.517524806526435</v>
      </c>
      <c r="E23" s="96">
        <f t="shared" si="3"/>
        <v>7.6353099012052912</v>
      </c>
      <c r="F23" s="93">
        <f>SEKTOR_USD!F23*$B$54</f>
        <v>44874595.929860584</v>
      </c>
      <c r="G23" s="93">
        <f>SEKTOR_USD!G23*$C$54</f>
        <v>44510675.456883073</v>
      </c>
      <c r="H23" s="96">
        <f t="shared" si="1"/>
        <v>-0.81097214456554156</v>
      </c>
      <c r="I23" s="96">
        <f t="shared" si="4"/>
        <v>7.1323930168869492</v>
      </c>
      <c r="J23" s="93">
        <f>SEKTOR_USD!J23*$B$55</f>
        <v>68896367.989078447</v>
      </c>
      <c r="K23" s="93">
        <f>SEKTOR_USD!K23*$C$55</f>
        <v>68921731.002857462</v>
      </c>
      <c r="L23" s="96">
        <f t="shared" si="2"/>
        <v>3.6813281337319453E-2</v>
      </c>
      <c r="M23" s="96">
        <f t="shared" si="5"/>
        <v>7.1339077682331133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3230030.1638035085</v>
      </c>
      <c r="C24" s="98">
        <f>SEKTOR_USD!C24*$C$53</f>
        <v>4134214.0533162607</v>
      </c>
      <c r="D24" s="99">
        <f t="shared" si="0"/>
        <v>27.993047855876192</v>
      </c>
      <c r="E24" s="99">
        <f t="shared" si="3"/>
        <v>4.9772353705156842</v>
      </c>
      <c r="F24" s="98">
        <f>SEKTOR_USD!F24*$B$54</f>
        <v>29649672.005725943</v>
      </c>
      <c r="G24" s="98">
        <f>SEKTOR_USD!G24*$C$54</f>
        <v>28884955.649291564</v>
      </c>
      <c r="H24" s="99">
        <f t="shared" si="1"/>
        <v>-2.5791730724262205</v>
      </c>
      <c r="I24" s="99">
        <f t="shared" si="4"/>
        <v>4.6285268388178968</v>
      </c>
      <c r="J24" s="98">
        <f>SEKTOR_USD!J24*$B$55</f>
        <v>45882266.653181627</v>
      </c>
      <c r="K24" s="98">
        <f>SEKTOR_USD!K24*$C$55</f>
        <v>44473250.965901636</v>
      </c>
      <c r="L24" s="99">
        <f t="shared" si="2"/>
        <v>-3.0709374014378299</v>
      </c>
      <c r="M24" s="99">
        <f t="shared" si="5"/>
        <v>4.6033096663093485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758081.63598116802</v>
      </c>
      <c r="C25" s="98">
        <f>SEKTOR_USD!C25*$C$53</f>
        <v>714233.61773327261</v>
      </c>
      <c r="D25" s="99">
        <f t="shared" si="0"/>
        <v>-5.7840760370278463</v>
      </c>
      <c r="E25" s="99">
        <f t="shared" si="3"/>
        <v>0.85987536667141173</v>
      </c>
      <c r="F25" s="98">
        <f>SEKTOR_USD!F25*$B$54</f>
        <v>6370390.591977912</v>
      </c>
      <c r="G25" s="98">
        <f>SEKTOR_USD!G25*$C$54</f>
        <v>5678275.5222495236</v>
      </c>
      <c r="H25" s="99">
        <f t="shared" si="1"/>
        <v>-10.864562537184975</v>
      </c>
      <c r="I25" s="99">
        <f t="shared" si="4"/>
        <v>0.90988717351827508</v>
      </c>
      <c r="J25" s="98">
        <f>SEKTOR_USD!J25*$B$55</f>
        <v>9452433.8131342027</v>
      </c>
      <c r="K25" s="98">
        <f>SEKTOR_USD!K25*$C$55</f>
        <v>8822246.9856818002</v>
      </c>
      <c r="L25" s="99">
        <f t="shared" si="2"/>
        <v>-6.6669266340352991</v>
      </c>
      <c r="M25" s="99">
        <f t="shared" si="5"/>
        <v>0.9131676669847022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985381.93069858255</v>
      </c>
      <c r="C26" s="98">
        <f>SEKTOR_USD!C26*$C$53</f>
        <v>1493628.4304704953</v>
      </c>
      <c r="D26" s="99">
        <f t="shared" si="0"/>
        <v>51.578629964484271</v>
      </c>
      <c r="E26" s="99">
        <f t="shared" si="3"/>
        <v>1.7981991640181956</v>
      </c>
      <c r="F26" s="98">
        <f>SEKTOR_USD!F26*$B$54</f>
        <v>8854533.332156729</v>
      </c>
      <c r="G26" s="98">
        <f>SEKTOR_USD!G26*$C$54</f>
        <v>9947444.2853419855</v>
      </c>
      <c r="H26" s="99">
        <f t="shared" si="1"/>
        <v>12.342953741177599</v>
      </c>
      <c r="I26" s="99">
        <f t="shared" si="4"/>
        <v>1.5939790045507767</v>
      </c>
      <c r="J26" s="98">
        <f>SEKTOR_USD!J26*$B$55</f>
        <v>13561667.522762606</v>
      </c>
      <c r="K26" s="98">
        <f>SEKTOR_USD!K26*$C$55</f>
        <v>15626233.051274028</v>
      </c>
      <c r="L26" s="99">
        <f t="shared" si="2"/>
        <v>15.223537408258592</v>
      </c>
      <c r="M26" s="99">
        <f t="shared" si="5"/>
        <v>1.6174304349390625</v>
      </c>
    </row>
    <row r="27" spans="1:13" s="21" customFormat="1" ht="15.6" x14ac:dyDescent="0.3">
      <c r="A27" s="95" t="s">
        <v>19</v>
      </c>
      <c r="B27" s="93">
        <f>SEKTOR_USD!B27*$B$53</f>
        <v>9186599.5769634694</v>
      </c>
      <c r="C27" s="93">
        <f>SEKTOR_USD!C27*$C$53</f>
        <v>9989808.1526081152</v>
      </c>
      <c r="D27" s="96">
        <f t="shared" si="0"/>
        <v>8.7432631510226084</v>
      </c>
      <c r="E27" s="96">
        <f t="shared" si="3"/>
        <v>12.026863108827866</v>
      </c>
      <c r="F27" s="93">
        <f>SEKTOR_USD!F27*$B$54</f>
        <v>75305654.4786634</v>
      </c>
      <c r="G27" s="93">
        <f>SEKTOR_USD!G27*$C$54</f>
        <v>76191896.701632351</v>
      </c>
      <c r="H27" s="96">
        <f t="shared" si="1"/>
        <v>1.1768601296998924</v>
      </c>
      <c r="I27" s="96">
        <f t="shared" si="4"/>
        <v>12.208993604343494</v>
      </c>
      <c r="J27" s="93">
        <f>SEKTOR_USD!J27*$B$55</f>
        <v>110209240.33186644</v>
      </c>
      <c r="K27" s="93">
        <f>SEKTOR_USD!K27*$C$55</f>
        <v>118720570.39109933</v>
      </c>
      <c r="L27" s="96">
        <f t="shared" si="2"/>
        <v>7.7228824312763926</v>
      </c>
      <c r="M27" s="96">
        <f t="shared" si="5"/>
        <v>12.288455136552155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9186599.5769634694</v>
      </c>
      <c r="C28" s="98">
        <f>SEKTOR_USD!C28*$C$53</f>
        <v>9989808.1526081152</v>
      </c>
      <c r="D28" s="99">
        <f t="shared" si="0"/>
        <v>8.7432631510226084</v>
      </c>
      <c r="E28" s="99">
        <f t="shared" si="3"/>
        <v>12.026863108827866</v>
      </c>
      <c r="F28" s="98">
        <f>SEKTOR_USD!F28*$B$54</f>
        <v>75305654.4786634</v>
      </c>
      <c r="G28" s="98">
        <f>SEKTOR_USD!G28*$C$54</f>
        <v>76191896.701632351</v>
      </c>
      <c r="H28" s="99">
        <f t="shared" si="1"/>
        <v>1.1768601296998924</v>
      </c>
      <c r="I28" s="99">
        <f t="shared" si="4"/>
        <v>12.208993604343494</v>
      </c>
      <c r="J28" s="98">
        <f>SEKTOR_USD!J28*$B$55</f>
        <v>110209240.33186644</v>
      </c>
      <c r="K28" s="98">
        <f>SEKTOR_USD!K28*$C$55</f>
        <v>118720570.39109933</v>
      </c>
      <c r="L28" s="99">
        <f t="shared" si="2"/>
        <v>7.7228824312763926</v>
      </c>
      <c r="M28" s="99">
        <f t="shared" si="5"/>
        <v>12.288455136552155</v>
      </c>
    </row>
    <row r="29" spans="1:13" s="21" customFormat="1" ht="15.6" x14ac:dyDescent="0.3">
      <c r="A29" s="95" t="s">
        <v>21</v>
      </c>
      <c r="B29" s="93">
        <f>SEKTOR_USD!B29*$B$53</f>
        <v>43284156.541655861</v>
      </c>
      <c r="C29" s="93">
        <f>SEKTOR_USD!C29*$C$53</f>
        <v>52150516.657127395</v>
      </c>
      <c r="D29" s="96">
        <f t="shared" si="0"/>
        <v>20.484077371217147</v>
      </c>
      <c r="E29" s="96">
        <f t="shared" si="3"/>
        <v>62.784701698817798</v>
      </c>
      <c r="F29" s="93">
        <f>SEKTOR_USD!F29*$B$54</f>
        <v>390269449.15318066</v>
      </c>
      <c r="G29" s="93">
        <f>SEKTOR_USD!G29*$C$54</f>
        <v>387594687.57087541</v>
      </c>
      <c r="H29" s="96">
        <f t="shared" si="1"/>
        <v>-0.68536278924959082</v>
      </c>
      <c r="I29" s="96">
        <f t="shared" si="4"/>
        <v>62.108193475763017</v>
      </c>
      <c r="J29" s="93">
        <f>SEKTOR_USD!J29*$B$55</f>
        <v>603976729.20391405</v>
      </c>
      <c r="K29" s="93">
        <f>SEKTOR_USD!K29*$C$55</f>
        <v>600596688.23325336</v>
      </c>
      <c r="L29" s="96">
        <f t="shared" si="2"/>
        <v>-0.55963099358411217</v>
      </c>
      <c r="M29" s="96">
        <f t="shared" si="5"/>
        <v>62.166189348677989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7865193.0325304661</v>
      </c>
      <c r="C30" s="98">
        <f>SEKTOR_USD!C30*$C$53</f>
        <v>11230696.158393562</v>
      </c>
      <c r="D30" s="99">
        <f t="shared" si="0"/>
        <v>42.789835061178579</v>
      </c>
      <c r="E30" s="99">
        <f t="shared" si="3"/>
        <v>13.520784708820921</v>
      </c>
      <c r="F30" s="98">
        <f>SEKTOR_USD!F30*$B$54</f>
        <v>66326203.588023193</v>
      </c>
      <c r="G30" s="98">
        <f>SEKTOR_USD!G30*$C$54</f>
        <v>68491068.989395425</v>
      </c>
      <c r="H30" s="99">
        <f t="shared" si="1"/>
        <v>3.2639670058895858</v>
      </c>
      <c r="I30" s="99">
        <f t="shared" si="4"/>
        <v>10.975012559678971</v>
      </c>
      <c r="J30" s="98">
        <f>SEKTOR_USD!J30*$B$55</f>
        <v>99749493.02854529</v>
      </c>
      <c r="K30" s="98">
        <f>SEKTOR_USD!K30*$C$55</f>
        <v>103048969.542629</v>
      </c>
      <c r="L30" s="99">
        <f t="shared" si="2"/>
        <v>3.3077626902218973</v>
      </c>
      <c r="M30" s="99">
        <f t="shared" si="5"/>
        <v>10.666328799810614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9820046.9472779967</v>
      </c>
      <c r="C31" s="98">
        <f>SEKTOR_USD!C31*$C$53</f>
        <v>11223263.246548532</v>
      </c>
      <c r="D31" s="99">
        <f t="shared" si="0"/>
        <v>14.289303368956807</v>
      </c>
      <c r="E31" s="99">
        <f t="shared" si="3"/>
        <v>13.511836127237114</v>
      </c>
      <c r="F31" s="98">
        <f>SEKTOR_USD!F31*$B$54</f>
        <v>112388274.81834874</v>
      </c>
      <c r="G31" s="98">
        <f>SEKTOR_USD!G31*$C$54</f>
        <v>96375416.743709236</v>
      </c>
      <c r="H31" s="99">
        <f t="shared" si="1"/>
        <v>-14.247801294682038</v>
      </c>
      <c r="I31" s="99">
        <f t="shared" si="4"/>
        <v>15.443201935865133</v>
      </c>
      <c r="J31" s="98">
        <f>SEKTOR_USD!J31*$B$55</f>
        <v>173821581.05890974</v>
      </c>
      <c r="K31" s="98">
        <f>SEKTOR_USD!K31*$C$55</f>
        <v>159706645.68835396</v>
      </c>
      <c r="L31" s="99">
        <f t="shared" si="2"/>
        <v>-8.1203584069184753</v>
      </c>
      <c r="M31" s="99">
        <f t="shared" si="5"/>
        <v>16.530816387466611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618838.26252920821</v>
      </c>
      <c r="C32" s="98">
        <f>SEKTOR_USD!C32*$C$53</f>
        <v>872079.69932043739</v>
      </c>
      <c r="D32" s="99">
        <f t="shared" si="0"/>
        <v>40.922071585590842</v>
      </c>
      <c r="E32" s="99">
        <f t="shared" si="3"/>
        <v>1.0499083669566152</v>
      </c>
      <c r="F32" s="98">
        <f>SEKTOR_USD!F32*$B$54</f>
        <v>3883831.8233508971</v>
      </c>
      <c r="G32" s="98">
        <f>SEKTOR_USD!G32*$C$54</f>
        <v>5051512.0935836639</v>
      </c>
      <c r="H32" s="99">
        <f t="shared" si="1"/>
        <v>30.065160474052512</v>
      </c>
      <c r="I32" s="99">
        <f t="shared" si="4"/>
        <v>0.80945456817201733</v>
      </c>
      <c r="J32" s="98">
        <f>SEKTOR_USD!J32*$B$55</f>
        <v>5329705.7466672417</v>
      </c>
      <c r="K32" s="98">
        <f>SEKTOR_USD!K32*$C$55</f>
        <v>7073031.9003910478</v>
      </c>
      <c r="L32" s="99">
        <f t="shared" si="2"/>
        <v>32.709613561948302</v>
      </c>
      <c r="M32" s="99">
        <f t="shared" si="5"/>
        <v>0.73211099728572304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4783483.9780155569</v>
      </c>
      <c r="C33" s="98">
        <f>SEKTOR_USD!C33*$C$53</f>
        <v>6196849.9787231553</v>
      </c>
      <c r="D33" s="99">
        <f t="shared" si="0"/>
        <v>29.546790732514122</v>
      </c>
      <c r="E33" s="99">
        <f t="shared" si="3"/>
        <v>7.4604702374177725</v>
      </c>
      <c r="F33" s="98">
        <f>SEKTOR_USD!F33*$B$54</f>
        <v>40368519.39146097</v>
      </c>
      <c r="G33" s="98">
        <f>SEKTOR_USD!G33*$C$54</f>
        <v>43379506.058808364</v>
      </c>
      <c r="H33" s="99">
        <f t="shared" si="1"/>
        <v>7.4587493243170542</v>
      </c>
      <c r="I33" s="99">
        <f t="shared" si="4"/>
        <v>6.9511343720128762</v>
      </c>
      <c r="J33" s="98">
        <f>SEKTOR_USD!J33*$B$55</f>
        <v>64102934.390440576</v>
      </c>
      <c r="K33" s="98">
        <f>SEKTOR_USD!K33*$C$55</f>
        <v>67333875.466914937</v>
      </c>
      <c r="L33" s="99">
        <f t="shared" si="2"/>
        <v>5.0402389644056278</v>
      </c>
      <c r="M33" s="99">
        <f t="shared" si="5"/>
        <v>6.9695530026480368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3240121.9902010234</v>
      </c>
      <c r="C34" s="98">
        <f>SEKTOR_USD!C34*$C$53</f>
        <v>4157723.3587010843</v>
      </c>
      <c r="D34" s="99">
        <f t="shared" si="0"/>
        <v>28.319963608627312</v>
      </c>
      <c r="E34" s="99">
        <f t="shared" si="3"/>
        <v>5.005538536435151</v>
      </c>
      <c r="F34" s="98">
        <f>SEKTOR_USD!F34*$B$54</f>
        <v>28463338.856293894</v>
      </c>
      <c r="G34" s="98">
        <f>SEKTOR_USD!G34*$C$54</f>
        <v>30455294.244377162</v>
      </c>
      <c r="H34" s="99">
        <f t="shared" si="1"/>
        <v>6.9983194808602063</v>
      </c>
      <c r="I34" s="99">
        <f t="shared" si="4"/>
        <v>4.8801579793200478</v>
      </c>
      <c r="J34" s="98">
        <f>SEKTOR_USD!J34*$B$55</f>
        <v>43760646.352601491</v>
      </c>
      <c r="K34" s="98">
        <f>SEKTOR_USD!K34*$C$55</f>
        <v>46788608.110769436</v>
      </c>
      <c r="L34" s="99">
        <f t="shared" si="2"/>
        <v>6.9193716513465935</v>
      </c>
      <c r="M34" s="99">
        <f t="shared" si="5"/>
        <v>4.8429662170323944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3448378.5286483499</v>
      </c>
      <c r="C35" s="98">
        <f>SEKTOR_USD!C35*$C$53</f>
        <v>4473675.9917367911</v>
      </c>
      <c r="D35" s="99">
        <f t="shared" si="0"/>
        <v>29.732741187503098</v>
      </c>
      <c r="E35" s="99">
        <f t="shared" si="3"/>
        <v>5.3859181201413797</v>
      </c>
      <c r="F35" s="98">
        <f>SEKTOR_USD!F35*$B$54</f>
        <v>30353105.865549333</v>
      </c>
      <c r="G35" s="98">
        <f>SEKTOR_USD!G35*$C$54</f>
        <v>33985739.643143773</v>
      </c>
      <c r="H35" s="99">
        <f t="shared" si="1"/>
        <v>11.967914564280111</v>
      </c>
      <c r="I35" s="99">
        <f t="shared" si="4"/>
        <v>5.4458767389253859</v>
      </c>
      <c r="J35" s="98">
        <f>SEKTOR_USD!J35*$B$55</f>
        <v>45996468.119900264</v>
      </c>
      <c r="K35" s="98">
        <f>SEKTOR_USD!K35*$C$55</f>
        <v>49861673.061766289</v>
      </c>
      <c r="L35" s="99">
        <f t="shared" si="2"/>
        <v>8.4032646415165804</v>
      </c>
      <c r="M35" s="99">
        <f t="shared" si="5"/>
        <v>5.1610511172113016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5731559.0352736441</v>
      </c>
      <c r="C36" s="98">
        <f>SEKTOR_USD!C36*$C$53</f>
        <v>6382187.9026810341</v>
      </c>
      <c r="D36" s="99">
        <f t="shared" si="0"/>
        <v>11.351690934407808</v>
      </c>
      <c r="E36" s="99">
        <f t="shared" si="3"/>
        <v>7.6836010329509987</v>
      </c>
      <c r="F36" s="98">
        <f>SEKTOR_USD!F36*$B$54</f>
        <v>53027447.112581931</v>
      </c>
      <c r="G36" s="98">
        <f>SEKTOR_USD!G36*$C$54</f>
        <v>52357130.083959945</v>
      </c>
      <c r="H36" s="99">
        <f t="shared" si="1"/>
        <v>-1.2640944739407209</v>
      </c>
      <c r="I36" s="99">
        <f t="shared" si="4"/>
        <v>8.389709326177627</v>
      </c>
      <c r="J36" s="98">
        <f>SEKTOR_USD!J36*$B$55</f>
        <v>87177967.3162705</v>
      </c>
      <c r="K36" s="98">
        <f>SEKTOR_USD!K36*$C$55</f>
        <v>78076086.316213325</v>
      </c>
      <c r="L36" s="99">
        <f t="shared" si="2"/>
        <v>-10.440574929943844</v>
      </c>
      <c r="M36" s="99">
        <f t="shared" si="5"/>
        <v>8.0814510979328258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1603337.5397550929</v>
      </c>
      <c r="C37" s="98">
        <f>SEKTOR_USD!C37*$C$53</f>
        <v>2322188.3941462687</v>
      </c>
      <c r="D37" s="99">
        <f t="shared" si="0"/>
        <v>44.834654997286414</v>
      </c>
      <c r="E37" s="99">
        <f t="shared" si="3"/>
        <v>2.7957135415072449</v>
      </c>
      <c r="F37" s="98">
        <f>SEKTOR_USD!F37*$B$54</f>
        <v>13151977.019921655</v>
      </c>
      <c r="G37" s="98">
        <f>SEKTOR_USD!G37*$C$54</f>
        <v>15835965.221638352</v>
      </c>
      <c r="H37" s="99">
        <f t="shared" si="1"/>
        <v>20.4074885293001</v>
      </c>
      <c r="I37" s="99">
        <f t="shared" si="4"/>
        <v>2.5375559144657238</v>
      </c>
      <c r="J37" s="98">
        <f>SEKTOR_USD!J37*$B$55</f>
        <v>18922219.881393842</v>
      </c>
      <c r="K37" s="98">
        <f>SEKTOR_USD!K37*$C$55</f>
        <v>22643634.34457773</v>
      </c>
      <c r="L37" s="99">
        <f t="shared" si="2"/>
        <v>19.666902120945874</v>
      </c>
      <c r="M37" s="99">
        <f t="shared" si="5"/>
        <v>2.3437832538639505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3193866.1727405302</v>
      </c>
      <c r="C38" s="98">
        <f>SEKTOR_USD!C38*$C$53</f>
        <v>1361122.8873813872</v>
      </c>
      <c r="D38" s="99">
        <f t="shared" si="0"/>
        <v>-57.383221031660781</v>
      </c>
      <c r="E38" s="99">
        <f t="shared" si="3"/>
        <v>1.6386739755912749</v>
      </c>
      <c r="F38" s="98">
        <f>SEKTOR_USD!F38*$B$54</f>
        <v>15342002.380333586</v>
      </c>
      <c r="G38" s="98">
        <f>SEKTOR_USD!G38*$C$54</f>
        <v>14202138.460836086</v>
      </c>
      <c r="H38" s="99">
        <f t="shared" si="1"/>
        <v>-7.4296945811887882</v>
      </c>
      <c r="I38" s="99">
        <f t="shared" si="4"/>
        <v>2.2757514268920112</v>
      </c>
      <c r="J38" s="98">
        <f>SEKTOR_USD!J38*$B$55</f>
        <v>24359369.040827982</v>
      </c>
      <c r="K38" s="98">
        <f>SEKTOR_USD!K38*$C$55</f>
        <v>22341258.210335512</v>
      </c>
      <c r="L38" s="99">
        <f t="shared" si="2"/>
        <v>-8.2847418055450337</v>
      </c>
      <c r="M38" s="99">
        <f t="shared" si="5"/>
        <v>2.3124850925785148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989047.94301243988</v>
      </c>
      <c r="C39" s="98">
        <f>SEKTOR_USD!C39*$C$53</f>
        <v>1289402.673902892</v>
      </c>
      <c r="D39" s="99">
        <f t="shared" si="0"/>
        <v>30.368065877133567</v>
      </c>
      <c r="E39" s="99">
        <f t="shared" si="3"/>
        <v>1.5523290552019307</v>
      </c>
      <c r="F39" s="98">
        <f>SEKTOR_USD!F39*$B$54</f>
        <v>9446886.5932283774</v>
      </c>
      <c r="G39" s="98">
        <f>SEKTOR_USD!G39*$C$54</f>
        <v>8220602.7689882582</v>
      </c>
      <c r="H39" s="99">
        <f t="shared" si="1"/>
        <v>-12.980825080711053</v>
      </c>
      <c r="I39" s="99">
        <f t="shared" si="4"/>
        <v>1.3172698275704668</v>
      </c>
      <c r="J39" s="98">
        <f>SEKTOR_USD!J39*$B$55</f>
        <v>14086068.210995879</v>
      </c>
      <c r="K39" s="98">
        <f>SEKTOR_USD!K39*$C$55</f>
        <v>14615971.121414619</v>
      </c>
      <c r="L39" s="99">
        <f t="shared" si="2"/>
        <v>3.7618936844639608</v>
      </c>
      <c r="M39" s="99">
        <f t="shared" si="5"/>
        <v>1.5128608699483717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1947473.0050346844</v>
      </c>
      <c r="C40" s="98">
        <f>SEKTOR_USD!C40*$C$53</f>
        <v>2585306.5684911977</v>
      </c>
      <c r="D40" s="99">
        <f t="shared" si="0"/>
        <v>32.751856472852801</v>
      </c>
      <c r="E40" s="99">
        <f t="shared" si="3"/>
        <v>3.1124850165895759</v>
      </c>
      <c r="F40" s="98">
        <f>SEKTOR_USD!F40*$B$54</f>
        <v>17087583.812835202</v>
      </c>
      <c r="G40" s="98">
        <f>SEKTOR_USD!G40*$C$54</f>
        <v>18840185.043446641</v>
      </c>
      <c r="H40" s="99">
        <f t="shared" si="1"/>
        <v>10.256577230626295</v>
      </c>
      <c r="I40" s="99">
        <f t="shared" si="4"/>
        <v>3.018952259461996</v>
      </c>
      <c r="J40" s="98">
        <f>SEKTOR_USD!J40*$B$55</f>
        <v>25987704.65879529</v>
      </c>
      <c r="K40" s="98">
        <f>SEKTOR_USD!K40*$C$55</f>
        <v>28452596.576608412</v>
      </c>
      <c r="L40" s="99">
        <f t="shared" si="2"/>
        <v>9.484838888912428</v>
      </c>
      <c r="M40" s="99">
        <f t="shared" si="5"/>
        <v>2.9450537122443174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42810.106636880591</v>
      </c>
      <c r="C41" s="98">
        <f>SEKTOR_USD!C41*$C$53</f>
        <v>56019.797101059004</v>
      </c>
      <c r="D41" s="99">
        <f t="shared" si="0"/>
        <v>30.856476430260422</v>
      </c>
      <c r="E41" s="99">
        <f t="shared" si="3"/>
        <v>6.7442979967823474E-2</v>
      </c>
      <c r="F41" s="98">
        <f>SEKTOR_USD!F41*$B$54</f>
        <v>430277.89125290688</v>
      </c>
      <c r="G41" s="98">
        <f>SEKTOR_USD!G41*$C$54</f>
        <v>400128.21898849797</v>
      </c>
      <c r="H41" s="99">
        <f t="shared" si="1"/>
        <v>-7.0070233394091952</v>
      </c>
      <c r="I41" s="99">
        <f t="shared" si="4"/>
        <v>6.4116567220766724E-2</v>
      </c>
      <c r="J41" s="98">
        <f>SEKTOR_USD!J41*$B$55</f>
        <v>682571.3985660146</v>
      </c>
      <c r="K41" s="98">
        <f>SEKTOR_USD!K41*$C$55</f>
        <v>654337.89327911893</v>
      </c>
      <c r="L41" s="99">
        <f t="shared" si="2"/>
        <v>-4.1363446148212839</v>
      </c>
      <c r="M41" s="99">
        <f t="shared" si="5"/>
        <v>6.7728800655335597E-2</v>
      </c>
    </row>
    <row r="42" spans="1:13" ht="16.8" x14ac:dyDescent="0.3">
      <c r="A42" s="92" t="s">
        <v>31</v>
      </c>
      <c r="B42" s="93">
        <f>SEKTOR_USD!B42*$B$53</f>
        <v>1919624.0740030436</v>
      </c>
      <c r="C42" s="93">
        <f>SEKTOR_USD!C42*$C$53</f>
        <v>2344441.335277719</v>
      </c>
      <c r="D42" s="96">
        <f t="shared" si="0"/>
        <v>22.130232008853305</v>
      </c>
      <c r="E42" s="96">
        <f t="shared" si="3"/>
        <v>2.8225041537660882</v>
      </c>
      <c r="F42" s="93">
        <f>SEKTOR_USD!F42*$B$54</f>
        <v>16038068.22021248</v>
      </c>
      <c r="G42" s="93">
        <f>SEKTOR_USD!G42*$C$54</f>
        <v>16877525.869940404</v>
      </c>
      <c r="H42" s="96">
        <f t="shared" si="1"/>
        <v>5.2341568710249708</v>
      </c>
      <c r="I42" s="96">
        <f t="shared" si="4"/>
        <v>2.704455648481443</v>
      </c>
      <c r="J42" s="93">
        <f>SEKTOR_USD!J42*$B$55</f>
        <v>24895824.959599297</v>
      </c>
      <c r="K42" s="93">
        <f>SEKTOR_USD!K42*$C$55</f>
        <v>25434531.619636029</v>
      </c>
      <c r="L42" s="96">
        <f t="shared" si="2"/>
        <v>2.1638433790040676</v>
      </c>
      <c r="M42" s="96">
        <f t="shared" si="5"/>
        <v>2.6326617173206155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1919624.0740030436</v>
      </c>
      <c r="C43" s="98">
        <f>SEKTOR_USD!C43*$C$53</f>
        <v>2344441.335277719</v>
      </c>
      <c r="D43" s="99">
        <f t="shared" si="0"/>
        <v>22.130232008853305</v>
      </c>
      <c r="E43" s="99">
        <f t="shared" si="3"/>
        <v>2.8225041537660882</v>
      </c>
      <c r="F43" s="98">
        <f>SEKTOR_USD!F43*$B$54</f>
        <v>16038068.22021248</v>
      </c>
      <c r="G43" s="98">
        <f>SEKTOR_USD!G43*$C$54</f>
        <v>16877525.869940404</v>
      </c>
      <c r="H43" s="99">
        <f t="shared" si="1"/>
        <v>5.2341568710249708</v>
      </c>
      <c r="I43" s="99">
        <f t="shared" si="4"/>
        <v>2.704455648481443</v>
      </c>
      <c r="J43" s="98">
        <f>SEKTOR_USD!J43*$B$55</f>
        <v>24895824.959599297</v>
      </c>
      <c r="K43" s="98">
        <f>SEKTOR_USD!K43*$C$55</f>
        <v>25434531.619636029</v>
      </c>
      <c r="L43" s="99">
        <f t="shared" si="2"/>
        <v>2.1638433790040676</v>
      </c>
      <c r="M43" s="99">
        <f t="shared" si="5"/>
        <v>2.6326617173206155</v>
      </c>
    </row>
    <row r="44" spans="1:13" ht="17.399999999999999" x14ac:dyDescent="0.3">
      <c r="A44" s="100" t="s">
        <v>33</v>
      </c>
      <c r="B44" s="101">
        <f>SEKTOR_USD!B44*$B$53</f>
        <v>67984340.736666918</v>
      </c>
      <c r="C44" s="101">
        <f>SEKTOR_USD!C44*$C$53</f>
        <v>83062458.283702195</v>
      </c>
      <c r="D44" s="102">
        <f>(C44-B44)/B44*100</f>
        <v>22.178809684188039</v>
      </c>
      <c r="E44" s="103">
        <f t="shared" si="3"/>
        <v>100</v>
      </c>
      <c r="F44" s="101">
        <f>SEKTOR_USD!F44*$B$54</f>
        <v>606841591.09731138</v>
      </c>
      <c r="G44" s="101">
        <f>SEKTOR_USD!G44*$C$54</f>
        <v>624063695.7539742</v>
      </c>
      <c r="H44" s="102">
        <f>(G44-F44)/F44*100</f>
        <v>2.8379901623949726</v>
      </c>
      <c r="I44" s="102">
        <f t="shared" si="4"/>
        <v>100</v>
      </c>
      <c r="J44" s="101">
        <f>SEKTOR_USD!J44*$B$55</f>
        <v>936469254.94784594</v>
      </c>
      <c r="K44" s="101">
        <f>SEKTOR_USD!K44*$C$55</f>
        <v>966114691.16214287</v>
      </c>
      <c r="L44" s="102">
        <f>(K44-J44)/J44*100</f>
        <v>3.1656603842213653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7" t="s">
        <v>116</v>
      </c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227</v>
      </c>
      <c r="B53" s="83">
        <v>5.6415610000000003</v>
      </c>
      <c r="C53" s="83">
        <v>7.2656200000000002</v>
      </c>
    </row>
    <row r="54" spans="1:3" x14ac:dyDescent="0.25">
      <c r="A54" s="82" t="s">
        <v>228</v>
      </c>
      <c r="B54" s="83">
        <v>5.6321919999999999</v>
      </c>
      <c r="C54" s="83">
        <v>6.6298361249999997</v>
      </c>
    </row>
    <row r="55" spans="1:3" x14ac:dyDescent="0.25">
      <c r="A55" s="82" t="s">
        <v>229</v>
      </c>
      <c r="B55" s="83">
        <v>5.6589314166666655</v>
      </c>
      <c r="C55" s="83">
        <v>6.3453869999999988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A20" sqref="A20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48" t="s">
        <v>37</v>
      </c>
      <c r="B5" s="149"/>
      <c r="C5" s="149"/>
      <c r="D5" s="149"/>
      <c r="E5" s="149"/>
      <c r="F5" s="149"/>
      <c r="G5" s="150"/>
    </row>
    <row r="6" spans="1:7" ht="50.25" customHeight="1" x14ac:dyDescent="0.25">
      <c r="A6" s="88"/>
      <c r="B6" s="151" t="s">
        <v>124</v>
      </c>
      <c r="C6" s="151"/>
      <c r="D6" s="151" t="s">
        <v>125</v>
      </c>
      <c r="E6" s="151"/>
      <c r="F6" s="151" t="s">
        <v>119</v>
      </c>
      <c r="G6" s="151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10.21016791703309</v>
      </c>
      <c r="C8" s="105">
        <f>SEKTOR_TL!D8</f>
        <v>41.936815044870372</v>
      </c>
      <c r="D8" s="105">
        <f>SEKTOR_USD!H8</f>
        <v>4.5479935708507222</v>
      </c>
      <c r="E8" s="105">
        <f>SEKTOR_TL!H8</f>
        <v>23.066838732112441</v>
      </c>
      <c r="F8" s="105">
        <f>SEKTOR_USD!L8</f>
        <v>5.8048479822515313</v>
      </c>
      <c r="G8" s="105">
        <f>SEKTOR_TL!L8</f>
        <v>18.639484646558955</v>
      </c>
    </row>
    <row r="9" spans="1:7" s="21" customFormat="1" ht="15.6" x14ac:dyDescent="0.3">
      <c r="A9" s="95" t="s">
        <v>3</v>
      </c>
      <c r="B9" s="105">
        <f>SEKTOR_USD!D9</f>
        <v>15.512081961530036</v>
      </c>
      <c r="C9" s="105">
        <f>SEKTOR_TL!D9</f>
        <v>48.765012545522723</v>
      </c>
      <c r="D9" s="105">
        <f>SEKTOR_USD!H9</f>
        <v>10.049491502766896</v>
      </c>
      <c r="E9" s="105">
        <f>SEKTOR_TL!H9</f>
        <v>29.542830624901377</v>
      </c>
      <c r="F9" s="105">
        <f>SEKTOR_USD!L9</f>
        <v>9.7169649049208964</v>
      </c>
      <c r="G9" s="105">
        <f>SEKTOR_TL!L9</f>
        <v>23.026160157499927</v>
      </c>
    </row>
    <row r="10" spans="1:7" ht="13.8" x14ac:dyDescent="0.25">
      <c r="A10" s="97" t="s">
        <v>4</v>
      </c>
      <c r="B10" s="106">
        <f>SEKTOR_USD!D10</f>
        <v>13.382365396032297</v>
      </c>
      <c r="C10" s="106">
        <f>SEKTOR_TL!D10</f>
        <v>46.022205852018637</v>
      </c>
      <c r="D10" s="106">
        <f>SEKTOR_USD!H10</f>
        <v>7.8411914193880055</v>
      </c>
      <c r="E10" s="106">
        <f>SEKTOR_TL!H10</f>
        <v>26.943368875794484</v>
      </c>
      <c r="F10" s="106">
        <f>SEKTOR_USD!L10</f>
        <v>6.257806170965365</v>
      </c>
      <c r="G10" s="106">
        <f>SEKTOR_TL!L10</f>
        <v>19.147388840934457</v>
      </c>
    </row>
    <row r="11" spans="1:7" ht="13.8" x14ac:dyDescent="0.25">
      <c r="A11" s="97" t="s">
        <v>5</v>
      </c>
      <c r="B11" s="106">
        <f>SEKTOR_USD!D11</f>
        <v>18.547130710279706</v>
      </c>
      <c r="C11" s="106">
        <f>SEKTOR_TL!D11</f>
        <v>52.673773062317764</v>
      </c>
      <c r="D11" s="106">
        <f>SEKTOR_USD!H11</f>
        <v>23.838895669966</v>
      </c>
      <c r="E11" s="106">
        <f>SEKTOR_TL!H11</f>
        <v>45.77478612107803</v>
      </c>
      <c r="F11" s="106">
        <f>SEKTOR_USD!L11</f>
        <v>18.94346026801788</v>
      </c>
      <c r="G11" s="106">
        <f>SEKTOR_TL!L11</f>
        <v>33.371873759917399</v>
      </c>
    </row>
    <row r="12" spans="1:7" ht="13.8" x14ac:dyDescent="0.25">
      <c r="A12" s="97" t="s">
        <v>6</v>
      </c>
      <c r="B12" s="106">
        <f>SEKTOR_USD!D12</f>
        <v>2.309143543362135</v>
      </c>
      <c r="C12" s="106">
        <f>SEKTOR_TL!D12</f>
        <v>31.761290804357657</v>
      </c>
      <c r="D12" s="106">
        <f>SEKTOR_USD!H12</f>
        <v>5.2723704010794599</v>
      </c>
      <c r="E12" s="106">
        <f>SEKTOR_TL!H12</f>
        <v>23.919526225216995</v>
      </c>
      <c r="F12" s="106">
        <f>SEKTOR_USD!L12</f>
        <v>3.6354428580034717</v>
      </c>
      <c r="G12" s="106">
        <f>SEKTOR_TL!L12</f>
        <v>16.206920252405965</v>
      </c>
    </row>
    <row r="13" spans="1:7" ht="13.8" x14ac:dyDescent="0.25">
      <c r="A13" s="97" t="s">
        <v>7</v>
      </c>
      <c r="B13" s="106">
        <f>SEKTOR_USD!D13</f>
        <v>18.276784880568435</v>
      </c>
      <c r="C13" s="106">
        <f>SEKTOR_TL!D13</f>
        <v>52.325601684348634</v>
      </c>
      <c r="D13" s="106">
        <f>SEKTOR_USD!H13</f>
        <v>-2.445453186948265</v>
      </c>
      <c r="E13" s="106">
        <f>SEKTOR_TL!H13</f>
        <v>14.834625421003752</v>
      </c>
      <c r="F13" s="106">
        <f>SEKTOR_USD!L13</f>
        <v>-1.2029450805485289</v>
      </c>
      <c r="G13" s="106">
        <f>SEKTOR_TL!L13</f>
        <v>10.781612598769669</v>
      </c>
    </row>
    <row r="14" spans="1:7" ht="13.8" x14ac:dyDescent="0.25">
      <c r="A14" s="97" t="s">
        <v>8</v>
      </c>
      <c r="B14" s="106">
        <f>SEKTOR_USD!D14</f>
        <v>39.343738322845361</v>
      </c>
      <c r="C14" s="106">
        <f>SEKTOR_TL!D14</f>
        <v>79.457184285206125</v>
      </c>
      <c r="D14" s="106">
        <f>SEKTOR_USD!H14</f>
        <v>28.627891525080361</v>
      </c>
      <c r="E14" s="106">
        <f>SEKTOR_TL!H14</f>
        <v>51.41206867868835</v>
      </c>
      <c r="F14" s="106">
        <f>SEKTOR_USD!L14</f>
        <v>43.129605381727245</v>
      </c>
      <c r="G14" s="106">
        <f>SEKTOR_TL!L14</f>
        <v>60.491914538754955</v>
      </c>
    </row>
    <row r="15" spans="1:7" ht="13.8" x14ac:dyDescent="0.25">
      <c r="A15" s="97" t="s">
        <v>9</v>
      </c>
      <c r="B15" s="106">
        <f>SEKTOR_USD!D15</f>
        <v>-9.5050786576798618</v>
      </c>
      <c r="C15" s="106">
        <f>SEKTOR_TL!D15</f>
        <v>16.546060638746614</v>
      </c>
      <c r="D15" s="106">
        <f>SEKTOR_USD!H15</f>
        <v>-8.4692538451694155</v>
      </c>
      <c r="E15" s="106">
        <f>SEKTOR_TL!H15</f>
        <v>7.7438140257826182</v>
      </c>
      <c r="F15" s="106">
        <f>SEKTOR_USD!L15</f>
        <v>-15.03010069902451</v>
      </c>
      <c r="G15" s="106">
        <f>SEKTOR_TL!L15</f>
        <v>-4.722843463384911</v>
      </c>
    </row>
    <row r="16" spans="1:7" ht="13.8" x14ac:dyDescent="0.25">
      <c r="A16" s="97" t="s">
        <v>10</v>
      </c>
      <c r="B16" s="106">
        <f>SEKTOR_USD!D16</f>
        <v>36.141903970129427</v>
      </c>
      <c r="C16" s="106">
        <f>SEKTOR_TL!D16</f>
        <v>75.333624917545279</v>
      </c>
      <c r="D16" s="106">
        <f>SEKTOR_USD!H16</f>
        <v>0.6341303946110215</v>
      </c>
      <c r="E16" s="106">
        <f>SEKTOR_TL!H16</f>
        <v>18.459703273281988</v>
      </c>
      <c r="F16" s="106">
        <f>SEKTOR_USD!L16</f>
        <v>-7.3055999315430347</v>
      </c>
      <c r="G16" s="106">
        <f>SEKTOR_TL!L16</f>
        <v>3.9386763788786463</v>
      </c>
    </row>
    <row r="17" spans="1:7" ht="13.8" x14ac:dyDescent="0.25">
      <c r="A17" s="107" t="s">
        <v>11</v>
      </c>
      <c r="B17" s="106">
        <f>SEKTOR_USD!D17</f>
        <v>2.8721358987352894</v>
      </c>
      <c r="C17" s="106">
        <f>SEKTOR_TL!D17</f>
        <v>32.486354047854689</v>
      </c>
      <c r="D17" s="106">
        <f>SEKTOR_USD!H17</f>
        <v>-8.804113824670905</v>
      </c>
      <c r="E17" s="106">
        <f>SEKTOR_TL!H17</f>
        <v>7.3496394683606194</v>
      </c>
      <c r="F17" s="106">
        <f>SEKTOR_USD!L17</f>
        <v>-7.1642362505107887E-2</v>
      </c>
      <c r="G17" s="106">
        <f>SEKTOR_TL!L17</f>
        <v>12.050147774685579</v>
      </c>
    </row>
    <row r="18" spans="1:7" s="21" customFormat="1" ht="15.6" x14ac:dyDescent="0.3">
      <c r="A18" s="95" t="s">
        <v>12</v>
      </c>
      <c r="B18" s="105">
        <f>SEKTOR_USD!D18</f>
        <v>-1.6994634379043119</v>
      </c>
      <c r="C18" s="105">
        <f>SEKTOR_TL!D18</f>
        <v>26.598709906051472</v>
      </c>
      <c r="D18" s="105">
        <f>SEKTOR_USD!H18</f>
        <v>-9.1722678640568596</v>
      </c>
      <c r="E18" s="105">
        <f>SEKTOR_TL!H18</f>
        <v>6.9162733917272625</v>
      </c>
      <c r="F18" s="105">
        <f>SEKTOR_USD!L18</f>
        <v>-8.4307289334182816</v>
      </c>
      <c r="G18" s="105">
        <f>SEKTOR_TL!L18</f>
        <v>2.6770638205791637</v>
      </c>
    </row>
    <row r="19" spans="1:7" ht="13.8" x14ac:dyDescent="0.25">
      <c r="A19" s="97" t="s">
        <v>13</v>
      </c>
      <c r="B19" s="106">
        <f>SEKTOR_USD!D19</f>
        <v>-1.6994634379043119</v>
      </c>
      <c r="C19" s="106">
        <f>SEKTOR_TL!D19</f>
        <v>26.598709906051472</v>
      </c>
      <c r="D19" s="106">
        <f>SEKTOR_USD!H19</f>
        <v>-9.1722678640568596</v>
      </c>
      <c r="E19" s="106">
        <f>SEKTOR_TL!H19</f>
        <v>6.9162733917272625</v>
      </c>
      <c r="F19" s="106">
        <f>SEKTOR_USD!L19</f>
        <v>-8.4307289334182816</v>
      </c>
      <c r="G19" s="106">
        <f>SEKTOR_TL!L19</f>
        <v>2.6770638205791637</v>
      </c>
    </row>
    <row r="20" spans="1:7" s="21" customFormat="1" ht="15.6" x14ac:dyDescent="0.3">
      <c r="A20" s="95" t="s">
        <v>111</v>
      </c>
      <c r="B20" s="105">
        <f>SEKTOR_USD!D20</f>
        <v>3.538621765492731</v>
      </c>
      <c r="C20" s="105">
        <f>SEKTOR_TL!D20</f>
        <v>33.344703898761217</v>
      </c>
      <c r="D20" s="105">
        <f>SEKTOR_USD!H20</f>
        <v>-3.0048272835903003</v>
      </c>
      <c r="E20" s="105">
        <f>SEKTOR_TL!H20</f>
        <v>14.176168004547311</v>
      </c>
      <c r="F20" s="105">
        <f>SEKTOR_USD!L20</f>
        <v>1.7896917564224994</v>
      </c>
      <c r="G20" s="105">
        <f>SEKTOR_TL!L20</f>
        <v>14.137270669674958</v>
      </c>
    </row>
    <row r="21" spans="1:7" ht="13.8" x14ac:dyDescent="0.25">
      <c r="A21" s="97" t="s">
        <v>110</v>
      </c>
      <c r="B21" s="106">
        <f>SEKTOR_USD!D21</f>
        <v>3.538621765492731</v>
      </c>
      <c r="C21" s="106">
        <f>SEKTOR_TL!D21</f>
        <v>33.344703898761217</v>
      </c>
      <c r="D21" s="106">
        <f>SEKTOR_USD!H21</f>
        <v>-3.0048272835903003</v>
      </c>
      <c r="E21" s="106">
        <f>SEKTOR_TL!H21</f>
        <v>14.176168004547311</v>
      </c>
      <c r="F21" s="106">
        <f>SEKTOR_USD!L21</f>
        <v>1.7896917564224994</v>
      </c>
      <c r="G21" s="106">
        <f>SEKTOR_TL!L21</f>
        <v>14.137270669674958</v>
      </c>
    </row>
    <row r="22" spans="1:7" ht="16.8" x14ac:dyDescent="0.3">
      <c r="A22" s="92" t="s">
        <v>14</v>
      </c>
      <c r="B22" s="105">
        <f>SEKTOR_USD!D22</f>
        <v>-7.4323957966176053</v>
      </c>
      <c r="C22" s="105">
        <f>SEKTOR_TL!D22</f>
        <v>19.215415104468285</v>
      </c>
      <c r="D22" s="105">
        <f>SEKTOR_USD!H22</f>
        <v>-15.406017027765143</v>
      </c>
      <c r="E22" s="105">
        <f>SEKTOR_TL!H22</f>
        <v>-0.42167520799051483</v>
      </c>
      <c r="F22" s="105">
        <f>SEKTOR_USD!L22</f>
        <v>-10.230914570698257</v>
      </c>
      <c r="G22" s="105">
        <f>SEKTOR_TL!L22</f>
        <v>0.65850701200210515</v>
      </c>
    </row>
    <row r="23" spans="1:7" s="21" customFormat="1" ht="15.6" x14ac:dyDescent="0.3">
      <c r="A23" s="95" t="s">
        <v>15</v>
      </c>
      <c r="B23" s="105">
        <f>SEKTOR_USD!D23</f>
        <v>-0.98602806573531676</v>
      </c>
      <c r="C23" s="105">
        <f>SEKTOR_TL!D23</f>
        <v>27.517524806526435</v>
      </c>
      <c r="D23" s="105">
        <f>SEKTOR_USD!H23</f>
        <v>-15.736733360787994</v>
      </c>
      <c r="E23" s="105">
        <f>SEKTOR_TL!H23</f>
        <v>-0.81097214456554156</v>
      </c>
      <c r="F23" s="105">
        <f>SEKTOR_USD!L23</f>
        <v>-10.785352335330058</v>
      </c>
      <c r="G23" s="105">
        <f>SEKTOR_TL!L23</f>
        <v>3.6813281337319453E-2</v>
      </c>
    </row>
    <row r="24" spans="1:7" ht="13.8" x14ac:dyDescent="0.25">
      <c r="A24" s="97" t="s">
        <v>16</v>
      </c>
      <c r="B24" s="106">
        <f>SEKTOR_USD!D24</f>
        <v>-0.61679704487095333</v>
      </c>
      <c r="C24" s="106">
        <f>SEKTOR_TL!D24</f>
        <v>27.993047855876192</v>
      </c>
      <c r="D24" s="106">
        <f>SEKTOR_USD!H24</f>
        <v>-17.238859044217232</v>
      </c>
      <c r="E24" s="106">
        <f>SEKTOR_TL!H24</f>
        <v>-2.5791730724262205</v>
      </c>
      <c r="F24" s="106">
        <f>SEKTOR_USD!L24</f>
        <v>-13.556900859308746</v>
      </c>
      <c r="G24" s="106">
        <f>SEKTOR_TL!L24</f>
        <v>-3.0709374014378299</v>
      </c>
    </row>
    <row r="25" spans="1:7" ht="13.8" x14ac:dyDescent="0.25">
      <c r="A25" s="97" t="s">
        <v>17</v>
      </c>
      <c r="B25" s="106">
        <f>SEKTOR_USD!D25</f>
        <v>-26.843836835883355</v>
      </c>
      <c r="C25" s="106">
        <f>SEKTOR_TL!D25</f>
        <v>-5.7840760370278463</v>
      </c>
      <c r="D25" s="106">
        <f>SEKTOR_USD!H25</f>
        <v>-24.277480117268048</v>
      </c>
      <c r="E25" s="106">
        <f>SEKTOR_TL!H25</f>
        <v>-10.864562537184975</v>
      </c>
      <c r="F25" s="106">
        <f>SEKTOR_USD!L25</f>
        <v>-16.763869392881382</v>
      </c>
      <c r="G25" s="106">
        <f>SEKTOR_TL!L25</f>
        <v>-6.6669266340352991</v>
      </c>
    </row>
    <row r="26" spans="1:7" ht="13.8" x14ac:dyDescent="0.25">
      <c r="A26" s="97" t="s">
        <v>18</v>
      </c>
      <c r="B26" s="106">
        <f>SEKTOR_USD!D26</f>
        <v>17.696781175049878</v>
      </c>
      <c r="C26" s="106">
        <f>SEKTOR_TL!D26</f>
        <v>51.578629964484271</v>
      </c>
      <c r="D26" s="106">
        <f>SEKTOR_USD!H26</f>
        <v>-4.5621832293131419</v>
      </c>
      <c r="E26" s="106">
        <f>SEKTOR_TL!H26</f>
        <v>12.342953741177599</v>
      </c>
      <c r="F26" s="106">
        <f>SEKTOR_USD!L26</f>
        <v>2.758444170396773</v>
      </c>
      <c r="G26" s="106">
        <f>SEKTOR_TL!L26</f>
        <v>15.223537408258592</v>
      </c>
    </row>
    <row r="27" spans="1:7" s="21" customFormat="1" ht="15.6" x14ac:dyDescent="0.3">
      <c r="A27" s="95" t="s">
        <v>19</v>
      </c>
      <c r="B27" s="105">
        <f>SEKTOR_USD!D27</f>
        <v>-15.563743712780706</v>
      </c>
      <c r="C27" s="105">
        <f>SEKTOR_TL!D27</f>
        <v>8.7432631510226084</v>
      </c>
      <c r="D27" s="105">
        <f>SEKTOR_USD!H27</f>
        <v>-14.048026004924113</v>
      </c>
      <c r="E27" s="105">
        <f>SEKTOR_TL!H27</f>
        <v>1.1768601296998924</v>
      </c>
      <c r="F27" s="105">
        <f>SEKTOR_USD!L27</f>
        <v>-3.9307762183394526</v>
      </c>
      <c r="G27" s="105">
        <f>SEKTOR_TL!L27</f>
        <v>7.7228824312763926</v>
      </c>
    </row>
    <row r="28" spans="1:7" ht="13.8" x14ac:dyDescent="0.25">
      <c r="A28" s="97" t="s">
        <v>20</v>
      </c>
      <c r="B28" s="106">
        <f>SEKTOR_USD!D28</f>
        <v>-15.563743712780706</v>
      </c>
      <c r="C28" s="106">
        <f>SEKTOR_TL!D28</f>
        <v>8.7432631510226084</v>
      </c>
      <c r="D28" s="106">
        <f>SEKTOR_USD!H28</f>
        <v>-14.048026004924113</v>
      </c>
      <c r="E28" s="106">
        <f>SEKTOR_TL!H28</f>
        <v>1.1768601296998924</v>
      </c>
      <c r="F28" s="106">
        <f>SEKTOR_USD!L28</f>
        <v>-3.9307762183394526</v>
      </c>
      <c r="G28" s="106">
        <f>SEKTOR_TL!L28</f>
        <v>7.7228824312763926</v>
      </c>
    </row>
    <row r="29" spans="1:7" s="21" customFormat="1" ht="15.6" x14ac:dyDescent="0.3">
      <c r="A29" s="95" t="s">
        <v>21</v>
      </c>
      <c r="B29" s="105">
        <f>SEKTOR_USD!D29</f>
        <v>-6.4473132343225741</v>
      </c>
      <c r="C29" s="105">
        <f>SEKTOR_TL!D29</f>
        <v>20.484077371217147</v>
      </c>
      <c r="D29" s="105">
        <f>SEKTOR_USD!H29</f>
        <v>-15.630025443307508</v>
      </c>
      <c r="E29" s="105">
        <f>SEKTOR_TL!H29</f>
        <v>-0.68536278924959082</v>
      </c>
      <c r="F29" s="105">
        <f>SEKTOR_USD!L29</f>
        <v>-11.317272176569665</v>
      </c>
      <c r="G29" s="105">
        <f>SEKTOR_TL!L29</f>
        <v>-0.55963099358411217</v>
      </c>
    </row>
    <row r="30" spans="1:7" ht="13.8" x14ac:dyDescent="0.25">
      <c r="A30" s="97" t="s">
        <v>22</v>
      </c>
      <c r="B30" s="106">
        <f>SEKTOR_USD!D30</f>
        <v>10.872515308752412</v>
      </c>
      <c r="C30" s="106">
        <f>SEKTOR_TL!D30</f>
        <v>42.789835061178579</v>
      </c>
      <c r="D30" s="106">
        <f>SEKTOR_USD!H30</f>
        <v>-12.274982685362335</v>
      </c>
      <c r="E30" s="106">
        <f>SEKTOR_TL!H30</f>
        <v>3.2639670058895858</v>
      </c>
      <c r="F30" s="106">
        <f>SEKTOR_USD!L30</f>
        <v>-7.8682602222305471</v>
      </c>
      <c r="G30" s="106">
        <f>SEKTOR_TL!L30</f>
        <v>3.3077626902218973</v>
      </c>
    </row>
    <row r="31" spans="1:7" ht="13.8" x14ac:dyDescent="0.25">
      <c r="A31" s="97" t="s">
        <v>23</v>
      </c>
      <c r="B31" s="106">
        <f>SEKTOR_USD!D31</f>
        <v>-11.257390752134652</v>
      </c>
      <c r="C31" s="106">
        <f>SEKTOR_TL!D31</f>
        <v>14.289303368956807</v>
      </c>
      <c r="D31" s="106">
        <f>SEKTOR_USD!H31</f>
        <v>-27.151616054385936</v>
      </c>
      <c r="E31" s="106">
        <f>SEKTOR_TL!H31</f>
        <v>-14.247801294682038</v>
      </c>
      <c r="F31" s="106">
        <f>SEKTOR_USD!L31</f>
        <v>-18.060066255507749</v>
      </c>
      <c r="G31" s="106">
        <f>SEKTOR_TL!L31</f>
        <v>-8.1203584069184753</v>
      </c>
    </row>
    <row r="32" spans="1:7" ht="13.8" x14ac:dyDescent="0.25">
      <c r="A32" s="97" t="s">
        <v>24</v>
      </c>
      <c r="B32" s="106">
        <f>SEKTOR_USD!D32</f>
        <v>9.4222465662224941</v>
      </c>
      <c r="C32" s="106">
        <f>SEKTOR_TL!D32</f>
        <v>40.922071585590842</v>
      </c>
      <c r="D32" s="106">
        <f>SEKTOR_USD!H32</f>
        <v>10.49322222887896</v>
      </c>
      <c r="E32" s="106">
        <f>SEKTOR_TL!H32</f>
        <v>30.065160474052512</v>
      </c>
      <c r="F32" s="106">
        <f>SEKTOR_USD!L32</f>
        <v>18.352844590787296</v>
      </c>
      <c r="G32" s="106">
        <f>SEKTOR_TL!L32</f>
        <v>32.709613561948302</v>
      </c>
    </row>
    <row r="33" spans="1:7" ht="13.8" x14ac:dyDescent="0.25">
      <c r="A33" s="97" t="s">
        <v>106</v>
      </c>
      <c r="B33" s="106">
        <f>SEKTOR_USD!D33</f>
        <v>0.58964304102238974</v>
      </c>
      <c r="C33" s="106">
        <f>SEKTOR_TL!D33</f>
        <v>29.546790732514122</v>
      </c>
      <c r="D33" s="106">
        <f>SEKTOR_USD!H33</f>
        <v>-8.7114225957698306</v>
      </c>
      <c r="E33" s="106">
        <f>SEKTOR_TL!H33</f>
        <v>7.4587493243170542</v>
      </c>
      <c r="F33" s="106">
        <f>SEKTOR_USD!L33</f>
        <v>-6.3232064033526783</v>
      </c>
      <c r="G33" s="106">
        <f>SEKTOR_TL!L33</f>
        <v>5.0402389644056278</v>
      </c>
    </row>
    <row r="34" spans="1:7" ht="13.8" x14ac:dyDescent="0.25">
      <c r="A34" s="97" t="s">
        <v>25</v>
      </c>
      <c r="B34" s="106">
        <f>SEKTOR_USD!D34</f>
        <v>-0.36295564372329359</v>
      </c>
      <c r="C34" s="106">
        <f>SEKTOR_TL!D34</f>
        <v>28.319963608627312</v>
      </c>
      <c r="D34" s="106">
        <f>SEKTOR_USD!H34</f>
        <v>-9.102567901926081</v>
      </c>
      <c r="E34" s="106">
        <f>SEKTOR_TL!H34</f>
        <v>6.9983194808602063</v>
      </c>
      <c r="F34" s="106">
        <f>SEKTOR_USD!L34</f>
        <v>-4.6473617309606698</v>
      </c>
      <c r="G34" s="106">
        <f>SEKTOR_TL!L34</f>
        <v>6.9193716513465935</v>
      </c>
    </row>
    <row r="35" spans="1:7" ht="13.8" x14ac:dyDescent="0.25">
      <c r="A35" s="97" t="s">
        <v>26</v>
      </c>
      <c r="B35" s="106">
        <f>SEKTOR_USD!D35</f>
        <v>0.73402863162554133</v>
      </c>
      <c r="C35" s="106">
        <f>SEKTOR_TL!D35</f>
        <v>29.732741187503098</v>
      </c>
      <c r="D35" s="106">
        <f>SEKTOR_USD!H35</f>
        <v>-4.8807872810548574</v>
      </c>
      <c r="E35" s="106">
        <f>SEKTOR_TL!H35</f>
        <v>11.967914564280111</v>
      </c>
      <c r="F35" s="106">
        <f>SEKTOR_USD!L35</f>
        <v>-3.3239990013045708</v>
      </c>
      <c r="G35" s="106">
        <f>SEKTOR_TL!L35</f>
        <v>8.4032646415165804</v>
      </c>
    </row>
    <row r="36" spans="1:7" ht="13.8" x14ac:dyDescent="0.25">
      <c r="A36" s="97" t="s">
        <v>27</v>
      </c>
      <c r="B36" s="106">
        <f>SEKTOR_USD!D36</f>
        <v>-13.538368802716269</v>
      </c>
      <c r="C36" s="106">
        <f>SEKTOR_TL!D36</f>
        <v>11.351690934407808</v>
      </c>
      <c r="D36" s="106">
        <f>SEKTOR_USD!H36</f>
        <v>-16.121670772574809</v>
      </c>
      <c r="E36" s="106">
        <f>SEKTOR_TL!H36</f>
        <v>-1.2640944739407209</v>
      </c>
      <c r="F36" s="106">
        <f>SEKTOR_USD!L36</f>
        <v>-20.12927750702281</v>
      </c>
      <c r="G36" s="106">
        <f>SEKTOR_TL!L36</f>
        <v>-10.440574929943844</v>
      </c>
    </row>
    <row r="37" spans="1:7" ht="13.8" x14ac:dyDescent="0.25">
      <c r="A37" s="97" t="s">
        <v>107</v>
      </c>
      <c r="B37" s="106">
        <f>SEKTOR_USD!D37</f>
        <v>12.460263691349976</v>
      </c>
      <c r="C37" s="106">
        <f>SEKTOR_TL!D37</f>
        <v>44.834654997286414</v>
      </c>
      <c r="D37" s="106">
        <f>SEKTOR_USD!H37</f>
        <v>2.288816925292529</v>
      </c>
      <c r="E37" s="106">
        <f>SEKTOR_TL!H37</f>
        <v>20.4074885293001</v>
      </c>
      <c r="F37" s="106">
        <f>SEKTOR_USD!L37</f>
        <v>6.7211175531761205</v>
      </c>
      <c r="G37" s="106">
        <f>SEKTOR_TL!L37</f>
        <v>19.666902120945874</v>
      </c>
    </row>
    <row r="38" spans="1:7" ht="13.8" x14ac:dyDescent="0.25">
      <c r="A38" s="107" t="s">
        <v>28</v>
      </c>
      <c r="B38" s="106">
        <f>SEKTOR_USD!D38</f>
        <v>-66.909202769563663</v>
      </c>
      <c r="C38" s="106">
        <f>SEKTOR_TL!D38</f>
        <v>-57.383221031660781</v>
      </c>
      <c r="D38" s="106">
        <f>SEKTOR_USD!H38</f>
        <v>-21.359484037415008</v>
      </c>
      <c r="E38" s="106">
        <f>SEKTOR_TL!H38</f>
        <v>-7.4296945811887882</v>
      </c>
      <c r="F38" s="106">
        <f>SEKTOR_USD!L38</f>
        <v>-18.206666357103806</v>
      </c>
      <c r="G38" s="106">
        <f>SEKTOR_TL!L38</f>
        <v>-8.2847418055450337</v>
      </c>
    </row>
    <row r="39" spans="1:7" ht="13.8" x14ac:dyDescent="0.25">
      <c r="A39" s="107" t="s">
        <v>108</v>
      </c>
      <c r="B39" s="106">
        <f>SEKTOR_USD!D39</f>
        <v>1.2273413828231534</v>
      </c>
      <c r="C39" s="106">
        <f>SEKTOR_TL!D39</f>
        <v>30.368065877133567</v>
      </c>
      <c r="D39" s="106">
        <f>SEKTOR_USD!H39</f>
        <v>-26.075291819219764</v>
      </c>
      <c r="E39" s="106">
        <f>SEKTOR_TL!H39</f>
        <v>-12.980825080711053</v>
      </c>
      <c r="F39" s="106">
        <f>SEKTOR_USD!L39</f>
        <v>-7.4632579504071774</v>
      </c>
      <c r="G39" s="106">
        <f>SEKTOR_TL!L39</f>
        <v>3.7618936844639608</v>
      </c>
    </row>
    <row r="40" spans="1:7" ht="13.8" x14ac:dyDescent="0.25">
      <c r="A40" s="107" t="s">
        <v>29</v>
      </c>
      <c r="B40" s="106">
        <f>SEKTOR_USD!D40</f>
        <v>3.0782914816414775</v>
      </c>
      <c r="C40" s="106">
        <f>SEKTOR_TL!D40</f>
        <v>32.751856472852801</v>
      </c>
      <c r="D40" s="106">
        <f>SEKTOR_USD!H40</f>
        <v>-6.3346060871579093</v>
      </c>
      <c r="E40" s="106">
        <f>SEKTOR_TL!H40</f>
        <v>10.256577230626295</v>
      </c>
      <c r="F40" s="106">
        <f>SEKTOR_USD!L40</f>
        <v>-2.3594314362299853</v>
      </c>
      <c r="G40" s="106">
        <f>SEKTOR_TL!L40</f>
        <v>9.484838888912428</v>
      </c>
    </row>
    <row r="41" spans="1:7" ht="13.8" x14ac:dyDescent="0.25">
      <c r="A41" s="97" t="s">
        <v>30</v>
      </c>
      <c r="B41" s="106">
        <f>SEKTOR_USD!D41</f>
        <v>1.6065792081579284</v>
      </c>
      <c r="C41" s="106">
        <f>SEKTOR_TL!D41</f>
        <v>30.856476430260422</v>
      </c>
      <c r="D41" s="106">
        <f>SEKTOR_USD!H41</f>
        <v>-21.000415496097002</v>
      </c>
      <c r="E41" s="106">
        <f>SEKTOR_TL!H41</f>
        <v>-7.0070233394091952</v>
      </c>
      <c r="F41" s="106">
        <f>SEKTOR_USD!L41</f>
        <v>-14.507050369710395</v>
      </c>
      <c r="G41" s="106">
        <f>SEKTOR_TL!L41</f>
        <v>-4.1363446148212839</v>
      </c>
    </row>
    <row r="42" spans="1:7" ht="16.8" x14ac:dyDescent="0.3">
      <c r="A42" s="92" t="s">
        <v>31</v>
      </c>
      <c r="B42" s="105">
        <f>SEKTOR_USD!D42</f>
        <v>-5.1691178698998179</v>
      </c>
      <c r="C42" s="105">
        <f>SEKTOR_TL!D42</f>
        <v>22.130232008853305</v>
      </c>
      <c r="D42" s="105">
        <f>SEKTOR_USD!H42</f>
        <v>-10.601262945133211</v>
      </c>
      <c r="E42" s="105">
        <f>SEKTOR_TL!H42</f>
        <v>5.2341568710249708</v>
      </c>
      <c r="F42" s="105">
        <f>SEKTOR_USD!L42</f>
        <v>-8.8884282479762184</v>
      </c>
      <c r="G42" s="105">
        <f>SEKTOR_TL!L42</f>
        <v>2.1638433790040676</v>
      </c>
    </row>
    <row r="43" spans="1:7" ht="13.8" x14ac:dyDescent="0.25">
      <c r="A43" s="97" t="s">
        <v>32</v>
      </c>
      <c r="B43" s="106">
        <f>SEKTOR_USD!D43</f>
        <v>-5.1691178698998179</v>
      </c>
      <c r="C43" s="106">
        <f>SEKTOR_TL!D43</f>
        <v>22.130232008853305</v>
      </c>
      <c r="D43" s="106">
        <f>SEKTOR_USD!H43</f>
        <v>-10.601262945133211</v>
      </c>
      <c r="E43" s="106">
        <f>SEKTOR_TL!H43</f>
        <v>5.2341568710249708</v>
      </c>
      <c r="F43" s="106">
        <f>SEKTOR_USD!L43</f>
        <v>-8.8884282479762184</v>
      </c>
      <c r="G43" s="106">
        <f>SEKTOR_TL!L43</f>
        <v>2.1638433790040676</v>
      </c>
    </row>
    <row r="44" spans="1:7" ht="17.399999999999999" x14ac:dyDescent="0.3">
      <c r="A44" s="108" t="s">
        <v>40</v>
      </c>
      <c r="B44" s="109">
        <f>SEKTOR_USD!D44</f>
        <v>-5.131398594925491</v>
      </c>
      <c r="C44" s="109">
        <f>SEKTOR_TL!D44</f>
        <v>22.178809684188039</v>
      </c>
      <c r="D44" s="109">
        <f>SEKTOR_USD!H44</f>
        <v>-12.636859408237692</v>
      </c>
      <c r="E44" s="109">
        <f>SEKTOR_TL!H44</f>
        <v>2.8379901623949726</v>
      </c>
      <c r="F44" s="109">
        <f>SEKTOR_USD!L44</f>
        <v>-7.9949896405949623</v>
      </c>
      <c r="G44" s="109">
        <f>SEKTOR_TL!L44</f>
        <v>3.1656603842213653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/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6" width="14.109375" bestFit="1" customWidth="1"/>
    <col min="7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44" t="s">
        <v>126</v>
      </c>
      <c r="D2" s="144"/>
      <c r="E2" s="144"/>
      <c r="F2" s="144"/>
      <c r="G2" s="144"/>
      <c r="H2" s="144"/>
      <c r="I2" s="144"/>
      <c r="J2" s="144"/>
      <c r="K2" s="144"/>
    </row>
    <row r="6" spans="1:13" ht="22.5" customHeight="1" x14ac:dyDescent="0.25">
      <c r="A6" s="152" t="s">
        <v>114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1:13" ht="24" customHeight="1" x14ac:dyDescent="0.25">
      <c r="A7" s="50"/>
      <c r="B7" s="140" t="s">
        <v>128</v>
      </c>
      <c r="C7" s="140"/>
      <c r="D7" s="140"/>
      <c r="E7" s="140"/>
      <c r="F7" s="140" t="s">
        <v>129</v>
      </c>
      <c r="G7" s="140"/>
      <c r="H7" s="140"/>
      <c r="I7" s="140"/>
      <c r="J7" s="140" t="s">
        <v>105</v>
      </c>
      <c r="K7" s="140"/>
      <c r="L7" s="140"/>
      <c r="M7" s="140"/>
    </row>
    <row r="8" spans="1:13" ht="64.8" x14ac:dyDescent="0.3">
      <c r="A8" s="51" t="s">
        <v>41</v>
      </c>
      <c r="B8" s="71">
        <v>2019</v>
      </c>
      <c r="C8" s="72">
        <v>2020</v>
      </c>
      <c r="D8" s="7" t="s">
        <v>117</v>
      </c>
      <c r="E8" s="7" t="s">
        <v>118</v>
      </c>
      <c r="F8" s="5">
        <v>2019</v>
      </c>
      <c r="G8" s="6">
        <v>2020</v>
      </c>
      <c r="H8" s="7" t="s">
        <v>117</v>
      </c>
      <c r="I8" s="7" t="s">
        <v>118</v>
      </c>
      <c r="J8" s="5" t="s">
        <v>130</v>
      </c>
      <c r="K8" s="5" t="s">
        <v>131</v>
      </c>
      <c r="L8" s="7" t="s">
        <v>117</v>
      </c>
      <c r="M8" s="7" t="s">
        <v>118</v>
      </c>
    </row>
    <row r="9" spans="1:13" ht="22.5" customHeight="1" x14ac:dyDescent="0.3">
      <c r="A9" s="52" t="s">
        <v>201</v>
      </c>
      <c r="B9" s="75">
        <v>3859386.0624799998</v>
      </c>
      <c r="C9" s="75">
        <v>3349833.8405399998</v>
      </c>
      <c r="D9" s="64">
        <f>(C9-B9)/B9*100</f>
        <v>-13.202934707510639</v>
      </c>
      <c r="E9" s="77">
        <f t="shared" ref="E9:E22" si="0">C9/C$22*100</f>
        <v>29.301588529170409</v>
      </c>
      <c r="F9" s="75">
        <v>30892274.769880001</v>
      </c>
      <c r="G9" s="75">
        <v>27818848.91846</v>
      </c>
      <c r="H9" s="64">
        <f t="shared" ref="H9:H21" si="1">(G9-F9)/F9*100</f>
        <v>-9.9488492651133402</v>
      </c>
      <c r="I9" s="66">
        <f t="shared" ref="I9:I22" si="2">G9/G$22*100</f>
        <v>29.553779649478802</v>
      </c>
      <c r="J9" s="75">
        <v>47884551.874619998</v>
      </c>
      <c r="K9" s="75">
        <v>44095239.281709999</v>
      </c>
      <c r="L9" s="64">
        <f t="shared" ref="L9:L22" si="3">(K9-J9)/J9*100</f>
        <v>-7.9134343845001691</v>
      </c>
      <c r="M9" s="77">
        <f t="shared" ref="M9:M22" si="4">K9/K$22*100</f>
        <v>28.961505363662134</v>
      </c>
    </row>
    <row r="10" spans="1:13" ht="22.5" customHeight="1" x14ac:dyDescent="0.3">
      <c r="A10" s="52" t="s">
        <v>202</v>
      </c>
      <c r="B10" s="75">
        <v>1817191.3495199999</v>
      </c>
      <c r="C10" s="75">
        <v>1654237.4051900001</v>
      </c>
      <c r="D10" s="64">
        <f t="shared" ref="D10:D22" si="5">(C10-B10)/B10*100</f>
        <v>-8.9673519727596744</v>
      </c>
      <c r="E10" s="77">
        <f t="shared" si="0"/>
        <v>14.469906892046378</v>
      </c>
      <c r="F10" s="75">
        <v>20756448.985130001</v>
      </c>
      <c r="G10" s="75">
        <v>15256811.09702</v>
      </c>
      <c r="H10" s="64">
        <f t="shared" si="1"/>
        <v>-26.496044154999549</v>
      </c>
      <c r="I10" s="66">
        <f t="shared" si="2"/>
        <v>16.208306628238908</v>
      </c>
      <c r="J10" s="75">
        <v>31956468.242529999</v>
      </c>
      <c r="K10" s="75">
        <v>26235116.629760001</v>
      </c>
      <c r="L10" s="64">
        <f t="shared" si="3"/>
        <v>-17.903579235816824</v>
      </c>
      <c r="M10" s="77">
        <f t="shared" si="4"/>
        <v>17.231077172184715</v>
      </c>
    </row>
    <row r="11" spans="1:13" ht="22.5" customHeight="1" x14ac:dyDescent="0.3">
      <c r="A11" s="52" t="s">
        <v>203</v>
      </c>
      <c r="B11" s="75">
        <v>1519111.8660299999</v>
      </c>
      <c r="C11" s="75">
        <v>1548182.8912200001</v>
      </c>
      <c r="D11" s="64">
        <f t="shared" si="5"/>
        <v>1.9136856106570683</v>
      </c>
      <c r="E11" s="77">
        <f t="shared" si="0"/>
        <v>13.542229318191207</v>
      </c>
      <c r="F11" s="75">
        <v>13027376.32346</v>
      </c>
      <c r="G11" s="75">
        <v>10755917.56718</v>
      </c>
      <c r="H11" s="64">
        <f t="shared" si="1"/>
        <v>-17.436041608696787</v>
      </c>
      <c r="I11" s="66">
        <f t="shared" si="2"/>
        <v>11.426713543760563</v>
      </c>
      <c r="J11" s="75">
        <v>19572899.306389999</v>
      </c>
      <c r="K11" s="75">
        <v>17293935.49413</v>
      </c>
      <c r="L11" s="64">
        <f t="shared" si="3"/>
        <v>-11.643465674581901</v>
      </c>
      <c r="M11" s="77">
        <f t="shared" si="4"/>
        <v>11.35855964795322</v>
      </c>
    </row>
    <row r="12" spans="1:13" ht="22.5" customHeight="1" x14ac:dyDescent="0.3">
      <c r="A12" s="52" t="s">
        <v>204</v>
      </c>
      <c r="B12" s="75">
        <v>1128337.76141</v>
      </c>
      <c r="C12" s="75">
        <v>1221290.57014</v>
      </c>
      <c r="D12" s="64">
        <f t="shared" si="5"/>
        <v>8.2380304824544464</v>
      </c>
      <c r="E12" s="77">
        <f t="shared" si="0"/>
        <v>10.682844422823514</v>
      </c>
      <c r="F12" s="75">
        <v>10104766.93849</v>
      </c>
      <c r="G12" s="75">
        <v>9567593.99756</v>
      </c>
      <c r="H12" s="64">
        <f t="shared" si="1"/>
        <v>-5.3160349387560615</v>
      </c>
      <c r="I12" s="66">
        <f t="shared" si="2"/>
        <v>10.164279823667744</v>
      </c>
      <c r="J12" s="75">
        <v>15225940.90717</v>
      </c>
      <c r="K12" s="75">
        <v>15283108.4146</v>
      </c>
      <c r="L12" s="64">
        <f t="shared" si="3"/>
        <v>0.37546124589961899</v>
      </c>
      <c r="M12" s="77">
        <f t="shared" si="4"/>
        <v>10.03785972211427</v>
      </c>
    </row>
    <row r="13" spans="1:13" ht="22.5" customHeight="1" x14ac:dyDescent="0.3">
      <c r="A13" s="53" t="s">
        <v>205</v>
      </c>
      <c r="B13" s="75">
        <v>1029337.15066</v>
      </c>
      <c r="C13" s="75">
        <v>1012207.0250199999</v>
      </c>
      <c r="D13" s="64">
        <f t="shared" si="5"/>
        <v>-1.6641899720627442</v>
      </c>
      <c r="E13" s="77">
        <f t="shared" si="0"/>
        <v>8.853953707951856</v>
      </c>
      <c r="F13" s="75">
        <v>8637387.5865700003</v>
      </c>
      <c r="G13" s="75">
        <v>8078743.46129</v>
      </c>
      <c r="H13" s="64">
        <f t="shared" si="1"/>
        <v>-6.4677440913803412</v>
      </c>
      <c r="I13" s="66">
        <f t="shared" si="2"/>
        <v>8.5825766838683961</v>
      </c>
      <c r="J13" s="75">
        <v>13248752.602700001</v>
      </c>
      <c r="K13" s="75">
        <v>12731496.38964</v>
      </c>
      <c r="L13" s="64">
        <f t="shared" si="3"/>
        <v>-3.9041880286494886</v>
      </c>
      <c r="M13" s="77">
        <f t="shared" si="4"/>
        <v>8.3619752830992002</v>
      </c>
    </row>
    <row r="14" spans="1:13" ht="22.5" customHeight="1" x14ac:dyDescent="0.3">
      <c r="A14" s="52" t="s">
        <v>206</v>
      </c>
      <c r="B14" s="75">
        <v>919235.43810999999</v>
      </c>
      <c r="C14" s="75">
        <v>745153.79642999999</v>
      </c>
      <c r="D14" s="64">
        <f t="shared" si="5"/>
        <v>-18.937655628020792</v>
      </c>
      <c r="E14" s="77">
        <f t="shared" si="0"/>
        <v>6.5179919283463201</v>
      </c>
      <c r="F14" s="75">
        <v>8641953.5327300001</v>
      </c>
      <c r="G14" s="75">
        <v>6823783.7214500001</v>
      </c>
      <c r="H14" s="64">
        <f t="shared" si="1"/>
        <v>-21.038875115377284</v>
      </c>
      <c r="I14" s="66">
        <f t="shared" si="2"/>
        <v>7.2493510091142088</v>
      </c>
      <c r="J14" s="75">
        <v>13537473.88229</v>
      </c>
      <c r="K14" s="75">
        <v>11616358.81495</v>
      </c>
      <c r="L14" s="64">
        <f t="shared" si="3"/>
        <v>-14.191089741293917</v>
      </c>
      <c r="M14" s="77">
        <f t="shared" si="4"/>
        <v>7.6295591906435796</v>
      </c>
    </row>
    <row r="15" spans="1:13" ht="22.5" customHeight="1" x14ac:dyDescent="0.3">
      <c r="A15" s="52" t="s">
        <v>207</v>
      </c>
      <c r="B15" s="75">
        <v>669386.04449</v>
      </c>
      <c r="C15" s="75">
        <v>723422.83241999999</v>
      </c>
      <c r="D15" s="64">
        <f t="shared" si="5"/>
        <v>8.0725895579687812</v>
      </c>
      <c r="E15" s="77">
        <f t="shared" si="0"/>
        <v>6.3279073462225135</v>
      </c>
      <c r="F15" s="75">
        <v>5729134.1938399998</v>
      </c>
      <c r="G15" s="75">
        <v>5541111.6678999998</v>
      </c>
      <c r="H15" s="64">
        <f t="shared" si="1"/>
        <v>-3.2818663270649702</v>
      </c>
      <c r="I15" s="66">
        <f t="shared" si="2"/>
        <v>5.8866847340187514</v>
      </c>
      <c r="J15" s="75">
        <v>8764431.9915800001</v>
      </c>
      <c r="K15" s="75">
        <v>8727095.7002000008</v>
      </c>
      <c r="L15" s="64">
        <f t="shared" si="3"/>
        <v>-0.42599784465061041</v>
      </c>
      <c r="M15" s="77">
        <f t="shared" si="4"/>
        <v>5.7319074133105259</v>
      </c>
    </row>
    <row r="16" spans="1:13" ht="22.5" customHeight="1" x14ac:dyDescent="0.3">
      <c r="A16" s="52" t="s">
        <v>208</v>
      </c>
      <c r="B16" s="75">
        <v>532684.37572000001</v>
      </c>
      <c r="C16" s="75">
        <v>533114.91746999999</v>
      </c>
      <c r="D16" s="64">
        <f t="shared" si="5"/>
        <v>8.0824925532691924E-2</v>
      </c>
      <c r="E16" s="77">
        <f t="shared" si="0"/>
        <v>4.6632503861595795</v>
      </c>
      <c r="F16" s="75">
        <v>4670015.4890299998</v>
      </c>
      <c r="G16" s="75">
        <v>4843626.4457700001</v>
      </c>
      <c r="H16" s="64">
        <f t="shared" si="1"/>
        <v>3.7175670433602925</v>
      </c>
      <c r="I16" s="66">
        <f t="shared" si="2"/>
        <v>5.1457006399601646</v>
      </c>
      <c r="J16" s="75">
        <v>7154887.6573000001</v>
      </c>
      <c r="K16" s="75">
        <v>7741659.4361500004</v>
      </c>
      <c r="L16" s="64">
        <f t="shared" si="3"/>
        <v>8.2009922021812311</v>
      </c>
      <c r="M16" s="77">
        <f t="shared" si="4"/>
        <v>5.0846784128168361</v>
      </c>
    </row>
    <row r="17" spans="1:13" ht="22.5" customHeight="1" x14ac:dyDescent="0.3">
      <c r="A17" s="52" t="s">
        <v>209</v>
      </c>
      <c r="B17" s="75">
        <v>189303.62090000001</v>
      </c>
      <c r="C17" s="75">
        <v>195007.73913999999</v>
      </c>
      <c r="D17" s="64">
        <f t="shared" si="5"/>
        <v>3.0132113759267143</v>
      </c>
      <c r="E17" s="77">
        <f t="shared" si="0"/>
        <v>1.7057671527262872</v>
      </c>
      <c r="F17" s="75">
        <v>1604000.56223</v>
      </c>
      <c r="G17" s="75">
        <v>1419480.73492</v>
      </c>
      <c r="H17" s="64">
        <f t="shared" si="1"/>
        <v>-11.503725849912858</v>
      </c>
      <c r="I17" s="66">
        <f t="shared" si="2"/>
        <v>1.5080070702949933</v>
      </c>
      <c r="J17" s="75">
        <v>2467546.6372799999</v>
      </c>
      <c r="K17" s="75">
        <v>2248926.0275400002</v>
      </c>
      <c r="L17" s="64">
        <f t="shared" si="3"/>
        <v>-8.8598369910036361</v>
      </c>
      <c r="M17" s="77">
        <f t="shared" si="4"/>
        <v>1.4770819768766947</v>
      </c>
    </row>
    <row r="18" spans="1:13" ht="22.5" customHeight="1" x14ac:dyDescent="0.3">
      <c r="A18" s="52" t="s">
        <v>210</v>
      </c>
      <c r="B18" s="75">
        <v>140794.49673000001</v>
      </c>
      <c r="C18" s="75">
        <v>163631.17043999999</v>
      </c>
      <c r="D18" s="64">
        <f t="shared" si="5"/>
        <v>16.21986245229002</v>
      </c>
      <c r="E18" s="77">
        <f t="shared" si="0"/>
        <v>1.4313107619709653</v>
      </c>
      <c r="F18" s="75">
        <v>1179440.8240199999</v>
      </c>
      <c r="G18" s="75">
        <v>1199072.1896299999</v>
      </c>
      <c r="H18" s="64">
        <f t="shared" si="1"/>
        <v>1.6644638043889759</v>
      </c>
      <c r="I18" s="66">
        <f t="shared" si="2"/>
        <v>1.2738526809650903</v>
      </c>
      <c r="J18" s="75">
        <v>1819236.9184000001</v>
      </c>
      <c r="K18" s="75">
        <v>1861127.9903200001</v>
      </c>
      <c r="L18" s="64">
        <f t="shared" si="3"/>
        <v>2.3026727028408582</v>
      </c>
      <c r="M18" s="77">
        <f t="shared" si="4"/>
        <v>1.2223784052912876</v>
      </c>
    </row>
    <row r="19" spans="1:13" ht="22.5" customHeight="1" x14ac:dyDescent="0.3">
      <c r="A19" s="52" t="s">
        <v>211</v>
      </c>
      <c r="B19" s="75">
        <v>126489.54131</v>
      </c>
      <c r="C19" s="75">
        <v>134621.7279</v>
      </c>
      <c r="D19" s="64">
        <f t="shared" si="5"/>
        <v>6.4291375443204997</v>
      </c>
      <c r="E19" s="77">
        <f t="shared" si="0"/>
        <v>1.1775600420156536</v>
      </c>
      <c r="F19" s="75">
        <v>1203154.92172</v>
      </c>
      <c r="G19" s="75">
        <v>1206526.8146200001</v>
      </c>
      <c r="H19" s="64">
        <f t="shared" si="1"/>
        <v>0.28025425812826499</v>
      </c>
      <c r="I19" s="66">
        <f t="shared" si="2"/>
        <v>1.2817722158448304</v>
      </c>
      <c r="J19" s="75">
        <v>1775127.1937299999</v>
      </c>
      <c r="K19" s="75">
        <v>1795638.3018499999</v>
      </c>
      <c r="L19" s="64">
        <f t="shared" si="3"/>
        <v>1.155472587679808</v>
      </c>
      <c r="M19" s="77">
        <f t="shared" si="4"/>
        <v>1.1793651459284977</v>
      </c>
    </row>
    <row r="20" spans="1:13" ht="22.5" customHeight="1" x14ac:dyDescent="0.3">
      <c r="A20" s="52" t="s">
        <v>212</v>
      </c>
      <c r="B20" s="75">
        <v>69026.038530000005</v>
      </c>
      <c r="C20" s="75">
        <v>83075.262900000002</v>
      </c>
      <c r="D20" s="64">
        <f t="shared" si="5"/>
        <v>20.353513933577315</v>
      </c>
      <c r="E20" s="77">
        <f t="shared" si="0"/>
        <v>0.7266740042413723</v>
      </c>
      <c r="F20" s="75">
        <v>744372.72230999998</v>
      </c>
      <c r="G20" s="75">
        <v>943391.92544999998</v>
      </c>
      <c r="H20" s="64">
        <f t="shared" si="1"/>
        <v>26.736498688773398</v>
      </c>
      <c r="I20" s="66">
        <f t="shared" si="2"/>
        <v>1.0022268415766735</v>
      </c>
      <c r="J20" s="75">
        <v>1169215.9206300001</v>
      </c>
      <c r="K20" s="75">
        <v>1606957.4267299999</v>
      </c>
      <c r="L20" s="64">
        <f t="shared" si="3"/>
        <v>37.438893738646222</v>
      </c>
      <c r="M20" s="77">
        <f t="shared" si="4"/>
        <v>1.0554406074562701</v>
      </c>
    </row>
    <row r="21" spans="1:13" ht="22.5" customHeight="1" x14ac:dyDescent="0.3">
      <c r="A21" s="52" t="s">
        <v>213</v>
      </c>
      <c r="B21" s="75">
        <v>50342.089169999999</v>
      </c>
      <c r="C21" s="75">
        <v>68481.011469999998</v>
      </c>
      <c r="D21" s="64">
        <f t="shared" si="5"/>
        <v>36.031326071404671</v>
      </c>
      <c r="E21" s="77">
        <f t="shared" si="0"/>
        <v>0.599015508133941</v>
      </c>
      <c r="F21" s="75">
        <v>554862.07478000002</v>
      </c>
      <c r="G21" s="75">
        <v>674672.33944999997</v>
      </c>
      <c r="H21" s="64">
        <f t="shared" si="1"/>
        <v>21.592801187124586</v>
      </c>
      <c r="I21" s="66">
        <f t="shared" si="2"/>
        <v>0.71674847921088802</v>
      </c>
      <c r="J21" s="75">
        <v>908641.71478000004</v>
      </c>
      <c r="K21" s="75">
        <v>1017992.35589</v>
      </c>
      <c r="L21" s="64">
        <f t="shared" si="3"/>
        <v>12.034516942299518</v>
      </c>
      <c r="M21" s="77">
        <f t="shared" si="4"/>
        <v>0.66861165866275707</v>
      </c>
    </row>
    <row r="22" spans="1:13" ht="24" customHeight="1" x14ac:dyDescent="0.25">
      <c r="A22" s="68" t="s">
        <v>42</v>
      </c>
      <c r="B22" s="76">
        <f>SUM(B9:B21)</f>
        <v>12050625.835059997</v>
      </c>
      <c r="C22" s="76">
        <f>SUM(C9:C21)</f>
        <v>11432260.19028</v>
      </c>
      <c r="D22" s="74">
        <f t="shared" si="5"/>
        <v>-5.1313985949254919</v>
      </c>
      <c r="E22" s="78">
        <f t="shared" si="0"/>
        <v>100</v>
      </c>
      <c r="F22" s="67">
        <f>SUM(F9:F21)</f>
        <v>107745188.92419</v>
      </c>
      <c r="G22" s="67">
        <f>SUM(G9:G21)</f>
        <v>94129580.880699992</v>
      </c>
      <c r="H22" s="74">
        <f>(G22-F22)/F22*100</f>
        <v>-12.636859408237719</v>
      </c>
      <c r="I22" s="70">
        <f t="shared" si="2"/>
        <v>100</v>
      </c>
      <c r="J22" s="76">
        <f>SUM(J9:J21)</f>
        <v>165485174.84939998</v>
      </c>
      <c r="K22" s="76">
        <f>SUM(K9:K21)</f>
        <v>152254652.26347002</v>
      </c>
      <c r="L22" s="74">
        <f t="shared" si="3"/>
        <v>-7.9949896405949445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123</v>
      </c>
    </row>
    <row r="22" spans="3:14" x14ac:dyDescent="0.25">
      <c r="C22" s="65" t="s">
        <v>224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55"/>
      <c r="I26" s="155"/>
      <c r="N26" t="s">
        <v>43</v>
      </c>
    </row>
    <row r="27" spans="3:14" x14ac:dyDescent="0.25">
      <c r="H27" s="155"/>
      <c r="I27" s="155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55"/>
      <c r="I39" s="155"/>
    </row>
    <row r="40" spans="8:9" x14ac:dyDescent="0.25">
      <c r="H40" s="155"/>
      <c r="I40" s="155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55"/>
      <c r="I51" s="155"/>
    </row>
    <row r="52" spans="3:9" x14ac:dyDescent="0.25">
      <c r="H52" s="155"/>
      <c r="I52" s="155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104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103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102</v>
      </c>
      <c r="P4" s="63" t="s">
        <v>101</v>
      </c>
    </row>
    <row r="5" spans="1:16" x14ac:dyDescent="0.25">
      <c r="A5" s="54" t="s">
        <v>100</v>
      </c>
      <c r="B5" s="55" t="s">
        <v>171</v>
      </c>
      <c r="C5" s="79">
        <v>1268376.57281</v>
      </c>
      <c r="D5" s="79">
        <v>1196455.3303400001</v>
      </c>
      <c r="E5" s="79">
        <v>1160108.53504</v>
      </c>
      <c r="F5" s="79">
        <v>797191.4571</v>
      </c>
      <c r="G5" s="79">
        <v>848773.54529000004</v>
      </c>
      <c r="H5" s="79">
        <v>1180946.7514</v>
      </c>
      <c r="I5" s="56">
        <v>1299500.5731299999</v>
      </c>
      <c r="J5" s="56">
        <v>1086981.4426599999</v>
      </c>
      <c r="K5" s="56">
        <v>0</v>
      </c>
      <c r="L5" s="56">
        <v>0</v>
      </c>
      <c r="M5" s="56">
        <v>0</v>
      </c>
      <c r="N5" s="56">
        <v>0</v>
      </c>
      <c r="O5" s="79">
        <v>8838334.2077699993</v>
      </c>
      <c r="P5" s="57">
        <f t="shared" ref="P5:P24" si="0">O5/O$26*100</f>
        <v>9.3895395316502253</v>
      </c>
    </row>
    <row r="6" spans="1:16" x14ac:dyDescent="0.25">
      <c r="A6" s="54" t="s">
        <v>99</v>
      </c>
      <c r="B6" s="55" t="s">
        <v>172</v>
      </c>
      <c r="C6" s="79">
        <v>835102.70412000001</v>
      </c>
      <c r="D6" s="79">
        <v>827726.42009999999</v>
      </c>
      <c r="E6" s="79">
        <v>773013.87046999997</v>
      </c>
      <c r="F6" s="79">
        <v>339828.10696</v>
      </c>
      <c r="G6" s="79">
        <v>533556.04934999999</v>
      </c>
      <c r="H6" s="79">
        <v>872705.43030000001</v>
      </c>
      <c r="I6" s="56">
        <v>923836.57703000004</v>
      </c>
      <c r="J6" s="56">
        <v>715026.99198000005</v>
      </c>
      <c r="K6" s="56">
        <v>0</v>
      </c>
      <c r="L6" s="56">
        <v>0</v>
      </c>
      <c r="M6" s="56">
        <v>0</v>
      </c>
      <c r="N6" s="56">
        <v>0</v>
      </c>
      <c r="O6" s="79">
        <v>5820796.1503100004</v>
      </c>
      <c r="P6" s="57">
        <f t="shared" si="0"/>
        <v>6.1838118217983862</v>
      </c>
    </row>
    <row r="7" spans="1:16" x14ac:dyDescent="0.25">
      <c r="A7" s="54" t="s">
        <v>98</v>
      </c>
      <c r="B7" s="55" t="s">
        <v>173</v>
      </c>
      <c r="C7" s="79">
        <v>639904.87785000005</v>
      </c>
      <c r="D7" s="79">
        <v>663186.31767000002</v>
      </c>
      <c r="E7" s="79">
        <v>686438.11112999998</v>
      </c>
      <c r="F7" s="79">
        <v>595111.62132999999</v>
      </c>
      <c r="G7" s="79">
        <v>496465.83769999997</v>
      </c>
      <c r="H7" s="79">
        <v>713653.37436000002</v>
      </c>
      <c r="I7" s="56">
        <v>816185.01457</v>
      </c>
      <c r="J7" s="56">
        <v>668225.24031000002</v>
      </c>
      <c r="K7" s="56">
        <v>0</v>
      </c>
      <c r="L7" s="56">
        <v>0</v>
      </c>
      <c r="M7" s="56">
        <v>0</v>
      </c>
      <c r="N7" s="56">
        <v>0</v>
      </c>
      <c r="O7" s="79">
        <v>5279170.3949199999</v>
      </c>
      <c r="P7" s="57">
        <f t="shared" si="0"/>
        <v>5.6084074161669006</v>
      </c>
    </row>
    <row r="8" spans="1:16" x14ac:dyDescent="0.25">
      <c r="A8" s="54" t="s">
        <v>97</v>
      </c>
      <c r="B8" s="55" t="s">
        <v>176</v>
      </c>
      <c r="C8" s="79">
        <v>842185.72520999995</v>
      </c>
      <c r="D8" s="79">
        <v>715177.15882999997</v>
      </c>
      <c r="E8" s="79">
        <v>507373.20009</v>
      </c>
      <c r="F8" s="79">
        <v>375798.83594999998</v>
      </c>
      <c r="G8" s="79">
        <v>373316.35704999999</v>
      </c>
      <c r="H8" s="79">
        <v>599982.11832000001</v>
      </c>
      <c r="I8" s="56">
        <v>587573.55356999999</v>
      </c>
      <c r="J8" s="56">
        <v>463127.90875</v>
      </c>
      <c r="K8" s="56">
        <v>0</v>
      </c>
      <c r="L8" s="56">
        <v>0</v>
      </c>
      <c r="M8" s="56">
        <v>0</v>
      </c>
      <c r="N8" s="56">
        <v>0</v>
      </c>
      <c r="O8" s="79">
        <v>4464534.8577699997</v>
      </c>
      <c r="P8" s="57">
        <f t="shared" si="0"/>
        <v>4.7429668930836515</v>
      </c>
    </row>
    <row r="9" spans="1:16" x14ac:dyDescent="0.25">
      <c r="A9" s="54" t="s">
        <v>96</v>
      </c>
      <c r="B9" s="55" t="s">
        <v>175</v>
      </c>
      <c r="C9" s="79">
        <v>621896.11025999999</v>
      </c>
      <c r="D9" s="79">
        <v>630168.68041999999</v>
      </c>
      <c r="E9" s="79">
        <v>372982.99001000001</v>
      </c>
      <c r="F9" s="79">
        <v>459489.20447</v>
      </c>
      <c r="G9" s="79">
        <v>502848.57436999999</v>
      </c>
      <c r="H9" s="79">
        <v>581024.70804000006</v>
      </c>
      <c r="I9" s="56">
        <v>608967.89480000001</v>
      </c>
      <c r="J9" s="56">
        <v>550155.71479999996</v>
      </c>
      <c r="K9" s="56">
        <v>0</v>
      </c>
      <c r="L9" s="56">
        <v>0</v>
      </c>
      <c r="M9" s="56">
        <v>0</v>
      </c>
      <c r="N9" s="56">
        <v>0</v>
      </c>
      <c r="O9" s="79">
        <v>4327533.8771700002</v>
      </c>
      <c r="P9" s="57">
        <f t="shared" si="0"/>
        <v>4.597421805855828</v>
      </c>
    </row>
    <row r="10" spans="1:16" x14ac:dyDescent="0.25">
      <c r="A10" s="54" t="s">
        <v>95</v>
      </c>
      <c r="B10" s="55" t="s">
        <v>177</v>
      </c>
      <c r="C10" s="79">
        <v>617978.15488000005</v>
      </c>
      <c r="D10" s="79">
        <v>602274.38991000003</v>
      </c>
      <c r="E10" s="79">
        <v>459968.38439999998</v>
      </c>
      <c r="F10" s="79">
        <v>225003.16336999999</v>
      </c>
      <c r="G10" s="79">
        <v>400408.56079000002</v>
      </c>
      <c r="H10" s="79">
        <v>573799.46334999998</v>
      </c>
      <c r="I10" s="56">
        <v>659340.28673000005</v>
      </c>
      <c r="J10" s="56">
        <v>453704.87725999998</v>
      </c>
      <c r="K10" s="56">
        <v>0</v>
      </c>
      <c r="L10" s="56">
        <v>0</v>
      </c>
      <c r="M10" s="56">
        <v>0</v>
      </c>
      <c r="N10" s="56">
        <v>0</v>
      </c>
      <c r="O10" s="79">
        <v>3992477.2806899999</v>
      </c>
      <c r="P10" s="57">
        <f t="shared" si="0"/>
        <v>4.2414693057542374</v>
      </c>
    </row>
    <row r="11" spans="1:16" x14ac:dyDescent="0.25">
      <c r="A11" s="54" t="s">
        <v>94</v>
      </c>
      <c r="B11" s="55" t="s">
        <v>174</v>
      </c>
      <c r="C11" s="79">
        <v>588924.42954000004</v>
      </c>
      <c r="D11" s="79">
        <v>612309.38785000006</v>
      </c>
      <c r="E11" s="79">
        <v>465257.12277000002</v>
      </c>
      <c r="F11" s="79">
        <v>287921.44123</v>
      </c>
      <c r="G11" s="79">
        <v>251071.78922000001</v>
      </c>
      <c r="H11" s="79">
        <v>439443.38601000002</v>
      </c>
      <c r="I11" s="56">
        <v>598702.64379999996</v>
      </c>
      <c r="J11" s="56">
        <v>555855.65925999999</v>
      </c>
      <c r="K11" s="56">
        <v>0</v>
      </c>
      <c r="L11" s="56">
        <v>0</v>
      </c>
      <c r="M11" s="56">
        <v>0</v>
      </c>
      <c r="N11" s="56">
        <v>0</v>
      </c>
      <c r="O11" s="79">
        <v>3799485.8596800002</v>
      </c>
      <c r="P11" s="57">
        <f t="shared" si="0"/>
        <v>4.0364419177595989</v>
      </c>
    </row>
    <row r="12" spans="1:16" x14ac:dyDescent="0.25">
      <c r="A12" s="54" t="s">
        <v>93</v>
      </c>
      <c r="B12" s="55" t="s">
        <v>178</v>
      </c>
      <c r="C12" s="79">
        <v>470861.37508000003</v>
      </c>
      <c r="D12" s="79">
        <v>410959.19886</v>
      </c>
      <c r="E12" s="79">
        <v>446734.73978</v>
      </c>
      <c r="F12" s="79">
        <v>262620.04840999999</v>
      </c>
      <c r="G12" s="79">
        <v>310490.86319</v>
      </c>
      <c r="H12" s="79">
        <v>361819.58361999999</v>
      </c>
      <c r="I12" s="56">
        <v>454085.22863999999</v>
      </c>
      <c r="J12" s="56">
        <v>393649.60746999999</v>
      </c>
      <c r="K12" s="56">
        <v>0</v>
      </c>
      <c r="L12" s="56">
        <v>0</v>
      </c>
      <c r="M12" s="56">
        <v>0</v>
      </c>
      <c r="N12" s="56">
        <v>0</v>
      </c>
      <c r="O12" s="79">
        <v>3111220.6450499999</v>
      </c>
      <c r="P12" s="57">
        <f t="shared" si="0"/>
        <v>3.3052528396925149</v>
      </c>
    </row>
    <row r="13" spans="1:16" x14ac:dyDescent="0.25">
      <c r="A13" s="54" t="s">
        <v>92</v>
      </c>
      <c r="B13" s="55" t="s">
        <v>179</v>
      </c>
      <c r="C13" s="79">
        <v>365167.52296999999</v>
      </c>
      <c r="D13" s="79">
        <v>376661.22252000001</v>
      </c>
      <c r="E13" s="79">
        <v>389518.10803</v>
      </c>
      <c r="F13" s="79">
        <v>240855.97906000001</v>
      </c>
      <c r="G13" s="79">
        <v>259533.55715000001</v>
      </c>
      <c r="H13" s="79">
        <v>377851.38871000003</v>
      </c>
      <c r="I13" s="56">
        <v>390441.83382</v>
      </c>
      <c r="J13" s="56">
        <v>349746.76951999997</v>
      </c>
      <c r="K13" s="56">
        <v>0</v>
      </c>
      <c r="L13" s="56">
        <v>0</v>
      </c>
      <c r="M13" s="56">
        <v>0</v>
      </c>
      <c r="N13" s="56">
        <v>0</v>
      </c>
      <c r="O13" s="79">
        <v>2749776.3817799999</v>
      </c>
      <c r="P13" s="57">
        <f t="shared" si="0"/>
        <v>2.9212669981661463</v>
      </c>
    </row>
    <row r="14" spans="1:16" x14ac:dyDescent="0.25">
      <c r="A14" s="54" t="s">
        <v>91</v>
      </c>
      <c r="B14" s="55" t="s">
        <v>180</v>
      </c>
      <c r="C14" s="79">
        <v>331731.67687999998</v>
      </c>
      <c r="D14" s="79">
        <v>367157.13776999997</v>
      </c>
      <c r="E14" s="79">
        <v>309727.09448999999</v>
      </c>
      <c r="F14" s="79">
        <v>188720.92220999999</v>
      </c>
      <c r="G14" s="79">
        <v>221657.42475999999</v>
      </c>
      <c r="H14" s="79">
        <v>366449.94280000002</v>
      </c>
      <c r="I14" s="56">
        <v>376437.27351000003</v>
      </c>
      <c r="J14" s="56">
        <v>278726.71719</v>
      </c>
      <c r="K14" s="56">
        <v>0</v>
      </c>
      <c r="L14" s="56">
        <v>0</v>
      </c>
      <c r="M14" s="56">
        <v>0</v>
      </c>
      <c r="N14" s="56">
        <v>0</v>
      </c>
      <c r="O14" s="79">
        <v>2440608.1896099998</v>
      </c>
      <c r="P14" s="57">
        <f t="shared" si="0"/>
        <v>2.5928174403572779</v>
      </c>
    </row>
    <row r="15" spans="1:16" x14ac:dyDescent="0.25">
      <c r="A15" s="54" t="s">
        <v>90</v>
      </c>
      <c r="B15" s="55" t="s">
        <v>214</v>
      </c>
      <c r="C15" s="79">
        <v>329630.96664</v>
      </c>
      <c r="D15" s="79">
        <v>317807.05836000002</v>
      </c>
      <c r="E15" s="79">
        <v>325545.20238999999</v>
      </c>
      <c r="F15" s="79">
        <v>171975.22578000001</v>
      </c>
      <c r="G15" s="79">
        <v>215397.66725</v>
      </c>
      <c r="H15" s="79">
        <v>322186.93472999998</v>
      </c>
      <c r="I15" s="56">
        <v>339535.05365999998</v>
      </c>
      <c r="J15" s="56">
        <v>258355.28563999999</v>
      </c>
      <c r="K15" s="56">
        <v>0</v>
      </c>
      <c r="L15" s="56">
        <v>0</v>
      </c>
      <c r="M15" s="56">
        <v>0</v>
      </c>
      <c r="N15" s="56">
        <v>0</v>
      </c>
      <c r="O15" s="79">
        <v>2280433.39445</v>
      </c>
      <c r="P15" s="57">
        <f t="shared" si="0"/>
        <v>2.4226532967784329</v>
      </c>
    </row>
    <row r="16" spans="1:16" x14ac:dyDescent="0.25">
      <c r="A16" s="54" t="s">
        <v>89</v>
      </c>
      <c r="B16" s="55" t="s">
        <v>215</v>
      </c>
      <c r="C16" s="79">
        <v>309240.76052000001</v>
      </c>
      <c r="D16" s="79">
        <v>315370.03496999998</v>
      </c>
      <c r="E16" s="79">
        <v>253245.31226000001</v>
      </c>
      <c r="F16" s="79">
        <v>155313.62349</v>
      </c>
      <c r="G16" s="79">
        <v>253492.29853</v>
      </c>
      <c r="H16" s="79">
        <v>282410.94621999998</v>
      </c>
      <c r="I16" s="56">
        <v>292231.07818999997</v>
      </c>
      <c r="J16" s="56">
        <v>256344.83731</v>
      </c>
      <c r="K16" s="56">
        <v>0</v>
      </c>
      <c r="L16" s="56">
        <v>0</v>
      </c>
      <c r="M16" s="56">
        <v>0</v>
      </c>
      <c r="N16" s="56">
        <v>0</v>
      </c>
      <c r="O16" s="79">
        <v>2117648.8914899998</v>
      </c>
      <c r="P16" s="57">
        <f t="shared" si="0"/>
        <v>2.2497166902016823</v>
      </c>
    </row>
    <row r="17" spans="1:16" x14ac:dyDescent="0.25">
      <c r="A17" s="54" t="s">
        <v>88</v>
      </c>
      <c r="B17" s="55" t="s">
        <v>216</v>
      </c>
      <c r="C17" s="79">
        <v>270111.24070000002</v>
      </c>
      <c r="D17" s="79">
        <v>291876.13238000002</v>
      </c>
      <c r="E17" s="79">
        <v>262216.36057999998</v>
      </c>
      <c r="F17" s="79">
        <v>152832.09914000001</v>
      </c>
      <c r="G17" s="79">
        <v>178105.95804999999</v>
      </c>
      <c r="H17" s="79">
        <v>231079.84899</v>
      </c>
      <c r="I17" s="56">
        <v>282165.70512</v>
      </c>
      <c r="J17" s="56">
        <v>238011.67920000001</v>
      </c>
      <c r="K17" s="56">
        <v>0</v>
      </c>
      <c r="L17" s="56">
        <v>0</v>
      </c>
      <c r="M17" s="56">
        <v>0</v>
      </c>
      <c r="N17" s="56">
        <v>0</v>
      </c>
      <c r="O17" s="79">
        <v>1906399.02416</v>
      </c>
      <c r="P17" s="57">
        <f t="shared" si="0"/>
        <v>2.0252921624884035</v>
      </c>
    </row>
    <row r="18" spans="1:16" x14ac:dyDescent="0.25">
      <c r="A18" s="54" t="s">
        <v>87</v>
      </c>
      <c r="B18" s="55" t="s">
        <v>217</v>
      </c>
      <c r="C18" s="79">
        <v>274009.77331999998</v>
      </c>
      <c r="D18" s="79">
        <v>292483.45879</v>
      </c>
      <c r="E18" s="79">
        <v>263855.23139999999</v>
      </c>
      <c r="F18" s="79">
        <v>208313.48538</v>
      </c>
      <c r="G18" s="79">
        <v>172897.12914999999</v>
      </c>
      <c r="H18" s="79">
        <v>216673.3818</v>
      </c>
      <c r="I18" s="56">
        <v>243578.90998</v>
      </c>
      <c r="J18" s="56">
        <v>187302.05147000001</v>
      </c>
      <c r="K18" s="56">
        <v>0</v>
      </c>
      <c r="L18" s="56">
        <v>0</v>
      </c>
      <c r="M18" s="56">
        <v>0</v>
      </c>
      <c r="N18" s="56">
        <v>0</v>
      </c>
      <c r="O18" s="79">
        <v>1859113.42129</v>
      </c>
      <c r="P18" s="57">
        <f t="shared" si="0"/>
        <v>1.9750575790263463</v>
      </c>
    </row>
    <row r="19" spans="1:16" x14ac:dyDescent="0.25">
      <c r="A19" s="54" t="s">
        <v>86</v>
      </c>
      <c r="B19" s="55" t="s">
        <v>218</v>
      </c>
      <c r="C19" s="79">
        <v>221910.71246000001</v>
      </c>
      <c r="D19" s="79">
        <v>290496.84895999997</v>
      </c>
      <c r="E19" s="79">
        <v>298738.98997</v>
      </c>
      <c r="F19" s="79">
        <v>201014.42257</v>
      </c>
      <c r="G19" s="79">
        <v>139505.13005000001</v>
      </c>
      <c r="H19" s="79">
        <v>212515.70910000001</v>
      </c>
      <c r="I19" s="56">
        <v>257251.84489000001</v>
      </c>
      <c r="J19" s="56">
        <v>197391.61915000001</v>
      </c>
      <c r="K19" s="56">
        <v>0</v>
      </c>
      <c r="L19" s="56">
        <v>0</v>
      </c>
      <c r="M19" s="56">
        <v>0</v>
      </c>
      <c r="N19" s="56">
        <v>0</v>
      </c>
      <c r="O19" s="79">
        <v>1818825.27715</v>
      </c>
      <c r="P19" s="57">
        <f t="shared" si="0"/>
        <v>1.9322568528751682</v>
      </c>
    </row>
    <row r="20" spans="1:16" x14ac:dyDescent="0.25">
      <c r="A20" s="54" t="s">
        <v>85</v>
      </c>
      <c r="B20" s="55" t="s">
        <v>219</v>
      </c>
      <c r="C20" s="79">
        <v>204657.17128000001</v>
      </c>
      <c r="D20" s="79">
        <v>143214.93409</v>
      </c>
      <c r="E20" s="79">
        <v>184774.34140999999</v>
      </c>
      <c r="F20" s="79">
        <v>213063.48902000001</v>
      </c>
      <c r="G20" s="79">
        <v>187550.97808</v>
      </c>
      <c r="H20" s="79">
        <v>218183.90164</v>
      </c>
      <c r="I20" s="56">
        <v>237375.21090000001</v>
      </c>
      <c r="J20" s="56">
        <v>196497.6305</v>
      </c>
      <c r="K20" s="56">
        <v>0</v>
      </c>
      <c r="L20" s="56">
        <v>0</v>
      </c>
      <c r="M20" s="56">
        <v>0</v>
      </c>
      <c r="N20" s="56">
        <v>0</v>
      </c>
      <c r="O20" s="79">
        <v>1585317.65692</v>
      </c>
      <c r="P20" s="57">
        <f t="shared" si="0"/>
        <v>1.6841864609269155</v>
      </c>
    </row>
    <row r="21" spans="1:16" x14ac:dyDescent="0.25">
      <c r="A21" s="54" t="s">
        <v>84</v>
      </c>
      <c r="B21" s="55" t="s">
        <v>220</v>
      </c>
      <c r="C21" s="79">
        <v>202661.73095999999</v>
      </c>
      <c r="D21" s="79">
        <v>191927.69016</v>
      </c>
      <c r="E21" s="79">
        <v>186320.59583999999</v>
      </c>
      <c r="F21" s="79">
        <v>141253.82248999999</v>
      </c>
      <c r="G21" s="79">
        <v>152802.33252</v>
      </c>
      <c r="H21" s="79">
        <v>207917.39248000001</v>
      </c>
      <c r="I21" s="56">
        <v>219251.76366</v>
      </c>
      <c r="J21" s="56">
        <v>192991.99434</v>
      </c>
      <c r="K21" s="56">
        <v>0</v>
      </c>
      <c r="L21" s="56">
        <v>0</v>
      </c>
      <c r="M21" s="56">
        <v>0</v>
      </c>
      <c r="N21" s="56">
        <v>0</v>
      </c>
      <c r="O21" s="79">
        <v>1495127.3224500001</v>
      </c>
      <c r="P21" s="57">
        <f t="shared" si="0"/>
        <v>1.5883713796037475</v>
      </c>
    </row>
    <row r="22" spans="1:16" x14ac:dyDescent="0.25">
      <c r="A22" s="54" t="s">
        <v>83</v>
      </c>
      <c r="B22" s="55" t="s">
        <v>221</v>
      </c>
      <c r="C22" s="79">
        <v>220671.53284</v>
      </c>
      <c r="D22" s="79">
        <v>184312.99770000001</v>
      </c>
      <c r="E22" s="79">
        <v>175650.02093</v>
      </c>
      <c r="F22" s="79">
        <v>170079.94284</v>
      </c>
      <c r="G22" s="79">
        <v>94965.547200000001</v>
      </c>
      <c r="H22" s="79">
        <v>143836.14152999999</v>
      </c>
      <c r="I22" s="56">
        <v>132235.4313</v>
      </c>
      <c r="J22" s="56">
        <v>138624.52922</v>
      </c>
      <c r="K22" s="56">
        <v>0</v>
      </c>
      <c r="L22" s="56">
        <v>0</v>
      </c>
      <c r="M22" s="56">
        <v>0</v>
      </c>
      <c r="N22" s="56">
        <v>0</v>
      </c>
      <c r="O22" s="79">
        <v>1260376.14356</v>
      </c>
      <c r="P22" s="57">
        <f t="shared" si="0"/>
        <v>1.3389798740922929</v>
      </c>
    </row>
    <row r="23" spans="1:16" x14ac:dyDescent="0.25">
      <c r="A23" s="54" t="s">
        <v>82</v>
      </c>
      <c r="B23" s="55" t="s">
        <v>222</v>
      </c>
      <c r="C23" s="79">
        <v>174656.28602</v>
      </c>
      <c r="D23" s="79">
        <v>206948.96327000001</v>
      </c>
      <c r="E23" s="79">
        <v>197766.08682999999</v>
      </c>
      <c r="F23" s="79">
        <v>59913.466780000002</v>
      </c>
      <c r="G23" s="79">
        <v>87323.913079999998</v>
      </c>
      <c r="H23" s="79">
        <v>153816.82777</v>
      </c>
      <c r="I23" s="56">
        <v>176831.05325999999</v>
      </c>
      <c r="J23" s="56">
        <v>137153.46807</v>
      </c>
      <c r="K23" s="56">
        <v>0</v>
      </c>
      <c r="L23" s="56">
        <v>0</v>
      </c>
      <c r="M23" s="56">
        <v>0</v>
      </c>
      <c r="N23" s="56">
        <v>0</v>
      </c>
      <c r="O23" s="79">
        <v>1194410.0650800001</v>
      </c>
      <c r="P23" s="57">
        <f t="shared" si="0"/>
        <v>1.2688998016402488</v>
      </c>
    </row>
    <row r="24" spans="1:16" x14ac:dyDescent="0.25">
      <c r="A24" s="54" t="s">
        <v>81</v>
      </c>
      <c r="B24" s="55" t="s">
        <v>223</v>
      </c>
      <c r="C24" s="79">
        <v>124995.09931999999</v>
      </c>
      <c r="D24" s="79">
        <v>164424.22268000001</v>
      </c>
      <c r="E24" s="79">
        <v>181820.94466000001</v>
      </c>
      <c r="F24" s="79">
        <v>120498.56514000001</v>
      </c>
      <c r="G24" s="79">
        <v>123557.35385</v>
      </c>
      <c r="H24" s="79">
        <v>129572.06918999999</v>
      </c>
      <c r="I24" s="56">
        <v>168751.38767</v>
      </c>
      <c r="J24" s="56">
        <v>147360.35126</v>
      </c>
      <c r="K24" s="56">
        <v>0</v>
      </c>
      <c r="L24" s="56">
        <v>0</v>
      </c>
      <c r="M24" s="56">
        <v>0</v>
      </c>
      <c r="N24" s="56">
        <v>0</v>
      </c>
      <c r="O24" s="79">
        <v>1160979.9937700001</v>
      </c>
      <c r="P24" s="57">
        <f t="shared" si="0"/>
        <v>1.2333848540571195</v>
      </c>
    </row>
    <row r="25" spans="1:16" x14ac:dyDescent="0.25">
      <c r="A25" s="58"/>
      <c r="B25" s="156" t="s">
        <v>80</v>
      </c>
      <c r="C25" s="15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61502569.035069987</v>
      </c>
      <c r="P25" s="60">
        <f>SUM(P5:P24)</f>
        <v>65.338194921975131</v>
      </c>
    </row>
    <row r="26" spans="1:16" ht="13.5" customHeight="1" x14ac:dyDescent="0.25">
      <c r="A26" s="58"/>
      <c r="B26" s="157" t="s">
        <v>79</v>
      </c>
      <c r="C26" s="157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94129580.880700007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/>
  </sheetViews>
  <sheetFormatPr defaultColWidth="9.1093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2020-09-01T11:12:26Z</dcterms:modified>
</cp:coreProperties>
</file>