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grikoksal\Desktop\TIM\Ar-Ge\Ihracat\2020\202009 - Eylül\dağıtım\"/>
    </mc:Choice>
  </mc:AlternateContent>
  <xr:revisionPtr revIDLastSave="0" documentId="13_ncr:1_{6C644D14-60CE-48E9-A64E-E36396D57C3A}" xr6:coauthVersionLast="36" xr6:coauthVersionMax="36" xr10:uidLastSave="{00000000-0000-0000-0000-000000000000}"/>
  <bookViews>
    <workbookView xWindow="240" yWindow="480" windowWidth="15576" windowHeight="7596" tabRatio="900" xr2:uid="{00000000-000D-0000-FFFF-FFFF00000000}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definedNames>
    <definedName name="_xlnm._FilterDatabase" localSheetId="13" hidden="1">'2002_2019_AYLIK_IHR'!$A$1:$O$81</definedName>
  </definedNames>
  <calcPr calcId="191029"/>
</workbook>
</file>

<file path=xl/calcChain.xml><?xml version="1.0" encoding="utf-8"?>
<calcChain xmlns="http://schemas.openxmlformats.org/spreadsheetml/2006/main">
  <c r="M46" i="1" l="1"/>
  <c r="L46" i="1"/>
  <c r="I46" i="1"/>
  <c r="H46" i="1"/>
  <c r="E46" i="1"/>
  <c r="D46" i="1"/>
  <c r="K45" i="1"/>
  <c r="M45" i="1" s="1"/>
  <c r="J45" i="1"/>
  <c r="G45" i="1"/>
  <c r="I45" i="1" s="1"/>
  <c r="F45" i="1"/>
  <c r="C45" i="1"/>
  <c r="E45" i="1" s="1"/>
  <c r="B45" i="1"/>
  <c r="D45" i="1" l="1"/>
  <c r="L45" i="1"/>
  <c r="H45" i="1"/>
  <c r="O80" i="22"/>
  <c r="D91" i="14" l="1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C2" i="22"/>
  <c r="K22" i="4" l="1"/>
  <c r="J22" i="4"/>
  <c r="G22" i="4"/>
  <c r="F22" i="4"/>
  <c r="C22" i="4"/>
  <c r="B22" i="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G22" i="1" l="1"/>
  <c r="G22" i="2" s="1"/>
  <c r="K22" i="1"/>
  <c r="K8" i="1"/>
  <c r="J22" i="1"/>
  <c r="J22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K44" i="1"/>
  <c r="M9" i="1" s="1"/>
  <c r="J46" i="2"/>
  <c r="J44" i="1" l="1"/>
  <c r="J44" i="2" s="1"/>
  <c r="C8" i="2"/>
  <c r="C44" i="1"/>
  <c r="M8" i="1"/>
  <c r="M42" i="1"/>
  <c r="M18" i="1"/>
  <c r="B8" i="2"/>
  <c r="B44" i="1"/>
  <c r="M29" i="1"/>
  <c r="G8" i="2"/>
  <c r="G44" i="1"/>
  <c r="M27" i="1"/>
  <c r="M20" i="1"/>
  <c r="M22" i="1"/>
  <c r="M41" i="1"/>
  <c r="M17" i="1"/>
  <c r="M32" i="1"/>
  <c r="M44" i="1"/>
  <c r="M11" i="1"/>
  <c r="M34" i="1"/>
  <c r="M33" i="1"/>
  <c r="M25" i="1"/>
  <c r="M40" i="1"/>
  <c r="M16" i="1"/>
  <c r="M39" i="1"/>
  <c r="M31" i="1"/>
  <c r="M15" i="1"/>
  <c r="M38" i="1"/>
  <c r="M30" i="1"/>
  <c r="M14" i="1"/>
  <c r="M37" i="1"/>
  <c r="M21" i="1"/>
  <c r="M13" i="1"/>
  <c r="M36" i="1"/>
  <c r="M28" i="1"/>
  <c r="M12" i="1"/>
  <c r="M43" i="1"/>
  <c r="M35" i="1"/>
  <c r="M19" i="1"/>
  <c r="M26" i="1"/>
  <c r="M10" i="1"/>
  <c r="M24" i="1"/>
  <c r="K44" i="2"/>
  <c r="M27" i="2" s="1"/>
  <c r="F8" i="2"/>
  <c r="F44" i="1"/>
  <c r="M23" i="1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44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L44" i="1"/>
  <c r="F44" i="3" s="1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<sst xmlns="http://schemas.openxmlformats.org/spreadsheetml/2006/main" count="419" uniqueCount="229">
  <si>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</si>
  <si>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</si>
  <si>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</si>
  <si>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</si>
  <si>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</si>
  <si>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</si>
  <si>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</si>
  <si>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</si>
  <si>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</si>
  <si>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</si>
  <si>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</si>
  <si>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</si>
  <si>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</si>
  <si>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</si>
  <si>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</si>
  <si>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</si>
  <si>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</si>
  <si>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</si>
  <si>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</si>
  <si>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</si>
  <si>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</si>
  <si>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</si>
  <si>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</si>
  <si>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</si>
  <si>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</si>
  <si>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</si>
  <si>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</si>
  <si>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</si>
  <si>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</si>
  <si>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</si>
  <si>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</si>
  <si>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</si>
  <si>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</si>
  <si>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</si>
  <si>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</si>
  <si>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</si>
  <si>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</si>
  <si>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</si>
  <si>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</si>
  <si>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</si>
  <si>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</si>
  <si>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</si>
  <si>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</si>
  <si>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</si>
  <si>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</si>
  <si>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</si>
  <si>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</si>
  <si>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</si>
  <si>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</si>
  <si>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</si>
  <si>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</si>
  <si>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</si>
  <si>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</si>
  <si>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</si>
  <si>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</si>
  <si>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</si>
  <si>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</si>
  <si>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</si>
  <si>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</si>
  <si>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</si>
  <si>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</si>
  <si>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</si>
  <si>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</si>
  <si>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</si>
  <si>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</si>
  <si>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</si>
  <si>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</si>
  <si>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</si>
  <si>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</si>
  <si>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</si>
  <si>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</si>
  <si>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</si>
  <si>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</si>
  <si>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</si>
  <si>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</si>
  <si>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</si>
  <si>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</si>
  <si>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</si>
  <si>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</si>
  <si>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</si>
  <si>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</si>
  <si>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</si>
  <si>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</si>
  <si>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</si>
  <si>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</si>
  <si>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</si>
  <si>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</si>
  <si>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</si>
  <si>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</si>
  <si>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</si>
  <si>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</si>
  <si>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</si>
  <si>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</si>
  <si>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</si>
  <si>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</si>
  <si>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</si>
  <si>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</si>
  <si>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</si>
  <si>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</si>
  <si>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</si>
  <si>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</si>
  <si>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</si>
  <si>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</si>
  <si>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</si>
  <si>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</si>
  <si>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</si>
  <si>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</si>
  <si>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</si>
  <si>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</si>
  <si>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</si>
  <si>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</si>
  <si>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</si>
  <si>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</si>
  <si>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</si>
  <si>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</si>
  <si>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Değişim    ('20/'19)</t>
  </si>
  <si>
    <t xml:space="preserve"> Pay(20)  (%)</t>
  </si>
  <si>
    <t>SON 12 AYLIK
(2020/2019)</t>
  </si>
  <si>
    <t>2020 YILI İHRACATIMIZDA İLK 20 ÜLKE (1.000 $)</t>
  </si>
  <si>
    <t>2020 İHRACAT RAKAMLARI - TL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</si>
  <si>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</si>
  <si>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2020 yılı için TUİK rakamları kullanılmıştır. </t>
    </r>
  </si>
  <si>
    <t xml:space="preserve">* Şubat ayı için TİM rakamı kullanılmıştır. </t>
  </si>
  <si>
    <t>EYLÜL  (2020/2019)</t>
  </si>
  <si>
    <t>OCAK - EYLÜL  (2020/2019)</t>
  </si>
  <si>
    <t>1 - 30 EYLÜL İHRACAT RAKAMLARI</t>
  </si>
  <si>
    <t xml:space="preserve">SEKTÖREL BAZDA İHRACAT RAKAMLARI -1.000 $ </t>
  </si>
  <si>
    <t>1 - 30 EYLÜL</t>
  </si>
  <si>
    <t>1 OCAK  -  30 EYLÜL</t>
  </si>
  <si>
    <t>2018 - 2019</t>
  </si>
  <si>
    <t>2019 - 2020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</si>
  <si>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</si>
  <si>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</si>
  <si>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</si>
  <si>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</si>
  <si>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</si>
  <si>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</si>
  <si>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</si>
  <si>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</si>
  <si>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</si>
  <si>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</si>
  <si>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</si>
  <si>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</si>
  <si>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</si>
  <si>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</si>
  <si>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</si>
  <si>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</si>
  <si>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</si>
  <si>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</si>
  <si>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</si>
  <si>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</si>
  <si>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</si>
  <si>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</si>
  <si>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</si>
  <si>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</si>
  <si>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</si>
  <si>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</si>
  <si>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</si>
  <si>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2019  1 - 30 EYLÜL</t>
  </si>
  <si>
    <t>2020  1 - 30 EYLÜL</t>
  </si>
  <si>
    <t>MİKRONEZYA</t>
  </si>
  <si>
    <t>SVAZİLAND</t>
  </si>
  <si>
    <t>GUAM</t>
  </si>
  <si>
    <t>MARŞAL ADALARI</t>
  </si>
  <si>
    <t>ANGUİLLA</t>
  </si>
  <si>
    <t>DENİZLİ SERBEST BÖLGESİ</t>
  </si>
  <si>
    <t>HONDURAS</t>
  </si>
  <si>
    <t>ZİMBABVE</t>
  </si>
  <si>
    <t>CABO VERDE</t>
  </si>
  <si>
    <t>FRANSA GÜNEY BÖLGESİ</t>
  </si>
  <si>
    <t>ALMANYA</t>
  </si>
  <si>
    <t>BİRLEŞİK KRALLIK</t>
  </si>
  <si>
    <t>ABD</t>
  </si>
  <si>
    <t>İTALYA</t>
  </si>
  <si>
    <t>IRAK</t>
  </si>
  <si>
    <t>FRANSA</t>
  </si>
  <si>
    <t>İSPANYA</t>
  </si>
  <si>
    <t>İSRAİL</t>
  </si>
  <si>
    <t>ROMANYA</t>
  </si>
  <si>
    <t>HOLLANDA</t>
  </si>
  <si>
    <t>İSTANBUL</t>
  </si>
  <si>
    <t>BURSA</t>
  </si>
  <si>
    <t>KOCAELI</t>
  </si>
  <si>
    <t>İZMIR</t>
  </si>
  <si>
    <t>GAZIANTEP</t>
  </si>
  <si>
    <t>ANKARA</t>
  </si>
  <si>
    <t>SAKARYA</t>
  </si>
  <si>
    <t>MANISA</t>
  </si>
  <si>
    <t>DENIZLI</t>
  </si>
  <si>
    <t>KONYA</t>
  </si>
  <si>
    <t>BITLIS</t>
  </si>
  <si>
    <t>KARS</t>
  </si>
  <si>
    <t>BINGÖL</t>
  </si>
  <si>
    <t>KASTAMONU</t>
  </si>
  <si>
    <t>SIIRT</t>
  </si>
  <si>
    <t>ERZINCAN</t>
  </si>
  <si>
    <t>TUNCELI</t>
  </si>
  <si>
    <t>HAKKARI</t>
  </si>
  <si>
    <t>RIZE</t>
  </si>
  <si>
    <t>NIĞDE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</si>
  <si>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</si>
  <si>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</si>
  <si>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</si>
  <si>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</si>
  <si>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</si>
  <si>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</si>
  <si>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</si>
  <si>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</si>
  <si>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</si>
  <si>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</si>
  <si>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</si>
  <si>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</si>
  <si>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</si>
  <si>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>RUSYA FEDERASYONU</t>
  </si>
  <si>
    <t>BELÇİKA</t>
  </si>
  <si>
    <t>POLONYA</t>
  </si>
  <si>
    <t>MISIR</t>
  </si>
  <si>
    <t>SUUDİ ARABİSTAN</t>
  </si>
  <si>
    <t>ÇİN</t>
  </si>
  <si>
    <t>BULGARİSTAN</t>
  </si>
  <si>
    <t>FAS</t>
  </si>
  <si>
    <t>BAE</t>
  </si>
  <si>
    <t>UKRAYNA</t>
  </si>
  <si>
    <t>T O P L A M (TİM)</t>
  </si>
  <si>
    <t>İhracatçı Birlikleri Kaydından Muaf İhracat ile Antrepo ve Serbest Bölgeler Farkı</t>
  </si>
  <si>
    <t>GENEL İHRACAT TOPLAMI</t>
  </si>
  <si>
    <t>1 Eylül - 30 Eylül</t>
  </si>
  <si>
    <t>1 Ekim - 30 Eylül</t>
  </si>
  <si>
    <t>1 Ocak - 30 Eylül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</si>
</sst>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2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68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3" fillId="0" borderId="0" xfId="0" applyFont="1" applyFill="1"/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63" fillId="43" borderId="0" xfId="0" applyFont="1" applyFill="1"/>
    <xf numFmtId="3" fontId="63" fillId="43" borderId="0" xfId="0" applyNumberFormat="1" applyFont="1" applyFill="1"/>
    <xf numFmtId="49" fontId="67" fillId="43" borderId="9" xfId="0" applyNumberFormat="1" applyFont="1" applyFill="1" applyBorder="1" applyAlignment="1">
      <alignment horizontal="left"/>
    </xf>
    <xf numFmtId="3" fontId="67" fillId="43" borderId="9" xfId="0" applyNumberFormat="1" applyFont="1" applyFill="1" applyBorder="1" applyAlignment="1">
      <alignment horizontal="right"/>
    </xf>
    <xf numFmtId="49" fontId="67" fillId="43" borderId="9" xfId="0" applyNumberFormat="1" applyFont="1" applyFill="1" applyBorder="1" applyAlignment="1">
      <alignment horizontal="right"/>
    </xf>
    <xf numFmtId="49" fontId="68" fillId="43" borderId="9" xfId="0" applyNumberFormat="1" applyFont="1" applyFill="1" applyBorder="1"/>
    <xf numFmtId="3" fontId="69" fillId="43" borderId="9" xfId="0" applyNumberFormat="1" applyFont="1" applyFill="1" applyBorder="1" applyAlignment="1">
      <alignment horizontal="right"/>
    </xf>
    <xf numFmtId="49" fontId="68" fillId="43" borderId="32" xfId="0" applyNumberFormat="1" applyFont="1" applyFill="1" applyBorder="1"/>
    <xf numFmtId="168" fontId="69" fillId="43" borderId="0" xfId="170" applyNumberFormat="1" applyFont="1" applyFill="1" applyBorder="1"/>
    <xf numFmtId="49" fontId="68" fillId="43" borderId="0" xfId="0" applyNumberFormat="1" applyFont="1" applyFill="1" applyBorder="1"/>
    <xf numFmtId="0" fontId="64" fillId="43" borderId="0" xfId="0" applyFont="1" applyFill="1"/>
    <xf numFmtId="3" fontId="69" fillId="43" borderId="9" xfId="0" applyNumberFormat="1" applyFont="1" applyFill="1" applyBorder="1"/>
    <xf numFmtId="168" fontId="69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vertical="center"/>
    </xf>
    <xf numFmtId="3" fontId="29" fillId="44" borderId="9" xfId="2" applyNumberFormat="1" applyFont="1" applyFill="1" applyBorder="1" applyAlignment="1">
      <alignment horizontal="center" vertical="center"/>
    </xf>
    <xf numFmtId="166" fontId="62" fillId="45" borderId="9" xfId="2" applyNumberFormat="1" applyFont="1" applyFill="1" applyBorder="1" applyAlignment="1">
      <alignment horizontal="center" vertical="center"/>
    </xf>
    <xf numFmtId="166" fontId="29" fillId="0" borderId="9" xfId="2" applyNumberFormat="1" applyFont="1" applyFill="1" applyBorder="1" applyAlignment="1">
      <alignment horizontal="center" vertical="center"/>
    </xf>
    <xf numFmtId="3" fontId="62" fillId="44" borderId="9" xfId="2" applyNumberFormat="1" applyFont="1" applyFill="1" applyBorder="1" applyAlignment="1">
      <alignment horizontal="center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43" borderId="9" xfId="2" applyFont="1" applyFill="1" applyBorder="1" applyAlignment="1">
      <alignment horizontal="center"/>
    </xf>
    <xf numFmtId="0" fontId="65" fillId="43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166" fontId="62" fillId="46" borderId="9" xfId="2" applyNumberFormat="1" applyFont="1" applyFill="1" applyBorder="1" applyAlignment="1">
      <alignment horizontal="center" vertical="center"/>
    </xf>
  </cellXfs>
  <cellStyles count="337">
    <cellStyle name="%20 - Vurgu1 2" xfId="3" xr:uid="{00000000-0005-0000-0000-000000000000}"/>
    <cellStyle name="%20 - Vurgu2 2" xfId="4" xr:uid="{00000000-0005-0000-0000-000001000000}"/>
    <cellStyle name="%20 - Vurgu3 2" xfId="5" xr:uid="{00000000-0005-0000-0000-000002000000}"/>
    <cellStyle name="%20 - Vurgu4 2" xfId="6" xr:uid="{00000000-0005-0000-0000-000003000000}"/>
    <cellStyle name="%20 - Vurgu5 2" xfId="7" xr:uid="{00000000-0005-0000-0000-000004000000}"/>
    <cellStyle name="%20 - Vurgu6 2" xfId="8" xr:uid="{00000000-0005-0000-0000-000005000000}"/>
    <cellStyle name="%40 - Vurgu1 2" xfId="9" xr:uid="{00000000-0005-0000-0000-000006000000}"/>
    <cellStyle name="%40 - Vurgu2 2" xfId="10" xr:uid="{00000000-0005-0000-0000-000007000000}"/>
    <cellStyle name="%40 - Vurgu3 2" xfId="11" xr:uid="{00000000-0005-0000-0000-000008000000}"/>
    <cellStyle name="%40 - Vurgu4 2" xfId="12" xr:uid="{00000000-0005-0000-0000-000009000000}"/>
    <cellStyle name="%40 - Vurgu5 2" xfId="13" xr:uid="{00000000-0005-0000-0000-00000A000000}"/>
    <cellStyle name="%40 - Vurgu6 2" xfId="14" xr:uid="{00000000-0005-0000-0000-00000B000000}"/>
    <cellStyle name="%60 - Vurgu1 2" xfId="15" xr:uid="{00000000-0005-0000-0000-00000C000000}"/>
    <cellStyle name="%60 - Vurgu2 2" xfId="16" xr:uid="{00000000-0005-0000-0000-00000D000000}"/>
    <cellStyle name="%60 - Vurgu3 2" xfId="17" xr:uid="{00000000-0005-0000-0000-00000E000000}"/>
    <cellStyle name="%60 - Vurgu4 2" xfId="18" xr:uid="{00000000-0005-0000-0000-00000F000000}"/>
    <cellStyle name="%60 - Vurgu5 2" xfId="19" xr:uid="{00000000-0005-0000-0000-000010000000}"/>
    <cellStyle name="%60 - Vurgu6 2" xfId="20" xr:uid="{00000000-0005-0000-0000-000011000000}"/>
    <cellStyle name="20% - Accent1" xfId="21" xr:uid="{00000000-0005-0000-0000-000012000000}"/>
    <cellStyle name="20% - Accent1 2" xfId="22" xr:uid="{00000000-0005-0000-0000-000013000000}"/>
    <cellStyle name="20% - Accent1 2 2" xfId="23" xr:uid="{00000000-0005-0000-0000-000014000000}"/>
    <cellStyle name="20% - Accent1 2 2 2" xfId="171" xr:uid="{00000000-0005-0000-0000-000015000000}"/>
    <cellStyle name="20% - Accent1 2 3" xfId="172" xr:uid="{00000000-0005-0000-0000-000016000000}"/>
    <cellStyle name="20% - Accent1 3" xfId="173" xr:uid="{00000000-0005-0000-0000-000017000000}"/>
    <cellStyle name="20% - Accent1 4" xfId="174" xr:uid="{00000000-0005-0000-0000-000018000000}"/>
    <cellStyle name="20% - Accent2" xfId="24" xr:uid="{00000000-0005-0000-0000-000019000000}"/>
    <cellStyle name="20% - Accent2 2" xfId="25" xr:uid="{00000000-0005-0000-0000-00001A000000}"/>
    <cellStyle name="20% - Accent2 2 2" xfId="26" xr:uid="{00000000-0005-0000-0000-00001B000000}"/>
    <cellStyle name="20% - Accent2 2 2 2" xfId="175" xr:uid="{00000000-0005-0000-0000-00001C000000}"/>
    <cellStyle name="20% - Accent2 2 3" xfId="176" xr:uid="{00000000-0005-0000-0000-00001D000000}"/>
    <cellStyle name="20% - Accent2 3" xfId="177" xr:uid="{00000000-0005-0000-0000-00001E000000}"/>
    <cellStyle name="20% - Accent2 4" xfId="178" xr:uid="{00000000-0005-0000-0000-00001F000000}"/>
    <cellStyle name="20% - Accent3" xfId="27" xr:uid="{00000000-0005-0000-0000-000020000000}"/>
    <cellStyle name="20% - Accent3 2" xfId="28" xr:uid="{00000000-0005-0000-0000-000021000000}"/>
    <cellStyle name="20% - Accent3 2 2" xfId="29" xr:uid="{00000000-0005-0000-0000-000022000000}"/>
    <cellStyle name="20% - Accent3 2 2 2" xfId="179" xr:uid="{00000000-0005-0000-0000-000023000000}"/>
    <cellStyle name="20% - Accent3 2 3" xfId="180" xr:uid="{00000000-0005-0000-0000-000024000000}"/>
    <cellStyle name="20% - Accent3 3" xfId="181" xr:uid="{00000000-0005-0000-0000-000025000000}"/>
    <cellStyle name="20% - Accent3 4" xfId="182" xr:uid="{00000000-0005-0000-0000-000026000000}"/>
    <cellStyle name="20% - Accent4" xfId="30" xr:uid="{00000000-0005-0000-0000-000027000000}"/>
    <cellStyle name="20% - Accent4 2" xfId="31" xr:uid="{00000000-0005-0000-0000-000028000000}"/>
    <cellStyle name="20% - Accent4 2 2" xfId="32" xr:uid="{00000000-0005-0000-0000-000029000000}"/>
    <cellStyle name="20% - Accent4 2 2 2" xfId="183" xr:uid="{00000000-0005-0000-0000-00002A000000}"/>
    <cellStyle name="20% - Accent4 2 3" xfId="184" xr:uid="{00000000-0005-0000-0000-00002B000000}"/>
    <cellStyle name="20% - Accent4 3" xfId="185" xr:uid="{00000000-0005-0000-0000-00002C000000}"/>
    <cellStyle name="20% - Accent4 4" xfId="186" xr:uid="{00000000-0005-0000-0000-00002D000000}"/>
    <cellStyle name="20% - Accent5" xfId="33" xr:uid="{00000000-0005-0000-0000-00002E000000}"/>
    <cellStyle name="20% - Accent5 2" xfId="34" xr:uid="{00000000-0005-0000-0000-00002F000000}"/>
    <cellStyle name="20% - Accent5 2 2" xfId="35" xr:uid="{00000000-0005-0000-0000-000030000000}"/>
    <cellStyle name="20% - Accent5 2 2 2" xfId="187" xr:uid="{00000000-0005-0000-0000-000031000000}"/>
    <cellStyle name="20% - Accent5 2 3" xfId="188" xr:uid="{00000000-0005-0000-0000-000032000000}"/>
    <cellStyle name="20% - Accent5 3" xfId="189" xr:uid="{00000000-0005-0000-0000-000033000000}"/>
    <cellStyle name="20% - Accent5 4" xfId="190" xr:uid="{00000000-0005-0000-0000-000034000000}"/>
    <cellStyle name="20% - Accent6" xfId="36" xr:uid="{00000000-0005-0000-0000-000035000000}"/>
    <cellStyle name="20% - Accent6 2" xfId="37" xr:uid="{00000000-0005-0000-0000-000036000000}"/>
    <cellStyle name="20% - Accent6 2 2" xfId="38" xr:uid="{00000000-0005-0000-0000-000037000000}"/>
    <cellStyle name="20% - Accent6 2 2 2" xfId="191" xr:uid="{00000000-0005-0000-0000-000038000000}"/>
    <cellStyle name="20% - Accent6 2 3" xfId="192" xr:uid="{00000000-0005-0000-0000-000039000000}"/>
    <cellStyle name="20% - Accent6 3" xfId="193" xr:uid="{00000000-0005-0000-0000-00003A000000}"/>
    <cellStyle name="20% - Accent6 4" xfId="194" xr:uid="{00000000-0005-0000-0000-00003B000000}"/>
    <cellStyle name="40% - Accent1" xfId="39" xr:uid="{00000000-0005-0000-0000-00003C000000}"/>
    <cellStyle name="40% - Accent1 2" xfId="40" xr:uid="{00000000-0005-0000-0000-00003D000000}"/>
    <cellStyle name="40% - Accent1 2 2" xfId="41" xr:uid="{00000000-0005-0000-0000-00003E000000}"/>
    <cellStyle name="40% - Accent1 2 2 2" xfId="195" xr:uid="{00000000-0005-0000-0000-00003F000000}"/>
    <cellStyle name="40% - Accent1 2 3" xfId="196" xr:uid="{00000000-0005-0000-0000-000040000000}"/>
    <cellStyle name="40% - Accent1 3" xfId="197" xr:uid="{00000000-0005-0000-0000-000041000000}"/>
    <cellStyle name="40% - Accent1 4" xfId="198" xr:uid="{00000000-0005-0000-0000-000042000000}"/>
    <cellStyle name="40% - Accent2" xfId="42" xr:uid="{00000000-0005-0000-0000-000043000000}"/>
    <cellStyle name="40% - Accent2 2" xfId="43" xr:uid="{00000000-0005-0000-0000-000044000000}"/>
    <cellStyle name="40% - Accent2 2 2" xfId="44" xr:uid="{00000000-0005-0000-0000-000045000000}"/>
    <cellStyle name="40% - Accent2 2 2 2" xfId="199" xr:uid="{00000000-0005-0000-0000-000046000000}"/>
    <cellStyle name="40% - Accent2 2 3" xfId="200" xr:uid="{00000000-0005-0000-0000-000047000000}"/>
    <cellStyle name="40% - Accent2 3" xfId="201" xr:uid="{00000000-0005-0000-0000-000048000000}"/>
    <cellStyle name="40% - Accent2 4" xfId="202" xr:uid="{00000000-0005-0000-0000-000049000000}"/>
    <cellStyle name="40% - Accent3" xfId="45" xr:uid="{00000000-0005-0000-0000-00004A000000}"/>
    <cellStyle name="40% - Accent3 2" xfId="46" xr:uid="{00000000-0005-0000-0000-00004B000000}"/>
    <cellStyle name="40% - Accent3 2 2" xfId="47" xr:uid="{00000000-0005-0000-0000-00004C000000}"/>
    <cellStyle name="40% - Accent3 2 2 2" xfId="203" xr:uid="{00000000-0005-0000-0000-00004D000000}"/>
    <cellStyle name="40% - Accent3 2 3" xfId="204" xr:uid="{00000000-0005-0000-0000-00004E000000}"/>
    <cellStyle name="40% - Accent3 3" xfId="205" xr:uid="{00000000-0005-0000-0000-00004F000000}"/>
    <cellStyle name="40% - Accent3 4" xfId="206" xr:uid="{00000000-0005-0000-0000-000050000000}"/>
    <cellStyle name="40% - Accent4" xfId="48" xr:uid="{00000000-0005-0000-0000-000051000000}"/>
    <cellStyle name="40% - Accent4 2" xfId="49" xr:uid="{00000000-0005-0000-0000-000052000000}"/>
    <cellStyle name="40% - Accent4 2 2" xfId="50" xr:uid="{00000000-0005-0000-0000-000053000000}"/>
    <cellStyle name="40% - Accent4 2 2 2" xfId="207" xr:uid="{00000000-0005-0000-0000-000054000000}"/>
    <cellStyle name="40% - Accent4 2 3" xfId="208" xr:uid="{00000000-0005-0000-0000-000055000000}"/>
    <cellStyle name="40% - Accent4 3" xfId="209" xr:uid="{00000000-0005-0000-0000-000056000000}"/>
    <cellStyle name="40% - Accent4 4" xfId="210" xr:uid="{00000000-0005-0000-0000-000057000000}"/>
    <cellStyle name="40% - Accent5" xfId="51" xr:uid="{00000000-0005-0000-0000-000058000000}"/>
    <cellStyle name="40% - Accent5 2" xfId="52" xr:uid="{00000000-0005-0000-0000-000059000000}"/>
    <cellStyle name="40% - Accent5 2 2" xfId="53" xr:uid="{00000000-0005-0000-0000-00005A000000}"/>
    <cellStyle name="40% - Accent5 2 2 2" xfId="211" xr:uid="{00000000-0005-0000-0000-00005B000000}"/>
    <cellStyle name="40% - Accent5 2 3" xfId="212" xr:uid="{00000000-0005-0000-0000-00005C000000}"/>
    <cellStyle name="40% - Accent5 3" xfId="213" xr:uid="{00000000-0005-0000-0000-00005D000000}"/>
    <cellStyle name="40% - Accent5 4" xfId="214" xr:uid="{00000000-0005-0000-0000-00005E000000}"/>
    <cellStyle name="40% - Accent6" xfId="54" xr:uid="{00000000-0005-0000-0000-00005F000000}"/>
    <cellStyle name="40% - Accent6 2" xfId="55" xr:uid="{00000000-0005-0000-0000-000060000000}"/>
    <cellStyle name="40% - Accent6 2 2" xfId="56" xr:uid="{00000000-0005-0000-0000-000061000000}"/>
    <cellStyle name="40% - Accent6 2 2 2" xfId="215" xr:uid="{00000000-0005-0000-0000-000062000000}"/>
    <cellStyle name="40% - Accent6 2 3" xfId="216" xr:uid="{00000000-0005-0000-0000-000063000000}"/>
    <cellStyle name="40% - Accent6 3" xfId="217" xr:uid="{00000000-0005-0000-0000-000064000000}"/>
    <cellStyle name="40% - Accent6 4" xfId="218" xr:uid="{00000000-0005-0000-0000-000065000000}"/>
    <cellStyle name="60% - Accent1" xfId="57" xr:uid="{00000000-0005-0000-0000-000066000000}"/>
    <cellStyle name="60% - Accent1 2" xfId="58" xr:uid="{00000000-0005-0000-0000-000067000000}"/>
    <cellStyle name="60% - Accent1 2 2" xfId="59" xr:uid="{00000000-0005-0000-0000-000068000000}"/>
    <cellStyle name="60% - Accent1 2 2 2" xfId="219" xr:uid="{00000000-0005-0000-0000-000069000000}"/>
    <cellStyle name="60% - Accent1 2 3" xfId="220" xr:uid="{00000000-0005-0000-0000-00006A000000}"/>
    <cellStyle name="60% - Accent1 3" xfId="221" xr:uid="{00000000-0005-0000-0000-00006B000000}"/>
    <cellStyle name="60% - Accent2" xfId="60" xr:uid="{00000000-0005-0000-0000-00006C000000}"/>
    <cellStyle name="60% - Accent2 2" xfId="61" xr:uid="{00000000-0005-0000-0000-00006D000000}"/>
    <cellStyle name="60% - Accent2 2 2" xfId="62" xr:uid="{00000000-0005-0000-0000-00006E000000}"/>
    <cellStyle name="60% - Accent2 2 2 2" xfId="222" xr:uid="{00000000-0005-0000-0000-00006F000000}"/>
    <cellStyle name="60% - Accent2 2 3" xfId="223" xr:uid="{00000000-0005-0000-0000-000070000000}"/>
    <cellStyle name="60% - Accent2 3" xfId="224" xr:uid="{00000000-0005-0000-0000-000071000000}"/>
    <cellStyle name="60% - Accent3" xfId="63" xr:uid="{00000000-0005-0000-0000-000072000000}"/>
    <cellStyle name="60% - Accent3 2" xfId="64" xr:uid="{00000000-0005-0000-0000-000073000000}"/>
    <cellStyle name="60% - Accent3 2 2" xfId="65" xr:uid="{00000000-0005-0000-0000-000074000000}"/>
    <cellStyle name="60% - Accent3 2 2 2" xfId="225" xr:uid="{00000000-0005-0000-0000-000075000000}"/>
    <cellStyle name="60% - Accent3 2 3" xfId="226" xr:uid="{00000000-0005-0000-0000-000076000000}"/>
    <cellStyle name="60% - Accent3 3" xfId="227" xr:uid="{00000000-0005-0000-0000-000077000000}"/>
    <cellStyle name="60% - Accent4" xfId="66" xr:uid="{00000000-0005-0000-0000-000078000000}"/>
    <cellStyle name="60% - Accent4 2" xfId="67" xr:uid="{00000000-0005-0000-0000-000079000000}"/>
    <cellStyle name="60% - Accent4 2 2" xfId="68" xr:uid="{00000000-0005-0000-0000-00007A000000}"/>
    <cellStyle name="60% - Accent4 2 2 2" xfId="228" xr:uid="{00000000-0005-0000-0000-00007B000000}"/>
    <cellStyle name="60% - Accent4 2 3" xfId="229" xr:uid="{00000000-0005-0000-0000-00007C000000}"/>
    <cellStyle name="60% - Accent4 3" xfId="230" xr:uid="{00000000-0005-0000-0000-00007D000000}"/>
    <cellStyle name="60% - Accent5" xfId="69" xr:uid="{00000000-0005-0000-0000-00007E000000}"/>
    <cellStyle name="60% - Accent5 2" xfId="70" xr:uid="{00000000-0005-0000-0000-00007F000000}"/>
    <cellStyle name="60% - Accent5 2 2" xfId="71" xr:uid="{00000000-0005-0000-0000-000080000000}"/>
    <cellStyle name="60% - Accent5 2 2 2" xfId="231" xr:uid="{00000000-0005-0000-0000-000081000000}"/>
    <cellStyle name="60% - Accent5 2 3" xfId="232" xr:uid="{00000000-0005-0000-0000-000082000000}"/>
    <cellStyle name="60% - Accent5 3" xfId="233" xr:uid="{00000000-0005-0000-0000-000083000000}"/>
    <cellStyle name="60% - Accent6" xfId="72" xr:uid="{00000000-0005-0000-0000-000084000000}"/>
    <cellStyle name="60% - Accent6 2" xfId="73" xr:uid="{00000000-0005-0000-0000-000085000000}"/>
    <cellStyle name="60% - Accent6 2 2" xfId="74" xr:uid="{00000000-0005-0000-0000-000086000000}"/>
    <cellStyle name="60% - Accent6 2 2 2" xfId="234" xr:uid="{00000000-0005-0000-0000-000087000000}"/>
    <cellStyle name="60% - Accent6 2 3" xfId="235" xr:uid="{00000000-0005-0000-0000-000088000000}"/>
    <cellStyle name="60% - Accent6 3" xfId="236" xr:uid="{00000000-0005-0000-0000-000089000000}"/>
    <cellStyle name="Accent1 2" xfId="75" xr:uid="{00000000-0005-0000-0000-00008A000000}"/>
    <cellStyle name="Accent1 2 2" xfId="76" xr:uid="{00000000-0005-0000-0000-00008B000000}"/>
    <cellStyle name="Accent1 2 2 2" xfId="237" xr:uid="{00000000-0005-0000-0000-00008C000000}"/>
    <cellStyle name="Accent1 2 3" xfId="238" xr:uid="{00000000-0005-0000-0000-00008D000000}"/>
    <cellStyle name="Accent1 3" xfId="239" xr:uid="{00000000-0005-0000-0000-00008E000000}"/>
    <cellStyle name="Accent2 2" xfId="77" xr:uid="{00000000-0005-0000-0000-00008F000000}"/>
    <cellStyle name="Accent2 2 2" xfId="78" xr:uid="{00000000-0005-0000-0000-000090000000}"/>
    <cellStyle name="Accent2 2 2 2" xfId="240" xr:uid="{00000000-0005-0000-0000-000091000000}"/>
    <cellStyle name="Accent2 2 3" xfId="241" xr:uid="{00000000-0005-0000-0000-000092000000}"/>
    <cellStyle name="Accent2 3" xfId="242" xr:uid="{00000000-0005-0000-0000-000093000000}"/>
    <cellStyle name="Accent3 2" xfId="79" xr:uid="{00000000-0005-0000-0000-000094000000}"/>
    <cellStyle name="Accent3 2 2" xfId="80" xr:uid="{00000000-0005-0000-0000-000095000000}"/>
    <cellStyle name="Accent3 2 2 2" xfId="243" xr:uid="{00000000-0005-0000-0000-000096000000}"/>
    <cellStyle name="Accent3 2 3" xfId="244" xr:uid="{00000000-0005-0000-0000-000097000000}"/>
    <cellStyle name="Accent3 3" xfId="245" xr:uid="{00000000-0005-0000-0000-000098000000}"/>
    <cellStyle name="Accent4 2" xfId="81" xr:uid="{00000000-0005-0000-0000-000099000000}"/>
    <cellStyle name="Accent4 2 2" xfId="82" xr:uid="{00000000-0005-0000-0000-00009A000000}"/>
    <cellStyle name="Accent4 2 2 2" xfId="246" xr:uid="{00000000-0005-0000-0000-00009B000000}"/>
    <cellStyle name="Accent4 2 3" xfId="247" xr:uid="{00000000-0005-0000-0000-00009C000000}"/>
    <cellStyle name="Accent4 3" xfId="248" xr:uid="{00000000-0005-0000-0000-00009D000000}"/>
    <cellStyle name="Accent5 2" xfId="83" xr:uid="{00000000-0005-0000-0000-00009E000000}"/>
    <cellStyle name="Accent5 2 2" xfId="84" xr:uid="{00000000-0005-0000-0000-00009F000000}"/>
    <cellStyle name="Accent5 2 2 2" xfId="249" xr:uid="{00000000-0005-0000-0000-0000A0000000}"/>
    <cellStyle name="Accent5 2 3" xfId="250" xr:uid="{00000000-0005-0000-0000-0000A1000000}"/>
    <cellStyle name="Accent5 3" xfId="251" xr:uid="{00000000-0005-0000-0000-0000A2000000}"/>
    <cellStyle name="Accent6 2" xfId="85" xr:uid="{00000000-0005-0000-0000-0000A3000000}"/>
    <cellStyle name="Accent6 2 2" xfId="86" xr:uid="{00000000-0005-0000-0000-0000A4000000}"/>
    <cellStyle name="Accent6 2 2 2" xfId="252" xr:uid="{00000000-0005-0000-0000-0000A5000000}"/>
    <cellStyle name="Accent6 2 3" xfId="253" xr:uid="{00000000-0005-0000-0000-0000A6000000}"/>
    <cellStyle name="Accent6 3" xfId="254" xr:uid="{00000000-0005-0000-0000-0000A7000000}"/>
    <cellStyle name="Açıklama Metni 2" xfId="87" xr:uid="{00000000-0005-0000-0000-0000A8000000}"/>
    <cellStyle name="Ana Başlık 2" xfId="88" xr:uid="{00000000-0005-0000-0000-0000A9000000}"/>
    <cellStyle name="Bad 2" xfId="89" xr:uid="{00000000-0005-0000-0000-0000AA000000}"/>
    <cellStyle name="Bad 2 2" xfId="90" xr:uid="{00000000-0005-0000-0000-0000AB000000}"/>
    <cellStyle name="Bad 2 2 2" xfId="255" xr:uid="{00000000-0005-0000-0000-0000AC000000}"/>
    <cellStyle name="Bad 2 3" xfId="256" xr:uid="{00000000-0005-0000-0000-0000AD000000}"/>
    <cellStyle name="Bad 3" xfId="257" xr:uid="{00000000-0005-0000-0000-0000AE000000}"/>
    <cellStyle name="Bağlı Hücre 2" xfId="91" xr:uid="{00000000-0005-0000-0000-0000AF000000}"/>
    <cellStyle name="Başlık 1 2" xfId="92" xr:uid="{00000000-0005-0000-0000-0000B0000000}"/>
    <cellStyle name="Başlık 2 2" xfId="93" xr:uid="{00000000-0005-0000-0000-0000B1000000}"/>
    <cellStyle name="Başlık 3 2" xfId="94" xr:uid="{00000000-0005-0000-0000-0000B2000000}"/>
    <cellStyle name="Başlık 4 2" xfId="95" xr:uid="{00000000-0005-0000-0000-0000B3000000}"/>
    <cellStyle name="Calculation 2" xfId="96" xr:uid="{00000000-0005-0000-0000-0000B4000000}"/>
    <cellStyle name="Calculation 2 2" xfId="97" xr:uid="{00000000-0005-0000-0000-0000B5000000}"/>
    <cellStyle name="Calculation 2 2 2" xfId="258" xr:uid="{00000000-0005-0000-0000-0000B6000000}"/>
    <cellStyle name="Calculation 2 3" xfId="259" xr:uid="{00000000-0005-0000-0000-0000B7000000}"/>
    <cellStyle name="Calculation 3" xfId="260" xr:uid="{00000000-0005-0000-0000-0000B8000000}"/>
    <cellStyle name="Check Cell 2" xfId="98" xr:uid="{00000000-0005-0000-0000-0000B9000000}"/>
    <cellStyle name="Check Cell 2 2" xfId="99" xr:uid="{00000000-0005-0000-0000-0000BA000000}"/>
    <cellStyle name="Check Cell 2 2 2" xfId="261" xr:uid="{00000000-0005-0000-0000-0000BB000000}"/>
    <cellStyle name="Check Cell 2 3" xfId="262" xr:uid="{00000000-0005-0000-0000-0000BC000000}"/>
    <cellStyle name="Check Cell 3" xfId="263" xr:uid="{00000000-0005-0000-0000-0000BD000000}"/>
    <cellStyle name="Comma" xfId="1" builtinId="3"/>
    <cellStyle name="Comma 2" xfId="100" xr:uid="{00000000-0005-0000-0000-0000BE000000}"/>
    <cellStyle name="Comma 2 2" xfId="101" xr:uid="{00000000-0005-0000-0000-0000BF000000}"/>
    <cellStyle name="Comma 2 3" xfId="264" xr:uid="{00000000-0005-0000-0000-0000C0000000}"/>
    <cellStyle name="Çıkış 2" xfId="102" xr:uid="{00000000-0005-0000-0000-0000C1000000}"/>
    <cellStyle name="Explanatory Text" xfId="103" xr:uid="{00000000-0005-0000-0000-0000C2000000}"/>
    <cellStyle name="Explanatory Text 2" xfId="104" xr:uid="{00000000-0005-0000-0000-0000C3000000}"/>
    <cellStyle name="Explanatory Text 2 2" xfId="105" xr:uid="{00000000-0005-0000-0000-0000C4000000}"/>
    <cellStyle name="Explanatory Text 2 2 2" xfId="265" xr:uid="{00000000-0005-0000-0000-0000C5000000}"/>
    <cellStyle name="Explanatory Text 2 3" xfId="266" xr:uid="{00000000-0005-0000-0000-0000C6000000}"/>
    <cellStyle name="Explanatory Text 3" xfId="267" xr:uid="{00000000-0005-0000-0000-0000C7000000}"/>
    <cellStyle name="Giriş 2" xfId="106" xr:uid="{00000000-0005-0000-0000-0000C8000000}"/>
    <cellStyle name="Good 2" xfId="107" xr:uid="{00000000-0005-0000-0000-0000C9000000}"/>
    <cellStyle name="Good 2 2" xfId="108" xr:uid="{00000000-0005-0000-0000-0000CA000000}"/>
    <cellStyle name="Good 2 2 2" xfId="268" xr:uid="{00000000-0005-0000-0000-0000CB000000}"/>
    <cellStyle name="Good 2 3" xfId="269" xr:uid="{00000000-0005-0000-0000-0000CC000000}"/>
    <cellStyle name="Good 3" xfId="270" xr:uid="{00000000-0005-0000-0000-0000CD000000}"/>
    <cellStyle name="Heading 1" xfId="109" xr:uid="{00000000-0005-0000-0000-0000CE000000}"/>
    <cellStyle name="Heading 1 2" xfId="110" xr:uid="{00000000-0005-0000-0000-0000CF000000}"/>
    <cellStyle name="Heading 2" xfId="111" xr:uid="{00000000-0005-0000-0000-0000D0000000}"/>
    <cellStyle name="Heading 2 2" xfId="112" xr:uid="{00000000-0005-0000-0000-0000D1000000}"/>
    <cellStyle name="Heading 3" xfId="113" xr:uid="{00000000-0005-0000-0000-0000D2000000}"/>
    <cellStyle name="Heading 3 2" xfId="114" xr:uid="{00000000-0005-0000-0000-0000D3000000}"/>
    <cellStyle name="Heading 4" xfId="115" xr:uid="{00000000-0005-0000-0000-0000D4000000}"/>
    <cellStyle name="Heading 4 2" xfId="116" xr:uid="{00000000-0005-0000-0000-0000D5000000}"/>
    <cellStyle name="Hesaplama 2" xfId="271" xr:uid="{00000000-0005-0000-0000-0000D6000000}"/>
    <cellStyle name="Input" xfId="117" xr:uid="{00000000-0005-0000-0000-0000D7000000}"/>
    <cellStyle name="Input 2" xfId="118" xr:uid="{00000000-0005-0000-0000-0000D8000000}"/>
    <cellStyle name="Input 2 2" xfId="119" xr:uid="{00000000-0005-0000-0000-0000D9000000}"/>
    <cellStyle name="Input 2 2 2" xfId="272" xr:uid="{00000000-0005-0000-0000-0000DA000000}"/>
    <cellStyle name="Input 2 3" xfId="273" xr:uid="{00000000-0005-0000-0000-0000DB000000}"/>
    <cellStyle name="Input 3" xfId="274" xr:uid="{00000000-0005-0000-0000-0000DC000000}"/>
    <cellStyle name="İşaretli Hücre 2" xfId="275" xr:uid="{00000000-0005-0000-0000-0000DD000000}"/>
    <cellStyle name="İyi 2" xfId="276" xr:uid="{00000000-0005-0000-0000-0000DE000000}"/>
    <cellStyle name="Kötü 2" xfId="277" xr:uid="{00000000-0005-0000-0000-0000DF000000}"/>
    <cellStyle name="Linked Cell" xfId="120" xr:uid="{00000000-0005-0000-0000-0000E0000000}"/>
    <cellStyle name="Linked Cell 2" xfId="121" xr:uid="{00000000-0005-0000-0000-0000E1000000}"/>
    <cellStyle name="Linked Cell 2 2" xfId="122" xr:uid="{00000000-0005-0000-0000-0000E2000000}"/>
    <cellStyle name="Linked Cell 2 2 2" xfId="278" xr:uid="{00000000-0005-0000-0000-0000E3000000}"/>
    <cellStyle name="Linked Cell 2 3" xfId="279" xr:uid="{00000000-0005-0000-0000-0000E4000000}"/>
    <cellStyle name="Linked Cell 3" xfId="280" xr:uid="{00000000-0005-0000-0000-0000E5000000}"/>
    <cellStyle name="Neutral 2" xfId="123" xr:uid="{00000000-0005-0000-0000-0000E6000000}"/>
    <cellStyle name="Neutral 2 2" xfId="124" xr:uid="{00000000-0005-0000-0000-0000E7000000}"/>
    <cellStyle name="Neutral 2 2 2" xfId="281" xr:uid="{00000000-0005-0000-0000-0000E8000000}"/>
    <cellStyle name="Neutral 2 3" xfId="282" xr:uid="{00000000-0005-0000-0000-0000E9000000}"/>
    <cellStyle name="Neutral 3" xfId="283" xr:uid="{00000000-0005-0000-0000-0000EA000000}"/>
    <cellStyle name="Normal" xfId="0" builtinId="0"/>
    <cellStyle name="Normal 2" xfId="336" xr:uid="{00000000-0005-0000-0000-0000EC000000}"/>
    <cellStyle name="Normal 2 2" xfId="125" xr:uid="{00000000-0005-0000-0000-0000ED000000}"/>
    <cellStyle name="Normal 2 2 2" xfId="284" xr:uid="{00000000-0005-0000-0000-0000EE000000}"/>
    <cellStyle name="Normal 2 3" xfId="126" xr:uid="{00000000-0005-0000-0000-0000EF000000}"/>
    <cellStyle name="Normal 2 3 2" xfId="127" xr:uid="{00000000-0005-0000-0000-0000F0000000}"/>
    <cellStyle name="Normal 2 3 2 2" xfId="285" xr:uid="{00000000-0005-0000-0000-0000F1000000}"/>
    <cellStyle name="Normal 2 3 3" xfId="286" xr:uid="{00000000-0005-0000-0000-0000F2000000}"/>
    <cellStyle name="Normal 3" xfId="128" xr:uid="{00000000-0005-0000-0000-0000F3000000}"/>
    <cellStyle name="Normal 3 2" xfId="287" xr:uid="{00000000-0005-0000-0000-0000F4000000}"/>
    <cellStyle name="Normal 4" xfId="129" xr:uid="{00000000-0005-0000-0000-0000F5000000}"/>
    <cellStyle name="Normal 4 2" xfId="130" xr:uid="{00000000-0005-0000-0000-0000F6000000}"/>
    <cellStyle name="Normal 4 2 2" xfId="131" xr:uid="{00000000-0005-0000-0000-0000F7000000}"/>
    <cellStyle name="Normal 4 2 2 2" xfId="288" xr:uid="{00000000-0005-0000-0000-0000F8000000}"/>
    <cellStyle name="Normal 4 2 3" xfId="289" xr:uid="{00000000-0005-0000-0000-0000F9000000}"/>
    <cellStyle name="Normal 4 3" xfId="290" xr:uid="{00000000-0005-0000-0000-0000FA000000}"/>
    <cellStyle name="Normal 4 4" xfId="291" xr:uid="{00000000-0005-0000-0000-0000FB000000}"/>
    <cellStyle name="Normal 5" xfId="292" xr:uid="{00000000-0005-0000-0000-0000FC000000}"/>
    <cellStyle name="Normal 5 2" xfId="293" xr:uid="{00000000-0005-0000-0000-0000FD000000}"/>
    <cellStyle name="Normal 5 3" xfId="294" xr:uid="{00000000-0005-0000-0000-0000FE000000}"/>
    <cellStyle name="Normal_MAYIS_2009_İHRACAT_RAKAMLARI" xfId="2" xr:uid="{00000000-0005-0000-0000-0000FF000000}"/>
    <cellStyle name="Not 2" xfId="132" xr:uid="{00000000-0005-0000-0000-000000010000}"/>
    <cellStyle name="Not 3" xfId="295" xr:uid="{00000000-0005-0000-0000-000001010000}"/>
    <cellStyle name="Note 2" xfId="133" xr:uid="{00000000-0005-0000-0000-000002010000}"/>
    <cellStyle name="Note 2 2" xfId="134" xr:uid="{00000000-0005-0000-0000-000003010000}"/>
    <cellStyle name="Note 2 2 2" xfId="135" xr:uid="{00000000-0005-0000-0000-000004010000}"/>
    <cellStyle name="Note 2 2 2 2" xfId="136" xr:uid="{00000000-0005-0000-0000-000005010000}"/>
    <cellStyle name="Note 2 2 2 2 2" xfId="296" xr:uid="{00000000-0005-0000-0000-000006010000}"/>
    <cellStyle name="Note 2 2 2 3" xfId="297" xr:uid="{00000000-0005-0000-0000-000007010000}"/>
    <cellStyle name="Note 2 2 3" xfId="137" xr:uid="{00000000-0005-0000-0000-000008010000}"/>
    <cellStyle name="Note 2 2 3 2" xfId="138" xr:uid="{00000000-0005-0000-0000-000009010000}"/>
    <cellStyle name="Note 2 2 3 2 2" xfId="139" xr:uid="{00000000-0005-0000-0000-00000A010000}"/>
    <cellStyle name="Note 2 2 3 2 2 2" xfId="298" xr:uid="{00000000-0005-0000-0000-00000B010000}"/>
    <cellStyle name="Note 2 2 3 2 3" xfId="299" xr:uid="{00000000-0005-0000-0000-00000C010000}"/>
    <cellStyle name="Note 2 2 3 3" xfId="140" xr:uid="{00000000-0005-0000-0000-00000D010000}"/>
    <cellStyle name="Note 2 2 3 3 2" xfId="141" xr:uid="{00000000-0005-0000-0000-00000E010000}"/>
    <cellStyle name="Note 2 2 3 3 2 2" xfId="300" xr:uid="{00000000-0005-0000-0000-00000F010000}"/>
    <cellStyle name="Note 2 2 3 3 3" xfId="301" xr:uid="{00000000-0005-0000-0000-000010010000}"/>
    <cellStyle name="Note 2 2 3 4" xfId="302" xr:uid="{00000000-0005-0000-0000-000011010000}"/>
    <cellStyle name="Note 2 2 4" xfId="142" xr:uid="{00000000-0005-0000-0000-000012010000}"/>
    <cellStyle name="Note 2 2 4 2" xfId="143" xr:uid="{00000000-0005-0000-0000-000013010000}"/>
    <cellStyle name="Note 2 2 4 2 2" xfId="303" xr:uid="{00000000-0005-0000-0000-000014010000}"/>
    <cellStyle name="Note 2 2 4 3" xfId="304" xr:uid="{00000000-0005-0000-0000-000015010000}"/>
    <cellStyle name="Note 2 2 5" xfId="305" xr:uid="{00000000-0005-0000-0000-000016010000}"/>
    <cellStyle name="Note 2 2 6" xfId="306" xr:uid="{00000000-0005-0000-0000-000017010000}"/>
    <cellStyle name="Note 2 3" xfId="144" xr:uid="{00000000-0005-0000-0000-000018010000}"/>
    <cellStyle name="Note 2 3 2" xfId="145" xr:uid="{00000000-0005-0000-0000-000019010000}"/>
    <cellStyle name="Note 2 3 2 2" xfId="146" xr:uid="{00000000-0005-0000-0000-00001A010000}"/>
    <cellStyle name="Note 2 3 2 2 2" xfId="307" xr:uid="{00000000-0005-0000-0000-00001B010000}"/>
    <cellStyle name="Note 2 3 2 3" xfId="308" xr:uid="{00000000-0005-0000-0000-00001C010000}"/>
    <cellStyle name="Note 2 3 3" xfId="147" xr:uid="{00000000-0005-0000-0000-00001D010000}"/>
    <cellStyle name="Note 2 3 3 2" xfId="148" xr:uid="{00000000-0005-0000-0000-00001E010000}"/>
    <cellStyle name="Note 2 3 3 2 2" xfId="309" xr:uid="{00000000-0005-0000-0000-00001F010000}"/>
    <cellStyle name="Note 2 3 3 3" xfId="310" xr:uid="{00000000-0005-0000-0000-000020010000}"/>
    <cellStyle name="Note 2 3 4" xfId="311" xr:uid="{00000000-0005-0000-0000-000021010000}"/>
    <cellStyle name="Note 2 4" xfId="149" xr:uid="{00000000-0005-0000-0000-000022010000}"/>
    <cellStyle name="Note 2 4 2" xfId="150" xr:uid="{00000000-0005-0000-0000-000023010000}"/>
    <cellStyle name="Note 2 4 2 2" xfId="312" xr:uid="{00000000-0005-0000-0000-000024010000}"/>
    <cellStyle name="Note 2 4 3" xfId="313" xr:uid="{00000000-0005-0000-0000-000025010000}"/>
    <cellStyle name="Note 2 5" xfId="314" xr:uid="{00000000-0005-0000-0000-000026010000}"/>
    <cellStyle name="Note 3" xfId="151" xr:uid="{00000000-0005-0000-0000-000027010000}"/>
    <cellStyle name="Note 3 2" xfId="315" xr:uid="{00000000-0005-0000-0000-000028010000}"/>
    <cellStyle name="Nötr 2" xfId="316" xr:uid="{00000000-0005-0000-0000-000029010000}"/>
    <cellStyle name="Output" xfId="152" xr:uid="{00000000-0005-0000-0000-00002A010000}"/>
    <cellStyle name="Output 2" xfId="153" xr:uid="{00000000-0005-0000-0000-00002B010000}"/>
    <cellStyle name="Output 2 2" xfId="154" xr:uid="{00000000-0005-0000-0000-00002C010000}"/>
    <cellStyle name="Output 2 2 2" xfId="317" xr:uid="{00000000-0005-0000-0000-00002D010000}"/>
    <cellStyle name="Output 2 3" xfId="318" xr:uid="{00000000-0005-0000-0000-00002E010000}"/>
    <cellStyle name="Output 3" xfId="319" xr:uid="{00000000-0005-0000-0000-00002F010000}"/>
    <cellStyle name="Percent 2" xfId="155" xr:uid="{00000000-0005-0000-0000-000030010000}"/>
    <cellStyle name="Percent 2 2" xfId="156" xr:uid="{00000000-0005-0000-0000-000031010000}"/>
    <cellStyle name="Percent 2 2 2" xfId="320" xr:uid="{00000000-0005-0000-0000-000032010000}"/>
    <cellStyle name="Percent 2 3" xfId="321" xr:uid="{00000000-0005-0000-0000-000033010000}"/>
    <cellStyle name="Percent 3" xfId="157" xr:uid="{00000000-0005-0000-0000-000034010000}"/>
    <cellStyle name="Percent 3 2" xfId="322" xr:uid="{00000000-0005-0000-0000-000035010000}"/>
    <cellStyle name="Title" xfId="158" xr:uid="{00000000-0005-0000-0000-000036010000}"/>
    <cellStyle name="Title 2" xfId="159" xr:uid="{00000000-0005-0000-0000-000037010000}"/>
    <cellStyle name="Toplam 2" xfId="160" xr:uid="{00000000-0005-0000-0000-000038010000}"/>
    <cellStyle name="Total" xfId="161" xr:uid="{00000000-0005-0000-0000-000039010000}"/>
    <cellStyle name="Total 2" xfId="162" xr:uid="{00000000-0005-0000-0000-00003A010000}"/>
    <cellStyle name="Total 2 2" xfId="163" xr:uid="{00000000-0005-0000-0000-00003B010000}"/>
    <cellStyle name="Total 2 2 2" xfId="323" xr:uid="{00000000-0005-0000-0000-00003C010000}"/>
    <cellStyle name="Total 2 3" xfId="324" xr:uid="{00000000-0005-0000-0000-00003D010000}"/>
    <cellStyle name="Total 3" xfId="325" xr:uid="{00000000-0005-0000-0000-00003E010000}"/>
    <cellStyle name="Uyarı Metni 2" xfId="164" xr:uid="{00000000-0005-0000-0000-00003F010000}"/>
    <cellStyle name="Virgül 2" xfId="165" xr:uid="{00000000-0005-0000-0000-000041010000}"/>
    <cellStyle name="Virgül 3" xfId="326" xr:uid="{00000000-0005-0000-0000-000042010000}"/>
    <cellStyle name="Vurgu1 2" xfId="327" xr:uid="{00000000-0005-0000-0000-000043010000}"/>
    <cellStyle name="Vurgu2 2" xfId="328" xr:uid="{00000000-0005-0000-0000-000044010000}"/>
    <cellStyle name="Vurgu3 2" xfId="329" xr:uid="{00000000-0005-0000-0000-000045010000}"/>
    <cellStyle name="Vurgu4 2" xfId="330" xr:uid="{00000000-0005-0000-0000-000046010000}"/>
    <cellStyle name="Vurgu5 2" xfId="331" xr:uid="{00000000-0005-0000-0000-000047010000}"/>
    <cellStyle name="Vurgu6 2" xfId="332" xr:uid="{00000000-0005-0000-0000-000048010000}"/>
    <cellStyle name="Warning Text" xfId="166" xr:uid="{00000000-0005-0000-0000-000049010000}"/>
    <cellStyle name="Warning Text 2" xfId="167" xr:uid="{00000000-0005-0000-0000-00004A010000}"/>
    <cellStyle name="Warning Text 2 2" xfId="168" xr:uid="{00000000-0005-0000-0000-00004B010000}"/>
    <cellStyle name="Warning Text 2 2 2" xfId="333" xr:uid="{00000000-0005-0000-0000-00004C010000}"/>
    <cellStyle name="Warning Text 2 3" xfId="334" xr:uid="{00000000-0005-0000-0000-00004D010000}"/>
    <cellStyle name="Warning Text 3" xfId="335" xr:uid="{00000000-0005-0000-0000-00004E010000}"/>
    <cellStyle name="Yüzde 2" xfId="169" xr:uid="{00000000-0005-0000-0000-00004F010000}"/>
    <cellStyle name="Yüzde 3" xfId="170" xr:uid="{00000000-0005-0000-0000-000050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10611636.629490001</c:v>
                </c:pt>
                <c:pt idx="1">
                  <c:v>11030233.30845</c:v>
                </c:pt>
                <c:pt idx="2">
                  <c:v>12637170.871490002</c:v>
                </c:pt>
                <c:pt idx="3">
                  <c:v>11771964.147220001</c:v>
                </c:pt>
                <c:pt idx="4">
                  <c:v>12995449.273230001</c:v>
                </c:pt>
                <c:pt idx="5">
                  <c:v>8887805.2248700019</c:v>
                </c:pt>
                <c:pt idx="6">
                  <c:v>12515423.368570002</c:v>
                </c:pt>
                <c:pt idx="7">
                  <c:v>10182576.103329999</c:v>
                </c:pt>
                <c:pt idx="8">
                  <c:v>11580472.318960002</c:v>
                </c:pt>
                <c:pt idx="9">
                  <c:v>12378463.701699998</c:v>
                </c:pt>
                <c:pt idx="10">
                  <c:v>12092771.387410002</c:v>
                </c:pt>
                <c:pt idx="11">
                  <c:v>11499041.148139998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C4-4025-9561-1C6D5031451F}"/>
            </c:ext>
          </c:extLst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11103204.207960002</c:v>
                </c:pt>
                <c:pt idx="1">
                  <c:v>11128536.34007</c:v>
                </c:pt>
                <c:pt idx="2">
                  <c:v>9973870.2652400006</c:v>
                </c:pt>
                <c:pt idx="3">
                  <c:v>6227503.8352799993</c:v>
                </c:pt>
                <c:pt idx="4">
                  <c:v>7103786.2388699995</c:v>
                </c:pt>
                <c:pt idx="5">
                  <c:v>10218931.594079999</c:v>
                </c:pt>
                <c:pt idx="6">
                  <c:v>11476819.19502</c:v>
                </c:pt>
                <c:pt idx="7">
                  <c:v>9410885.1963500008</c:v>
                </c:pt>
                <c:pt idx="8">
                  <c:v>12277958.030750003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4-4025-9561-1C6D50314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02192"/>
        <c:axId val="-128503280"/>
      </c:lineChart>
      <c:catAx>
        <c:axId val="-12850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850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85032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85021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113205.42514000001</c:v>
                </c:pt>
                <c:pt idx="1">
                  <c:v>100301.6303</c:v>
                </c:pt>
                <c:pt idx="2">
                  <c:v>123200.01270000001</c:v>
                </c:pt>
                <c:pt idx="3">
                  <c:v>103629.56789999999</c:v>
                </c:pt>
                <c:pt idx="4">
                  <c:v>74238.944440000007</c:v>
                </c:pt>
                <c:pt idx="5">
                  <c:v>89459.700299999997</c:v>
                </c:pt>
                <c:pt idx="6">
                  <c:v>89937.245349999997</c:v>
                </c:pt>
                <c:pt idx="7">
                  <c:v>85016.275779999996</c:v>
                </c:pt>
                <c:pt idx="8">
                  <c:v>148750.05215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D-4848-AC82-761AACD2A558}"/>
            </c:ext>
          </c:extLst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112110.71122</c:v>
                </c:pt>
                <c:pt idx="1">
                  <c:v>114842.19143000001</c:v>
                </c:pt>
                <c:pt idx="2">
                  <c:v>118196.58269</c:v>
                </c:pt>
                <c:pt idx="3">
                  <c:v>117650.87019</c:v>
                </c:pt>
                <c:pt idx="4">
                  <c:v>117731.30992</c:v>
                </c:pt>
                <c:pt idx="5">
                  <c:v>63501.196909999999</c:v>
                </c:pt>
                <c:pt idx="6">
                  <c:v>83021.46703</c:v>
                </c:pt>
                <c:pt idx="7">
                  <c:v>71929.894650000002</c:v>
                </c:pt>
                <c:pt idx="8">
                  <c:v>154402.71634000001</c:v>
                </c:pt>
                <c:pt idx="9">
                  <c:v>189264.08181999999</c:v>
                </c:pt>
                <c:pt idx="10">
                  <c:v>151344.11695</c:v>
                </c:pt>
                <c:pt idx="11">
                  <c:v>122523.94809000001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D-4848-AC82-761AACD2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96976"/>
        <c:axId val="-86695344"/>
      </c:lineChart>
      <c:catAx>
        <c:axId val="-8669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5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95344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183299.42689999999</c:v>
                </c:pt>
                <c:pt idx="1">
                  <c:v>163226.82138000001</c:v>
                </c:pt>
                <c:pt idx="2">
                  <c:v>207578.55201000001</c:v>
                </c:pt>
                <c:pt idx="3">
                  <c:v>197354.75154999999</c:v>
                </c:pt>
                <c:pt idx="4">
                  <c:v>120436.41849</c:v>
                </c:pt>
                <c:pt idx="5">
                  <c:v>125734.95612</c:v>
                </c:pt>
                <c:pt idx="6">
                  <c:v>136942.58261000001</c:v>
                </c:pt>
                <c:pt idx="7">
                  <c:v>92820.968280000001</c:v>
                </c:pt>
                <c:pt idx="8">
                  <c:v>223173.23477000001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569-B9A8-91261275291F}"/>
            </c:ext>
          </c:extLst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152194.74354</c:v>
                </c:pt>
                <c:pt idx="1">
                  <c:v>144402.65093</c:v>
                </c:pt>
                <c:pt idx="2">
                  <c:v>136203.45361999999</c:v>
                </c:pt>
                <c:pt idx="3">
                  <c:v>135925.36207999999</c:v>
                </c:pt>
                <c:pt idx="4">
                  <c:v>132553.25017000001</c:v>
                </c:pt>
                <c:pt idx="5">
                  <c:v>75849.333199999994</c:v>
                </c:pt>
                <c:pt idx="6">
                  <c:v>112534.87652000001</c:v>
                </c:pt>
                <c:pt idx="7">
                  <c:v>66613.027579999994</c:v>
                </c:pt>
                <c:pt idx="8">
                  <c:v>274784.34807000001</c:v>
                </c:pt>
                <c:pt idx="9">
                  <c:v>346124.53003999998</c:v>
                </c:pt>
                <c:pt idx="10">
                  <c:v>264186.49014000001</c:v>
                </c:pt>
                <c:pt idx="11">
                  <c:v>187048.52671999999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6-4569-B9A8-91261275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9520"/>
        <c:axId val="-86027344"/>
      </c:lineChart>
      <c:catAx>
        <c:axId val="-8602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273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9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24451.569380000001</c:v>
                </c:pt>
                <c:pt idx="1">
                  <c:v>24726.651860000002</c:v>
                </c:pt>
                <c:pt idx="2">
                  <c:v>29417.449779999999</c:v>
                </c:pt>
                <c:pt idx="3">
                  <c:v>23301.29163</c:v>
                </c:pt>
                <c:pt idx="4">
                  <c:v>19919.669020000001</c:v>
                </c:pt>
                <c:pt idx="5">
                  <c:v>18969.29394</c:v>
                </c:pt>
                <c:pt idx="6">
                  <c:v>19075.408370000001</c:v>
                </c:pt>
                <c:pt idx="7">
                  <c:v>14848.67002</c:v>
                </c:pt>
                <c:pt idx="8">
                  <c:v>19081.79737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C-4A3F-9273-03224A283548}"/>
            </c:ext>
          </c:extLst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27998.944500000001</c:v>
                </c:pt>
                <c:pt idx="1">
                  <c:v>26744.397369999999</c:v>
                </c:pt>
                <c:pt idx="2">
                  <c:v>34862.710709999999</c:v>
                </c:pt>
                <c:pt idx="3">
                  <c:v>24122.202799999999</c:v>
                </c:pt>
                <c:pt idx="4">
                  <c:v>27919.586240000001</c:v>
                </c:pt>
                <c:pt idx="5">
                  <c:v>15776.32281</c:v>
                </c:pt>
                <c:pt idx="6">
                  <c:v>17132.11995</c:v>
                </c:pt>
                <c:pt idx="7">
                  <c:v>16541.390520000001</c:v>
                </c:pt>
                <c:pt idx="8">
                  <c:v>17947.373670000001</c:v>
                </c:pt>
                <c:pt idx="9">
                  <c:v>21619.279920000001</c:v>
                </c:pt>
                <c:pt idx="10">
                  <c:v>25258.217929999999</c:v>
                </c:pt>
                <c:pt idx="11">
                  <c:v>26736.87846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C-4A3F-9273-03224A28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8976"/>
        <c:axId val="-86030608"/>
      </c:lineChart>
      <c:catAx>
        <c:axId val="-8602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3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30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8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79131.446320000003</c:v>
                </c:pt>
                <c:pt idx="1">
                  <c:v>60671.367539999999</c:v>
                </c:pt>
                <c:pt idx="2">
                  <c:v>78806.017680000004</c:v>
                </c:pt>
                <c:pt idx="3">
                  <c:v>53409.438990000002</c:v>
                </c:pt>
                <c:pt idx="4">
                  <c:v>69658.718049999996</c:v>
                </c:pt>
                <c:pt idx="5">
                  <c:v>84526.764179999998</c:v>
                </c:pt>
                <c:pt idx="6">
                  <c:v>74619.318069999994</c:v>
                </c:pt>
                <c:pt idx="7">
                  <c:v>71254.857780000006</c:v>
                </c:pt>
                <c:pt idx="8">
                  <c:v>90775.25129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2-4304-8198-736874FAE373}"/>
            </c:ext>
          </c:extLst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82148.817379999993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96526.272779999999</c:v>
                </c:pt>
                <c:pt idx="5">
                  <c:v>57984.925450000002</c:v>
                </c:pt>
                <c:pt idx="6">
                  <c:v>63096.187539999999</c:v>
                </c:pt>
                <c:pt idx="7">
                  <c:v>52338.667009999997</c:v>
                </c:pt>
                <c:pt idx="8">
                  <c:v>93408.117929999993</c:v>
                </c:pt>
                <c:pt idx="9">
                  <c:v>89707.536540000001</c:v>
                </c:pt>
                <c:pt idx="10">
                  <c:v>75957.00864</c:v>
                </c:pt>
                <c:pt idx="11">
                  <c:v>80871.440100000007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2-4304-8198-736874FA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34960"/>
        <c:axId val="-86034416"/>
      </c:lineChart>
      <c:catAx>
        <c:axId val="-8603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34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3441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349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11024.010979999999</c:v>
                </c:pt>
                <c:pt idx="1">
                  <c:v>13044.320599999999</c:v>
                </c:pt>
                <c:pt idx="2">
                  <c:v>12149.519120000001</c:v>
                </c:pt>
                <c:pt idx="3">
                  <c:v>6813.2945600000003</c:v>
                </c:pt>
                <c:pt idx="4">
                  <c:v>6914.2449299999998</c:v>
                </c:pt>
                <c:pt idx="5">
                  <c:v>6061.0726599999998</c:v>
                </c:pt>
                <c:pt idx="6">
                  <c:v>6099.3303900000001</c:v>
                </c:pt>
                <c:pt idx="7">
                  <c:v>6022.5977899999998</c:v>
                </c:pt>
                <c:pt idx="8">
                  <c:v>8099.6306800000002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7-442B-A7D3-CE4068D93863}"/>
            </c:ext>
          </c:extLst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13159.61594</c:v>
                </c:pt>
                <c:pt idx="2">
                  <c:v>19671.060799999999</c:v>
                </c:pt>
                <c:pt idx="3">
                  <c:v>9745.6436599999997</c:v>
                </c:pt>
                <c:pt idx="4">
                  <c:v>8965.0073200000006</c:v>
                </c:pt>
                <c:pt idx="5">
                  <c:v>3904.7493800000002</c:v>
                </c:pt>
                <c:pt idx="6">
                  <c:v>4960.3642099999997</c:v>
                </c:pt>
                <c:pt idx="7">
                  <c:v>5881.6617999999999</c:v>
                </c:pt>
                <c:pt idx="8">
                  <c:v>6573.87219</c:v>
                </c:pt>
                <c:pt idx="9">
                  <c:v>5953.31459</c:v>
                </c:pt>
                <c:pt idx="10">
                  <c:v>9107.0426000000007</c:v>
                </c:pt>
                <c:pt idx="11">
                  <c:v>10109.132600000001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7-442B-A7D3-CE4068D9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33872"/>
        <c:axId val="-86026800"/>
      </c:lineChart>
      <c:catAx>
        <c:axId val="-8603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26800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33872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208704.15538000001</c:v>
                </c:pt>
                <c:pt idx="1">
                  <c:v>209590.38469000001</c:v>
                </c:pt>
                <c:pt idx="2">
                  <c:v>182293.10563000001</c:v>
                </c:pt>
                <c:pt idx="3">
                  <c:v>183028.29897</c:v>
                </c:pt>
                <c:pt idx="4">
                  <c:v>160819.63516999999</c:v>
                </c:pt>
                <c:pt idx="5">
                  <c:v>183409.19568999999</c:v>
                </c:pt>
                <c:pt idx="6">
                  <c:v>219029.87937000001</c:v>
                </c:pt>
                <c:pt idx="7">
                  <c:v>180241.23269999999</c:v>
                </c:pt>
                <c:pt idx="8">
                  <c:v>206942.6563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3-4CD5-B4CB-0037D813105B}"/>
            </c:ext>
          </c:extLst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220592.68002999999</c:v>
                </c:pt>
                <c:pt idx="1">
                  <c:v>211036.86183000001</c:v>
                </c:pt>
                <c:pt idx="2">
                  <c:v>237540.30244999999</c:v>
                </c:pt>
                <c:pt idx="3">
                  <c:v>217806.06377000001</c:v>
                </c:pt>
                <c:pt idx="4">
                  <c:v>230803.27812</c:v>
                </c:pt>
                <c:pt idx="5">
                  <c:v>168264.72089</c:v>
                </c:pt>
                <c:pt idx="6">
                  <c:v>212233.38709</c:v>
                </c:pt>
                <c:pt idx="7">
                  <c:v>183383.60982000001</c:v>
                </c:pt>
                <c:pt idx="8">
                  <c:v>199909.51123999999</c:v>
                </c:pt>
                <c:pt idx="9">
                  <c:v>207439.25111000001</c:v>
                </c:pt>
                <c:pt idx="10">
                  <c:v>215149.30801000001</c:v>
                </c:pt>
                <c:pt idx="11">
                  <c:v>200861.66878000001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3-4CD5-B4CB-0037D8131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5712"/>
        <c:axId val="-86022992"/>
      </c:lineChart>
      <c:catAx>
        <c:axId val="-8602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2299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571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452799.71088000003</c:v>
                </c:pt>
                <c:pt idx="1">
                  <c:v>444734.08497000003</c:v>
                </c:pt>
                <c:pt idx="2">
                  <c:v>426822.27812999999</c:v>
                </c:pt>
                <c:pt idx="3">
                  <c:v>340172.39487000002</c:v>
                </c:pt>
                <c:pt idx="4">
                  <c:v>366799.28652000002</c:v>
                </c:pt>
                <c:pt idx="5">
                  <c:v>459032.66220999998</c:v>
                </c:pt>
                <c:pt idx="6">
                  <c:v>511821.51620999997</c:v>
                </c:pt>
                <c:pt idx="7">
                  <c:v>427077.18336000002</c:v>
                </c:pt>
                <c:pt idx="8">
                  <c:v>514437.46350000001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0FB-8280-510A27AAFB2C}"/>
            </c:ext>
          </c:extLst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392885.26655</c:v>
                </c:pt>
                <c:pt idx="1">
                  <c:v>411556.50104</c:v>
                </c:pt>
                <c:pt idx="2">
                  <c:v>471941.55293000001</c:v>
                </c:pt>
                <c:pt idx="3">
                  <c:v>476663.48236000002</c:v>
                </c:pt>
                <c:pt idx="4">
                  <c:v>526647.31463000004</c:v>
                </c:pt>
                <c:pt idx="5">
                  <c:v>347422.26987000002</c:v>
                </c:pt>
                <c:pt idx="6">
                  <c:v>496241.67868000001</c:v>
                </c:pt>
                <c:pt idx="7">
                  <c:v>413014.30288999999</c:v>
                </c:pt>
                <c:pt idx="8">
                  <c:v>457541.22596000001</c:v>
                </c:pt>
                <c:pt idx="9">
                  <c:v>491136.18764000002</c:v>
                </c:pt>
                <c:pt idx="10">
                  <c:v>521156.29015000002</c:v>
                </c:pt>
                <c:pt idx="11">
                  <c:v>523780.81656000001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40FB-8280-510A27AAF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8432"/>
        <c:axId val="-86027888"/>
      </c:lineChart>
      <c:catAx>
        <c:axId val="-8602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278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843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673033.97595999995</c:v>
                </c:pt>
                <c:pt idx="1">
                  <c:v>645922.13346000004</c:v>
                </c:pt>
                <c:pt idx="2">
                  <c:v>584725.85754</c:v>
                </c:pt>
                <c:pt idx="3">
                  <c:v>306373.31849999999</c:v>
                </c:pt>
                <c:pt idx="4">
                  <c:v>368593.12692000001</c:v>
                </c:pt>
                <c:pt idx="5">
                  <c:v>553567.00725000002</c:v>
                </c:pt>
                <c:pt idx="6">
                  <c:v>655454.46663000004</c:v>
                </c:pt>
                <c:pt idx="7">
                  <c:v>568354.35014</c:v>
                </c:pt>
                <c:pt idx="8">
                  <c:v>688345.84267000004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3-43B8-B65D-86F1D2BBDABA}"/>
            </c:ext>
          </c:extLst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675583.35747000005</c:v>
                </c:pt>
                <c:pt idx="1">
                  <c:v>639694.70437000005</c:v>
                </c:pt>
                <c:pt idx="2">
                  <c:v>727612.54850000003</c:v>
                </c:pt>
                <c:pt idx="3">
                  <c:v>690642.78858000005</c:v>
                </c:pt>
                <c:pt idx="4">
                  <c:v>786319.73149999999</c:v>
                </c:pt>
                <c:pt idx="5">
                  <c:v>509777.03878</c:v>
                </c:pt>
                <c:pt idx="6">
                  <c:v>662432.21664</c:v>
                </c:pt>
                <c:pt idx="7">
                  <c:v>572724.81978000002</c:v>
                </c:pt>
                <c:pt idx="8">
                  <c:v>676898.7389</c:v>
                </c:pt>
                <c:pt idx="9">
                  <c:v>704257.12251999998</c:v>
                </c:pt>
                <c:pt idx="10">
                  <c:v>673531.79096999997</c:v>
                </c:pt>
                <c:pt idx="11">
                  <c:v>597371.52616999997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3-43B8-B65D-86F1D2BB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24624"/>
        <c:axId val="-86021360"/>
      </c:lineChart>
      <c:catAx>
        <c:axId val="-8602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0213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246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132630.57998000001</c:v>
                </c:pt>
                <c:pt idx="1">
                  <c:v>151345.13325000001</c:v>
                </c:pt>
                <c:pt idx="2">
                  <c:v>130258.88021</c:v>
                </c:pt>
                <c:pt idx="3">
                  <c:v>53901.273150000001</c:v>
                </c:pt>
                <c:pt idx="4">
                  <c:v>61267.88912</c:v>
                </c:pt>
                <c:pt idx="5">
                  <c:v>101193.41396000001</c:v>
                </c:pt>
                <c:pt idx="6">
                  <c:v>127985.3749</c:v>
                </c:pt>
                <c:pt idx="7">
                  <c:v>98141.049140000003</c:v>
                </c:pt>
                <c:pt idx="8">
                  <c:v>131374.29897999999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EC-49CD-852A-B52A93B33DD5}"/>
            </c:ext>
          </c:extLst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116808.14478</c:v>
                </c:pt>
                <c:pt idx="1">
                  <c:v>146285.88952999999</c:v>
                </c:pt>
                <c:pt idx="2">
                  <c:v>176090.10102999999</c:v>
                </c:pt>
                <c:pt idx="3">
                  <c:v>141544.93281</c:v>
                </c:pt>
                <c:pt idx="4">
                  <c:v>162511.42102000001</c:v>
                </c:pt>
                <c:pt idx="5">
                  <c:v>87699.11692</c:v>
                </c:pt>
                <c:pt idx="6">
                  <c:v>165786.80569000001</c:v>
                </c:pt>
                <c:pt idx="7">
                  <c:v>134346.72526000001</c:v>
                </c:pt>
                <c:pt idx="8">
                  <c:v>147827.28748</c:v>
                </c:pt>
                <c:pt idx="9">
                  <c:v>147787.82128999999</c:v>
                </c:pt>
                <c:pt idx="10">
                  <c:v>124187.16374</c:v>
                </c:pt>
                <c:pt idx="11">
                  <c:v>114225.99439000001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EC-49CD-852A-B52A93B3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35504"/>
        <c:axId val="-84817296"/>
      </c:lineChart>
      <c:catAx>
        <c:axId val="-8603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7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17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035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221437.21109</c:v>
                </c:pt>
                <c:pt idx="1">
                  <c:v>216792.40531999999</c:v>
                </c:pt>
                <c:pt idx="2">
                  <c:v>219902.39199999999</c:v>
                </c:pt>
                <c:pt idx="3">
                  <c:v>75482.838940000001</c:v>
                </c:pt>
                <c:pt idx="4">
                  <c:v>117207.79495</c:v>
                </c:pt>
                <c:pt idx="5">
                  <c:v>195126.6489</c:v>
                </c:pt>
                <c:pt idx="6">
                  <c:v>248883.06995999999</c:v>
                </c:pt>
                <c:pt idx="7">
                  <c:v>205530.38217999999</c:v>
                </c:pt>
                <c:pt idx="8">
                  <c:v>270523.62663999997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3-4F2B-9E92-8600797C4FEF}"/>
            </c:ext>
          </c:extLst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182714.08072</c:v>
                </c:pt>
                <c:pt idx="1">
                  <c:v>185830.75580000001</c:v>
                </c:pt>
                <c:pt idx="2">
                  <c:v>208839.27116</c:v>
                </c:pt>
                <c:pt idx="3">
                  <c:v>229647.18122</c:v>
                </c:pt>
                <c:pt idx="4">
                  <c:v>235732.89752</c:v>
                </c:pt>
                <c:pt idx="5">
                  <c:v>132447.50477999999</c:v>
                </c:pt>
                <c:pt idx="6">
                  <c:v>222317.11264000001</c:v>
                </c:pt>
                <c:pt idx="7">
                  <c:v>174664.76577999999</c:v>
                </c:pt>
                <c:pt idx="8">
                  <c:v>229949.89999000001</c:v>
                </c:pt>
                <c:pt idx="9">
                  <c:v>254425.6079</c:v>
                </c:pt>
                <c:pt idx="10">
                  <c:v>251663.90036999999</c:v>
                </c:pt>
                <c:pt idx="11">
                  <c:v>226168.49797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3-4F2B-9E92-8600797C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18928"/>
        <c:axId val="-84822736"/>
      </c:lineChart>
      <c:catAx>
        <c:axId val="-8481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227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8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B-4D24-A402-4219BA3A34C1}"/>
            </c:ext>
          </c:extLst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282564.32113</c:v>
                </c:pt>
                <c:pt idx="2">
                  <c:v>324512.30426</c:v>
                </c:pt>
                <c:pt idx="3">
                  <c:v>328937.50211</c:v>
                </c:pt>
                <c:pt idx="4">
                  <c:v>272471.22389000002</c:v>
                </c:pt>
                <c:pt idx="5">
                  <c:v>312621.27146999998</c:v>
                </c:pt>
                <c:pt idx="6">
                  <c:v>372567.20078999997</c:v>
                </c:pt>
                <c:pt idx="7">
                  <c:v>322473.82462000003</c:v>
                </c:pt>
                <c:pt idx="8">
                  <c:v>421003.21013000002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6B-4D24-A402-4219BA3A3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04368"/>
        <c:axId val="-128502736"/>
      </c:lineChart>
      <c:catAx>
        <c:axId val="-1285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850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28502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8504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1680232.38702</c:v>
                </c:pt>
                <c:pt idx="1">
                  <c:v>1490902.09608</c:v>
                </c:pt>
                <c:pt idx="2">
                  <c:v>1500798.78092</c:v>
                </c:pt>
                <c:pt idx="3">
                  <c:v>1268436.7114500001</c:v>
                </c:pt>
                <c:pt idx="4">
                  <c:v>1173709.5918399999</c:v>
                </c:pt>
                <c:pt idx="5">
                  <c:v>1421830.89904</c:v>
                </c:pt>
                <c:pt idx="6">
                  <c:v>1580667.4787000001</c:v>
                </c:pt>
                <c:pt idx="7">
                  <c:v>1372798.9168700001</c:v>
                </c:pt>
                <c:pt idx="8">
                  <c:v>1633212.1031800001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0-4736-B0B8-7FB1424E3EB2}"/>
            </c:ext>
          </c:extLst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1536610.5242300001</c:v>
                </c:pt>
                <c:pt idx="1">
                  <c:v>1643183.35317</c:v>
                </c:pt>
                <c:pt idx="2">
                  <c:v>1838591.71212</c:v>
                </c:pt>
                <c:pt idx="3">
                  <c:v>1768586.5621</c:v>
                </c:pt>
                <c:pt idx="4">
                  <c:v>1931271.8409800001</c:v>
                </c:pt>
                <c:pt idx="5">
                  <c:v>1294015.55926</c:v>
                </c:pt>
                <c:pt idx="6">
                  <c:v>1730134.86702</c:v>
                </c:pt>
                <c:pt idx="7">
                  <c:v>1628382.0913199999</c:v>
                </c:pt>
                <c:pt idx="8">
                  <c:v>1653647.47025</c:v>
                </c:pt>
                <c:pt idx="9">
                  <c:v>1936784.9975300001</c:v>
                </c:pt>
                <c:pt idx="10">
                  <c:v>1813196.9312100001</c:v>
                </c:pt>
                <c:pt idx="11">
                  <c:v>1813835.7294000001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0-4736-B0B8-7FB1424E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16752"/>
        <c:axId val="-84827632"/>
      </c:lineChart>
      <c:catAx>
        <c:axId val="-8481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2763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6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624124.69013</c:v>
                </c:pt>
                <c:pt idx="1">
                  <c:v>633563.53431000002</c:v>
                </c:pt>
                <c:pt idx="2">
                  <c:v>625501.26765000005</c:v>
                </c:pt>
                <c:pt idx="3">
                  <c:v>455553.44134000002</c:v>
                </c:pt>
                <c:pt idx="4">
                  <c:v>430811.86838</c:v>
                </c:pt>
                <c:pt idx="5">
                  <c:v>585186.25254999998</c:v>
                </c:pt>
                <c:pt idx="6">
                  <c:v>666099.05304000003</c:v>
                </c:pt>
                <c:pt idx="7">
                  <c:v>570976.15202000004</c:v>
                </c:pt>
                <c:pt idx="8">
                  <c:v>689080.97945999994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2-4179-B526-D4D54B3CF73B}"/>
            </c:ext>
          </c:extLst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585565.29879000003</c:v>
                </c:pt>
                <c:pt idx="1">
                  <c:v>600962.95079000003</c:v>
                </c:pt>
                <c:pt idx="2">
                  <c:v>699023.77086000005</c:v>
                </c:pt>
                <c:pt idx="3">
                  <c:v>659064.66011000006</c:v>
                </c:pt>
                <c:pt idx="4">
                  <c:v>780145.49919999996</c:v>
                </c:pt>
                <c:pt idx="5">
                  <c:v>472013.33856</c:v>
                </c:pt>
                <c:pt idx="6">
                  <c:v>682370.98962000001</c:v>
                </c:pt>
                <c:pt idx="7">
                  <c:v>574320.16157</c:v>
                </c:pt>
                <c:pt idx="8">
                  <c:v>647143.81076999998</c:v>
                </c:pt>
                <c:pt idx="9">
                  <c:v>709252.55726000003</c:v>
                </c:pt>
                <c:pt idx="10">
                  <c:v>682989.07785999996</c:v>
                </c:pt>
                <c:pt idx="11">
                  <c:v>740427.19840999995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2-4179-B526-D4D54B3CF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14576"/>
        <c:axId val="-84821648"/>
      </c:lineChart>
      <c:catAx>
        <c:axId val="-8481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2164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45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2398161.5203999998</c:v>
                </c:pt>
                <c:pt idx="1">
                  <c:v>2519035.23594</c:v>
                </c:pt>
                <c:pt idx="2">
                  <c:v>2060717.5298899999</c:v>
                </c:pt>
                <c:pt idx="3">
                  <c:v>596331.85534999997</c:v>
                </c:pt>
                <c:pt idx="4">
                  <c:v>1202383.53553</c:v>
                </c:pt>
                <c:pt idx="5">
                  <c:v>2014393.6206100001</c:v>
                </c:pt>
                <c:pt idx="6">
                  <c:v>2200478.28657</c:v>
                </c:pt>
                <c:pt idx="7">
                  <c:v>1544044.8145900001</c:v>
                </c:pt>
                <c:pt idx="8">
                  <c:v>2605033.0198900001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8-454D-9A12-6F3384AC801A}"/>
            </c:ext>
          </c:extLst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2327530.7842600001</c:v>
                </c:pt>
                <c:pt idx="1">
                  <c:v>2544569.7478100001</c:v>
                </c:pt>
                <c:pt idx="2">
                  <c:v>2883061.00294</c:v>
                </c:pt>
                <c:pt idx="3">
                  <c:v>2616414.3615299999</c:v>
                </c:pt>
                <c:pt idx="4">
                  <c:v>2753047.2151100002</c:v>
                </c:pt>
                <c:pt idx="5">
                  <c:v>2189206.0034099999</c:v>
                </c:pt>
                <c:pt idx="6">
                  <c:v>2900137.8175300001</c:v>
                </c:pt>
                <c:pt idx="7">
                  <c:v>1740661.8847000001</c:v>
                </c:pt>
                <c:pt idx="8">
                  <c:v>2591966.7039399999</c:v>
                </c:pt>
                <c:pt idx="9">
                  <c:v>2812502.7768899999</c:v>
                </c:pt>
                <c:pt idx="10">
                  <c:v>2690027.1347599998</c:v>
                </c:pt>
                <c:pt idx="11">
                  <c:v>2537833.06843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8-454D-9A12-6F3384AC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23824"/>
        <c:axId val="-84815664"/>
      </c:lineChart>
      <c:catAx>
        <c:axId val="-8482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5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1566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3824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822619.07741000003</c:v>
                </c:pt>
                <c:pt idx="1">
                  <c:v>862529.17550000001</c:v>
                </c:pt>
                <c:pt idx="2">
                  <c:v>828741.02113999997</c:v>
                </c:pt>
                <c:pt idx="3">
                  <c:v>619427.24852999998</c:v>
                </c:pt>
                <c:pt idx="4">
                  <c:v>669068.65940999996</c:v>
                </c:pt>
                <c:pt idx="5">
                  <c:v>901445.46514999995</c:v>
                </c:pt>
                <c:pt idx="6">
                  <c:v>985455.03156999999</c:v>
                </c:pt>
                <c:pt idx="7">
                  <c:v>850818.2892</c:v>
                </c:pt>
                <c:pt idx="8">
                  <c:v>1063809.26315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73B-AC44-48FBD3C0CFE9}"/>
            </c:ext>
          </c:extLst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796993.56509000005</c:v>
                </c:pt>
                <c:pt idx="1">
                  <c:v>888924.74395999999</c:v>
                </c:pt>
                <c:pt idx="2">
                  <c:v>992598.81120999996</c:v>
                </c:pt>
                <c:pt idx="3">
                  <c:v>936996.21643000003</c:v>
                </c:pt>
                <c:pt idx="4">
                  <c:v>1041396.75604</c:v>
                </c:pt>
                <c:pt idx="5">
                  <c:v>715403.59776000003</c:v>
                </c:pt>
                <c:pt idx="6">
                  <c:v>947242.32441999996</c:v>
                </c:pt>
                <c:pt idx="7">
                  <c:v>847900.97076000005</c:v>
                </c:pt>
                <c:pt idx="8">
                  <c:v>1011369.69213</c:v>
                </c:pt>
                <c:pt idx="9">
                  <c:v>1070551.9205</c:v>
                </c:pt>
                <c:pt idx="10">
                  <c:v>1013034.65244</c:v>
                </c:pt>
                <c:pt idx="11">
                  <c:v>973436.42648000002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E-473B-AC44-48FBD3C0C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12944"/>
        <c:axId val="-84814032"/>
      </c:lineChart>
      <c:catAx>
        <c:axId val="-848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4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140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29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1488797.6604299999</c:v>
                </c:pt>
                <c:pt idx="1">
                  <c:v>1517080.4092000001</c:v>
                </c:pt>
                <c:pt idx="2">
                  <c:v>1209960.05846</c:v>
                </c:pt>
                <c:pt idx="3">
                  <c:v>573481.59531999996</c:v>
                </c:pt>
                <c:pt idx="4">
                  <c:v>835437.68685000006</c:v>
                </c:pt>
                <c:pt idx="5">
                  <c:v>1349932.3702</c:v>
                </c:pt>
                <c:pt idx="6">
                  <c:v>1808123.4601499999</c:v>
                </c:pt>
                <c:pt idx="7">
                  <c:v>1542722.8916</c:v>
                </c:pt>
                <c:pt idx="8">
                  <c:v>1797605.82766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2-4081-B029-AC3A48235422}"/>
            </c:ext>
          </c:extLst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1413940.57803</c:v>
                </c:pt>
                <c:pt idx="1">
                  <c:v>1413513.30779</c:v>
                </c:pt>
                <c:pt idx="2">
                  <c:v>1674483.4425900001</c:v>
                </c:pt>
                <c:pt idx="3">
                  <c:v>1502755.7302000001</c:v>
                </c:pt>
                <c:pt idx="4">
                  <c:v>1621160.57204</c:v>
                </c:pt>
                <c:pt idx="5">
                  <c:v>1085857.3651099999</c:v>
                </c:pt>
                <c:pt idx="6">
                  <c:v>1671732.9148200001</c:v>
                </c:pt>
                <c:pt idx="7">
                  <c:v>1394243.8469700001</c:v>
                </c:pt>
                <c:pt idx="8">
                  <c:v>1499512.3064600001</c:v>
                </c:pt>
                <c:pt idx="9">
                  <c:v>1550043.45588</c:v>
                </c:pt>
                <c:pt idx="10">
                  <c:v>1536341.6871199999</c:v>
                </c:pt>
                <c:pt idx="11">
                  <c:v>1325984.9856400001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2-4081-B029-AC3A4823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21104"/>
        <c:axId val="-84826000"/>
      </c:lineChart>
      <c:catAx>
        <c:axId val="-8482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2600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1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702073.91725000006</c:v>
                </c:pt>
                <c:pt idx="1">
                  <c:v>689354.44099000003</c:v>
                </c:pt>
                <c:pt idx="2">
                  <c:v>671339.17980000004</c:v>
                </c:pt>
                <c:pt idx="3">
                  <c:v>517915.04006999999</c:v>
                </c:pt>
                <c:pt idx="4">
                  <c:v>498320.72541000001</c:v>
                </c:pt>
                <c:pt idx="5">
                  <c:v>676375.23658999999</c:v>
                </c:pt>
                <c:pt idx="6">
                  <c:v>754323.36282000004</c:v>
                </c:pt>
                <c:pt idx="7">
                  <c:v>615111.19793999998</c:v>
                </c:pt>
                <c:pt idx="8">
                  <c:v>748596.35280999995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E7A-B68C-77A03184187E}"/>
            </c:ext>
          </c:extLst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650412.55099999998</c:v>
                </c:pt>
                <c:pt idx="1">
                  <c:v>655044.92223999999</c:v>
                </c:pt>
                <c:pt idx="2">
                  <c:v>712313.37587999995</c:v>
                </c:pt>
                <c:pt idx="3">
                  <c:v>706605.33125000005</c:v>
                </c:pt>
                <c:pt idx="4">
                  <c:v>827448.46074000001</c:v>
                </c:pt>
                <c:pt idx="5">
                  <c:v>516667.80161000002</c:v>
                </c:pt>
                <c:pt idx="6">
                  <c:v>709128.74771999998</c:v>
                </c:pt>
                <c:pt idx="7">
                  <c:v>611247.78761999996</c:v>
                </c:pt>
                <c:pt idx="8">
                  <c:v>651276.00887000002</c:v>
                </c:pt>
                <c:pt idx="9">
                  <c:v>719041.91122000001</c:v>
                </c:pt>
                <c:pt idx="10">
                  <c:v>689669.38566999999</c:v>
                </c:pt>
                <c:pt idx="11">
                  <c:v>671675.37525000004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2-4E7A-B68C-77A03184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820016"/>
        <c:axId val="-84819472"/>
      </c:lineChart>
      <c:catAx>
        <c:axId val="-8482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1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8194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8200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287897.05005999998</c:v>
                </c:pt>
                <c:pt idx="1">
                  <c:v>309013.74599000002</c:v>
                </c:pt>
                <c:pt idx="2">
                  <c:v>316496.13704</c:v>
                </c:pt>
                <c:pt idx="3">
                  <c:v>231484.68831999999</c:v>
                </c:pt>
                <c:pt idx="4">
                  <c:v>250123.15035000001</c:v>
                </c:pt>
                <c:pt idx="5">
                  <c:v>322856.12394999998</c:v>
                </c:pt>
                <c:pt idx="6">
                  <c:v>350680.55024999997</c:v>
                </c:pt>
                <c:pt idx="7">
                  <c:v>319032.00393000001</c:v>
                </c:pt>
                <c:pt idx="8">
                  <c:v>344634.19218999997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7-4252-B8C9-292430DADEC4}"/>
            </c:ext>
          </c:extLst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251902.82900999999</c:v>
                </c:pt>
                <c:pt idx="1">
                  <c:v>266361.49541999999</c:v>
                </c:pt>
                <c:pt idx="2">
                  <c:v>316697.19016</c:v>
                </c:pt>
                <c:pt idx="3">
                  <c:v>311274.73728</c:v>
                </c:pt>
                <c:pt idx="4">
                  <c:v>353998.85204999999</c:v>
                </c:pt>
                <c:pt idx="5">
                  <c:v>235214.69256</c:v>
                </c:pt>
                <c:pt idx="6">
                  <c:v>315492.89546000003</c:v>
                </c:pt>
                <c:pt idx="7">
                  <c:v>284201.11060000001</c:v>
                </c:pt>
                <c:pt idx="8">
                  <c:v>303893.14176999999</c:v>
                </c:pt>
                <c:pt idx="9">
                  <c:v>294719.53552999999</c:v>
                </c:pt>
                <c:pt idx="10">
                  <c:v>301612.67723999999</c:v>
                </c:pt>
                <c:pt idx="11">
                  <c:v>279704.95673999999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7-4252-B8C9-292430DA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530400"/>
        <c:axId val="-84533120"/>
      </c:lineChart>
      <c:catAx>
        <c:axId val="-8453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3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533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0400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291805.19397999998</c:v>
                </c:pt>
                <c:pt idx="1">
                  <c:v>372039.90392000001</c:v>
                </c:pt>
                <c:pt idx="2">
                  <c:v>229282.76235999999</c:v>
                </c:pt>
                <c:pt idx="3">
                  <c:v>145571.75638000001</c:v>
                </c:pt>
                <c:pt idx="4">
                  <c:v>225387.82094999999</c:v>
                </c:pt>
                <c:pt idx="5">
                  <c:v>344935.14328000002</c:v>
                </c:pt>
                <c:pt idx="6">
                  <c:v>345711.13118999999</c:v>
                </c:pt>
                <c:pt idx="7">
                  <c:v>187309.73057000001</c:v>
                </c:pt>
                <c:pt idx="8">
                  <c:v>314914.99702000001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8-482A-A9C2-1F8F37509575}"/>
            </c:ext>
          </c:extLst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270232.32582999999</c:v>
                </c:pt>
                <c:pt idx="1">
                  <c:v>248780.50434000001</c:v>
                </c:pt>
                <c:pt idx="2">
                  <c:v>297349.99144000001</c:v>
                </c:pt>
                <c:pt idx="3">
                  <c:v>257747.60381999999</c:v>
                </c:pt>
                <c:pt idx="4">
                  <c:v>360377.44769</c:v>
                </c:pt>
                <c:pt idx="5">
                  <c:v>215410.01259</c:v>
                </c:pt>
                <c:pt idx="6">
                  <c:v>507955.38105999999</c:v>
                </c:pt>
                <c:pt idx="7">
                  <c:v>566132.39199999999</c:v>
                </c:pt>
                <c:pt idx="8">
                  <c:v>438813.72123999998</c:v>
                </c:pt>
                <c:pt idx="9">
                  <c:v>265494.39994999999</c:v>
                </c:pt>
                <c:pt idx="10">
                  <c:v>376583.94140000001</c:v>
                </c:pt>
                <c:pt idx="11">
                  <c:v>297820.05541999999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8-482A-A9C2-1F8F3750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532576"/>
        <c:axId val="-84532032"/>
      </c:lineChart>
      <c:catAx>
        <c:axId val="-8453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5320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2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1136659.3321100001</c:v>
                </c:pt>
                <c:pt idx="1">
                  <c:v>1003420.18784</c:v>
                </c:pt>
                <c:pt idx="2">
                  <c:v>982577.75604999997</c:v>
                </c:pt>
                <c:pt idx="3">
                  <c:v>901114.36484000005</c:v>
                </c:pt>
                <c:pt idx="4">
                  <c:v>816692.45807000005</c:v>
                </c:pt>
                <c:pt idx="5">
                  <c:v>1128293.34742</c:v>
                </c:pt>
                <c:pt idx="6">
                  <c:v>1046081.5929</c:v>
                </c:pt>
                <c:pt idx="7">
                  <c:v>875285.03118000005</c:v>
                </c:pt>
                <c:pt idx="8">
                  <c:v>1101727.59806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7-45B2-AEE1-575E63A0DF48}"/>
            </c:ext>
          </c:extLst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1195660.6079299999</c:v>
                </c:pt>
                <c:pt idx="1">
                  <c:v>1192860.6802600001</c:v>
                </c:pt>
                <c:pt idx="2">
                  <c:v>1302301.9702999999</c:v>
                </c:pt>
                <c:pt idx="3">
                  <c:v>1235495.1953</c:v>
                </c:pt>
                <c:pt idx="4">
                  <c:v>1355662.8776499999</c:v>
                </c:pt>
                <c:pt idx="5">
                  <c:v>877931.08233</c:v>
                </c:pt>
                <c:pt idx="6">
                  <c:v>1239199.84556</c:v>
                </c:pt>
                <c:pt idx="7">
                  <c:v>1015952.6831800001</c:v>
                </c:pt>
                <c:pt idx="8">
                  <c:v>1131208.7691200001</c:v>
                </c:pt>
                <c:pt idx="9">
                  <c:v>1168911.33809</c:v>
                </c:pt>
                <c:pt idx="10">
                  <c:v>989897.14229999995</c:v>
                </c:pt>
                <c:pt idx="11">
                  <c:v>1111097.2650599999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7-45B2-AEE1-575E63A0D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534752"/>
        <c:axId val="-84536384"/>
      </c:lineChart>
      <c:catAx>
        <c:axId val="-8453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6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536384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534752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329222.73914000002</c:v>
                </c:pt>
                <c:pt idx="1">
                  <c:v>282564.32113</c:v>
                </c:pt>
                <c:pt idx="2">
                  <c:v>324512.30426</c:v>
                </c:pt>
                <c:pt idx="3">
                  <c:v>328937.50211</c:v>
                </c:pt>
                <c:pt idx="4">
                  <c:v>272471.22389000002</c:v>
                </c:pt>
                <c:pt idx="5">
                  <c:v>312621.27146999998</c:v>
                </c:pt>
                <c:pt idx="6">
                  <c:v>372567.20078999997</c:v>
                </c:pt>
                <c:pt idx="7">
                  <c:v>322473.82462000003</c:v>
                </c:pt>
                <c:pt idx="8">
                  <c:v>421003.21013000002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0-4CFE-BAB6-F05CAEFF906B}"/>
            </c:ext>
          </c:extLst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304008.42843999999</c:v>
                </c:pt>
                <c:pt idx="1">
                  <c:v>294499.68867</c:v>
                </c:pt>
                <c:pt idx="2">
                  <c:v>368202.37163000001</c:v>
                </c:pt>
                <c:pt idx="3">
                  <c:v>385406.79995000002</c:v>
                </c:pt>
                <c:pt idx="4">
                  <c:v>458634.29810000001</c:v>
                </c:pt>
                <c:pt idx="5">
                  <c:v>317511.66485</c:v>
                </c:pt>
                <c:pt idx="6">
                  <c:v>379043.34905000002</c:v>
                </c:pt>
                <c:pt idx="7">
                  <c:v>340264.70227000001</c:v>
                </c:pt>
                <c:pt idx="8">
                  <c:v>353396.99436000001</c:v>
                </c:pt>
                <c:pt idx="9">
                  <c:v>370443.10284000001</c:v>
                </c:pt>
                <c:pt idx="10">
                  <c:v>370700.38718000002</c:v>
                </c:pt>
                <c:pt idx="11">
                  <c:v>368116.69157999998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0-4CFE-BAB6-F05CAEFF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23280"/>
        <c:axId val="-84026000"/>
      </c:lineChart>
      <c:catAx>
        <c:axId val="-8402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2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026000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232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78-43DD-AA72-2C4CA873F331}"/>
            </c:ext>
          </c:extLst>
        </c:ser>
        <c:ser>
          <c:idx val="1"/>
          <c:order val="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'2002_2019_AYLIK_IHR'!$C$80:$N$80</c:f>
              <c:numCache>
                <c:formatCode>#,##0</c:formatCode>
                <c:ptCount val="12"/>
                <c:pt idx="0">
                  <c:v>14687912.715</c:v>
                </c:pt>
                <c:pt idx="1">
                  <c:v>14592863.188999999</c:v>
                </c:pt>
                <c:pt idx="2">
                  <c:v>13339897.602</c:v>
                </c:pt>
                <c:pt idx="3">
                  <c:v>8972888.2899999991</c:v>
                </c:pt>
                <c:pt idx="4">
                  <c:v>9948959.0280000009</c:v>
                </c:pt>
                <c:pt idx="5">
                  <c:v>13450467.693</c:v>
                </c:pt>
                <c:pt idx="6">
                  <c:v>14886307.876</c:v>
                </c:pt>
                <c:pt idx="7">
                  <c:v>12463640.547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8-43DD-AA72-2C4CA873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8501648"/>
        <c:axId val="-216953632"/>
      </c:lineChart>
      <c:catAx>
        <c:axId val="-12850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169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695363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285016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108751.99489</c:v>
                </c:pt>
                <c:pt idx="1">
                  <c:v>147559.76540999999</c:v>
                </c:pt>
                <c:pt idx="2">
                  <c:v>68797.787249999994</c:v>
                </c:pt>
                <c:pt idx="3">
                  <c:v>28953.63925</c:v>
                </c:pt>
                <c:pt idx="4">
                  <c:v>58162.571049999999</c:v>
                </c:pt>
                <c:pt idx="5">
                  <c:v>88349.340700000001</c:v>
                </c:pt>
                <c:pt idx="6">
                  <c:v>141332.83762000001</c:v>
                </c:pt>
                <c:pt idx="7">
                  <c:v>120028.25627</c:v>
                </c:pt>
                <c:pt idx="8">
                  <c:v>159923.62223000001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F-4734-850E-872A8EA66DAF}"/>
            </c:ext>
          </c:extLst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91906.762210000001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114410.34540999999</c:v>
                </c:pt>
                <c:pt idx="4">
                  <c:v>53978.7428</c:v>
                </c:pt>
                <c:pt idx="5">
                  <c:v>55620.228669999997</c:v>
                </c:pt>
                <c:pt idx="6">
                  <c:v>88616.060450000004</c:v>
                </c:pt>
                <c:pt idx="7">
                  <c:v>109692.7362</c:v>
                </c:pt>
                <c:pt idx="8">
                  <c:v>37060.896339999999</c:v>
                </c:pt>
                <c:pt idx="9">
                  <c:v>42330.465889999999</c:v>
                </c:pt>
                <c:pt idx="10">
                  <c:v>162195.85331000001</c:v>
                </c:pt>
                <c:pt idx="11">
                  <c:v>111149.64512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734-850E-872A8EA6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12944"/>
        <c:axId val="-84024912"/>
      </c:lineChart>
      <c:catAx>
        <c:axId val="-8401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2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024912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1294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166872.39592000001</c:v>
                </c:pt>
                <c:pt idx="1">
                  <c:v>173874.90906999999</c:v>
                </c:pt>
                <c:pt idx="2">
                  <c:v>141696.16901000001</c:v>
                </c:pt>
                <c:pt idx="3">
                  <c:v>160674.01650999999</c:v>
                </c:pt>
                <c:pt idx="4">
                  <c:v>112402.74047</c:v>
                </c:pt>
                <c:pt idx="5">
                  <c:v>167276.37640000001</c:v>
                </c:pt>
                <c:pt idx="6">
                  <c:v>139608.02239999999</c:v>
                </c:pt>
                <c:pt idx="7">
                  <c:v>177409.4436</c:v>
                </c:pt>
                <c:pt idx="8">
                  <c:v>281582.27307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9-49AF-8EBF-1CC628BFA7B6}"/>
            </c:ext>
          </c:extLst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174498.06437000001</c:v>
                </c:pt>
                <c:pt idx="1">
                  <c:v>157623.00628999999</c:v>
                </c:pt>
                <c:pt idx="2">
                  <c:v>282563.32374999998</c:v>
                </c:pt>
                <c:pt idx="3">
                  <c:v>197032.04006</c:v>
                </c:pt>
                <c:pt idx="4">
                  <c:v>248662.94944</c:v>
                </c:pt>
                <c:pt idx="5">
                  <c:v>207582.27974</c:v>
                </c:pt>
                <c:pt idx="6">
                  <c:v>233957.42892000001</c:v>
                </c:pt>
                <c:pt idx="7">
                  <c:v>175314.58811000001</c:v>
                </c:pt>
                <c:pt idx="8">
                  <c:v>156438.21489999999</c:v>
                </c:pt>
                <c:pt idx="9">
                  <c:v>258091.33392999999</c:v>
                </c:pt>
                <c:pt idx="10">
                  <c:v>360282.88809999998</c:v>
                </c:pt>
                <c:pt idx="11">
                  <c:v>288648.05207999999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9-49AF-8EBF-1CC628BFA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21104"/>
        <c:axId val="-84016752"/>
      </c:lineChart>
      <c:catAx>
        <c:axId val="-8402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1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016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21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360978.74036</c:v>
                </c:pt>
                <c:pt idx="1">
                  <c:v>387530.14322999999</c:v>
                </c:pt>
                <c:pt idx="2">
                  <c:v>396049.30940999999</c:v>
                </c:pt>
                <c:pt idx="3">
                  <c:v>286877.49205</c:v>
                </c:pt>
                <c:pt idx="4">
                  <c:v>278092.27438999998</c:v>
                </c:pt>
                <c:pt idx="5">
                  <c:v>359824.81666000001</c:v>
                </c:pt>
                <c:pt idx="6">
                  <c:v>416413.93978000002</c:v>
                </c:pt>
                <c:pt idx="7">
                  <c:v>355612.45968999999</c:v>
                </c:pt>
                <c:pt idx="8">
                  <c:v>437025.94819000002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F-49EB-B35E-8D94468D9ABD}"/>
            </c:ext>
          </c:extLst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333958.52682000003</c:v>
                </c:pt>
                <c:pt idx="1">
                  <c:v>361884.17778999999</c:v>
                </c:pt>
                <c:pt idx="2">
                  <c:v>414615.42973999999</c:v>
                </c:pt>
                <c:pt idx="3">
                  <c:v>392857.45013999997</c:v>
                </c:pt>
                <c:pt idx="4">
                  <c:v>473189.05465000001</c:v>
                </c:pt>
                <c:pt idx="5">
                  <c:v>285958.15311999997</c:v>
                </c:pt>
                <c:pt idx="6">
                  <c:v>426253.55106000003</c:v>
                </c:pt>
                <c:pt idx="7">
                  <c:v>345201.18526</c:v>
                </c:pt>
                <c:pt idx="8">
                  <c:v>395731.57701000001</c:v>
                </c:pt>
                <c:pt idx="9">
                  <c:v>436837.72751</c:v>
                </c:pt>
                <c:pt idx="10">
                  <c:v>419045.42233999999</c:v>
                </c:pt>
                <c:pt idx="11">
                  <c:v>390571.19068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F-49EB-B35E-8D94468D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4024368"/>
        <c:axId val="-84016208"/>
      </c:lineChart>
      <c:catAx>
        <c:axId val="-8402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1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401620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4024368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1881328.1659499998</c:v>
                </c:pt>
                <c:pt idx="1">
                  <c:v>1857110.8694799999</c:v>
                </c:pt>
                <c:pt idx="2">
                  <c:v>1950395.1076800001</c:v>
                </c:pt>
                <c:pt idx="3">
                  <c:v>1878347.7192399998</c:v>
                </c:pt>
                <c:pt idx="4">
                  <c:v>2011076.4230300002</c:v>
                </c:pt>
                <c:pt idx="5">
                  <c:v>1363298.0920800001</c:v>
                </c:pt>
                <c:pt idx="6">
                  <c:v>1797318.8903300003</c:v>
                </c:pt>
                <c:pt idx="7">
                  <c:v>1528037.6468099998</c:v>
                </c:pt>
                <c:pt idx="8">
                  <c:v>2074104.2033800001</c:v>
                </c:pt>
                <c:pt idx="9">
                  <c:v>2421062.5769700003</c:v>
                </c:pt>
                <c:pt idx="10">
                  <c:v>2353407.5919199996</c:v>
                </c:pt>
                <c:pt idx="11">
                  <c:v>2259155.0271000001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1-4276-A358-583E882655B6}"/>
            </c:ext>
          </c:extLst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2020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2043229.2261400004</c:v>
                </c:pt>
                <c:pt idx="1">
                  <c:v>1939648.05498</c:v>
                </c:pt>
                <c:pt idx="2">
                  <c:v>2032577.31953</c:v>
                </c:pt>
                <c:pt idx="3">
                  <c:v>1763660.47322</c:v>
                </c:pt>
                <c:pt idx="4">
                  <c:v>1576257.4696</c:v>
                </c:pt>
                <c:pt idx="5">
                  <c:v>1915619.3924</c:v>
                </c:pt>
                <c:pt idx="6">
                  <c:v>1956370.36965</c:v>
                </c:pt>
                <c:pt idx="7">
                  <c:v>1682294.9270200003</c:v>
                </c:pt>
                <c:pt idx="8">
                  <c:v>2220697.4566799998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1-4276-A358-583E88265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690448"/>
        <c:axId val="-86689904"/>
      </c:lineChart>
      <c:catAx>
        <c:axId val="-8669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9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899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04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2009-2020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1-427A-8A3B-180300E720C7}"/>
            </c:ext>
          </c:extLst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1-427A-8A3B-180300E720C7}"/>
            </c:ext>
          </c:extLst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1-427A-8A3B-180300E720C7}"/>
            </c:ext>
          </c:extLst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71-427A-8A3B-180300E720C7}"/>
            </c:ext>
          </c:extLst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71-427A-8A3B-180300E720C7}"/>
            </c:ext>
          </c:extLst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71-427A-8A3B-180300E720C7}"/>
            </c:ext>
          </c:extLst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71-427A-8A3B-180300E720C7}"/>
            </c:ext>
          </c:extLst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1-427A-8A3B-180300E720C7}"/>
            </c:ext>
          </c:extLst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571-427A-8A3B-180300E720C7}"/>
            </c:ext>
          </c:extLst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71-427A-8A3B-180300E720C7}"/>
            </c:ext>
          </c:extLst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'2002_2019_AYLIK_IHR'!$C$79:$N$79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71-427A-8A3B-180300E720C7}"/>
            </c:ext>
          </c:extLst>
        </c:ser>
        <c:ser>
          <c:idx val="11"/>
          <c:order val="11"/>
          <c:tx>
            <c:strRef>
              <c:f>'2002_2019_AYLIK_IHR'!$A$80</c:f>
              <c:strCache>
                <c:ptCount val="1"/>
                <c:pt idx="0">
                  <c:v>2020</c:v>
                </c:pt>
              </c:strCache>
            </c:strRef>
          </c:tx>
          <c:marker>
            <c:symbol val="none"/>
          </c:marker>
          <c:val>
            <c:numRef>
              <c:f>'2002_2019_AYLIK_IHR'!$C$80:$N$80</c:f>
              <c:numCache>
                <c:formatCode>#,##0</c:formatCode>
                <c:ptCount val="12"/>
                <c:pt idx="0">
                  <c:v>14687912.715</c:v>
                </c:pt>
                <c:pt idx="1">
                  <c:v>14592863.188999999</c:v>
                </c:pt>
                <c:pt idx="2">
                  <c:v>13339897.602</c:v>
                </c:pt>
                <c:pt idx="3">
                  <c:v>8972888.2899999991</c:v>
                </c:pt>
                <c:pt idx="4">
                  <c:v>9948959.0280000009</c:v>
                </c:pt>
                <c:pt idx="5">
                  <c:v>13450467.693</c:v>
                </c:pt>
                <c:pt idx="6">
                  <c:v>14886307.876</c:v>
                </c:pt>
                <c:pt idx="7">
                  <c:v>12463640.547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71-427A-8A3B-180300E72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688816"/>
        <c:axId val="-86693168"/>
      </c:lineChart>
      <c:catAx>
        <c:axId val="-8668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9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88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8762347888332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'2002_2019_AYLIK_IHR'!$A$62:$A$80</c:f>
              <c:strCach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'2002_2019_AYLIK_IHR'!$A$62:$A$80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'2002_2019_AYLIK_IHR'!$O$62:$O$80</c:f>
              <c:numCache>
                <c:formatCode>#,##0</c:formatCode>
                <c:ptCount val="19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102342936.94000001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4C0B-B33F-B8C42F347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6687728"/>
        <c:axId val="-86683376"/>
      </c:barChart>
      <c:catAx>
        <c:axId val="-8668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3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83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772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583442.37517000001</c:v>
                </c:pt>
                <c:pt idx="1">
                  <c:v>593066.11638000002</c:v>
                </c:pt>
                <c:pt idx="2">
                  <c:v>631892.65699000005</c:v>
                </c:pt>
                <c:pt idx="3">
                  <c:v>593891.56198</c:v>
                </c:pt>
                <c:pt idx="4">
                  <c:v>498726.63191</c:v>
                </c:pt>
                <c:pt idx="5">
                  <c:v>571571.06796999997</c:v>
                </c:pt>
                <c:pt idx="6">
                  <c:v>589077.92880999995</c:v>
                </c:pt>
                <c:pt idx="7">
                  <c:v>544582.20637000003</c:v>
                </c:pt>
                <c:pt idx="8">
                  <c:v>644822.17466999998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2-4F7F-8932-4D2EF8E3D1E7}"/>
            </c:ext>
          </c:extLst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560029.44457000005</c:v>
                </c:pt>
                <c:pt idx="1">
                  <c:v>565214.60730999999</c:v>
                </c:pt>
                <c:pt idx="2">
                  <c:v>586783.55532000004</c:v>
                </c:pt>
                <c:pt idx="3">
                  <c:v>597721.19305999996</c:v>
                </c:pt>
                <c:pt idx="4">
                  <c:v>590704.11922999995</c:v>
                </c:pt>
                <c:pt idx="5">
                  <c:v>344700.55468</c:v>
                </c:pt>
                <c:pt idx="6">
                  <c:v>546255.51265000005</c:v>
                </c:pt>
                <c:pt idx="7">
                  <c:v>480724.38799999998</c:v>
                </c:pt>
                <c:pt idx="8">
                  <c:v>568541.18143999996</c:v>
                </c:pt>
                <c:pt idx="9">
                  <c:v>697557.60369999998</c:v>
                </c:pt>
                <c:pt idx="10">
                  <c:v>620369.85763999994</c:v>
                </c:pt>
                <c:pt idx="11">
                  <c:v>629542.35412000003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2-4F7F-8932-4D2EF8E3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86640"/>
        <c:axId val="-86698064"/>
      </c:lineChart>
      <c:catAx>
        <c:axId val="-8668664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98064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66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255300.87912</c:v>
                </c:pt>
                <c:pt idx="1">
                  <c:v>203439.25075000001</c:v>
                </c:pt>
                <c:pt idx="2">
                  <c:v>178181.04113</c:v>
                </c:pt>
                <c:pt idx="3">
                  <c:v>118399.59448</c:v>
                </c:pt>
                <c:pt idx="4">
                  <c:v>158686.71363000001</c:v>
                </c:pt>
                <c:pt idx="5">
                  <c:v>264229.14428000001</c:v>
                </c:pt>
                <c:pt idx="6">
                  <c:v>185587.92681</c:v>
                </c:pt>
                <c:pt idx="7">
                  <c:v>129791.82823</c:v>
                </c:pt>
                <c:pt idx="8">
                  <c:v>197609.95804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0-49ED-8EB6-0EB8BD6A0DCA}"/>
            </c:ext>
          </c:extLst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199171.65065</c:v>
                </c:pt>
                <c:pt idx="1">
                  <c:v>165878.04962999999</c:v>
                </c:pt>
                <c:pt idx="2">
                  <c:v>143609.00703000001</c:v>
                </c:pt>
                <c:pt idx="3">
                  <c:v>113212.84436</c:v>
                </c:pt>
                <c:pt idx="4">
                  <c:v>140744.81335000001</c:v>
                </c:pt>
                <c:pt idx="5">
                  <c:v>202356.84766999999</c:v>
                </c:pt>
                <c:pt idx="6">
                  <c:v>131696.03559000001</c:v>
                </c:pt>
                <c:pt idx="7">
                  <c:v>109799.82424</c:v>
                </c:pt>
                <c:pt idx="8">
                  <c:v>148472.87774</c:v>
                </c:pt>
                <c:pt idx="9">
                  <c:v>223947.97521</c:v>
                </c:pt>
                <c:pt idx="10">
                  <c:v>331627.44491999998</c:v>
                </c:pt>
                <c:pt idx="11">
                  <c:v>349911.56588000001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0-49ED-8EB6-0EB8BD6A0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85552"/>
        <c:axId val="-86693712"/>
      </c:lineChart>
      <c:catAx>
        <c:axId val="-8668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937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855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2020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131870.22687000001</c:v>
                </c:pt>
                <c:pt idx="1">
                  <c:v>126847.42651</c:v>
                </c:pt>
                <c:pt idx="2">
                  <c:v>162236.68635999999</c:v>
                </c:pt>
                <c:pt idx="3">
                  <c:v>143660.27828999999</c:v>
                </c:pt>
                <c:pt idx="4">
                  <c:v>100057.20744</c:v>
                </c:pt>
                <c:pt idx="5">
                  <c:v>112625.53505000001</c:v>
                </c:pt>
                <c:pt idx="6">
                  <c:v>124179.23366</c:v>
                </c:pt>
                <c:pt idx="7">
                  <c:v>130639.10670999999</c:v>
                </c:pt>
                <c:pt idx="8">
                  <c:v>167005.23791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C-44B3-8D98-BD924F5CE83B}"/>
            </c:ext>
          </c:extLst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125353.15045</c:v>
                </c:pt>
                <c:pt idx="1">
                  <c:v>122127.17662</c:v>
                </c:pt>
                <c:pt idx="2">
                  <c:v>128029.56342000001</c:v>
                </c:pt>
                <c:pt idx="3">
                  <c:v>125222.60651</c:v>
                </c:pt>
                <c:pt idx="4">
                  <c:v>138481.47127000001</c:v>
                </c:pt>
                <c:pt idx="5">
                  <c:v>83537.171220000004</c:v>
                </c:pt>
                <c:pt idx="6">
                  <c:v>130147.26106999999</c:v>
                </c:pt>
                <c:pt idx="7">
                  <c:v>127810.8803</c:v>
                </c:pt>
                <c:pt idx="8">
                  <c:v>152522.97880000001</c:v>
                </c:pt>
                <c:pt idx="9">
                  <c:v>148312.81640000001</c:v>
                </c:pt>
                <c:pt idx="10">
                  <c:v>139251.81494000001</c:v>
                </c:pt>
                <c:pt idx="11">
                  <c:v>127768.69579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C-44B3-8D98-BD924F5C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697520"/>
        <c:axId val="-86694256"/>
      </c:lineChart>
      <c:catAx>
        <c:axId val="-866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866942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669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</xdr:colOff>
      <xdr:row>22</xdr:row>
      <xdr:rowOff>38100</xdr:rowOff>
    </xdr:from>
    <xdr:to>
      <xdr:col>12</xdr:col>
      <xdr:colOff>352425</xdr:colOff>
      <xdr:row>69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6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50" sqref="E50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125</v>
      </c>
      <c r="C1" s="153"/>
      <c r="D1" s="153"/>
      <c r="E1" s="153"/>
      <c r="F1" s="153"/>
      <c r="G1" s="153"/>
      <c r="H1" s="153"/>
      <c r="I1" s="153"/>
      <c r="J1" s="153"/>
      <c r="K1" s="69"/>
      <c r="L1" s="69"/>
      <c r="M1" s="69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127</v>
      </c>
      <c r="C6" s="149"/>
      <c r="D6" s="149"/>
      <c r="E6" s="149"/>
      <c r="F6" s="149" t="s">
        <v>128</v>
      </c>
      <c r="G6" s="149"/>
      <c r="H6" s="149"/>
      <c r="I6" s="149"/>
      <c r="J6" s="149" t="s">
        <v>104</v>
      </c>
      <c r="K6" s="149"/>
      <c r="L6" s="149"/>
      <c r="M6" s="149"/>
    </row>
    <row r="7" spans="1:13" ht="28.2" x14ac:dyDescent="0.3">
      <c r="A7" s="4" t="s">
        <v>1</v>
      </c>
      <c r="B7" s="5">
        <v>2019</v>
      </c>
      <c r="C7" s="6">
        <v>2020</v>
      </c>
      <c r="D7" s="7" t="s">
        <v>115</v>
      </c>
      <c r="E7" s="7" t="s">
        <v>116</v>
      </c>
      <c r="F7" s="5">
        <v>2019</v>
      </c>
      <c r="G7" s="6">
        <v>2020</v>
      </c>
      <c r="H7" s="7" t="s">
        <v>115</v>
      </c>
      <c r="I7" s="7" t="s">
        <v>116</v>
      </c>
      <c r="J7" s="5" t="s">
        <v>129</v>
      </c>
      <c r="K7" s="5" t="s">
        <v>130</v>
      </c>
      <c r="L7" s="7" t="s">
        <v>115</v>
      </c>
      <c r="M7" s="7" t="s">
        <v>116</v>
      </c>
    </row>
    <row r="8" spans="1:13" ht="16.8" x14ac:dyDescent="0.3">
      <c r="A8" s="85" t="s">
        <v>2</v>
      </c>
      <c r="B8" s="8">
        <f>B9+B18+B20</f>
        <v>2074104.2033800001</v>
      </c>
      <c r="C8" s="8">
        <f>C9+C18+C20</f>
        <v>2220697.4566799998</v>
      </c>
      <c r="D8" s="10">
        <f t="shared" ref="D8:D46" si="0">(C8-B8)/B8*100</f>
        <v>7.0677863272784736</v>
      </c>
      <c r="E8" s="10">
        <f>C8/C$44*100</f>
        <v>14.884371698416787</v>
      </c>
      <c r="F8" s="8">
        <f>F9+F18+F20</f>
        <v>16341017.11798</v>
      </c>
      <c r="G8" s="8">
        <f>G9+G18+G20</f>
        <v>17130354.68922</v>
      </c>
      <c r="H8" s="10">
        <f t="shared" ref="H8:H46" si="1">(G8-F8)/F8*100</f>
        <v>4.8304066114189022</v>
      </c>
      <c r="I8" s="10">
        <f t="shared" ref="I8:I44" si="2">G8/G$44*100</f>
        <v>15.713294702395789</v>
      </c>
      <c r="J8" s="8">
        <f>J9+J18+J20</f>
        <v>22885335.17024</v>
      </c>
      <c r="K8" s="8">
        <f>K9+K18+K20</f>
        <v>24163979.88521</v>
      </c>
      <c r="L8" s="10">
        <f t="shared" ref="L8:L46" si="3">(K8-J8)/J8*100</f>
        <v>5.5871793244817525</v>
      </c>
      <c r="M8" s="10">
        <f t="shared" ref="M8:M44" si="4">K8/K$44*100</f>
        <v>15.779900322815005</v>
      </c>
    </row>
    <row r="9" spans="1:13" ht="15.6" x14ac:dyDescent="0.3">
      <c r="A9" s="9" t="s">
        <v>3</v>
      </c>
      <c r="B9" s="8">
        <f>B10+B11+B12+B13+B14+B15+B16+B17</f>
        <v>1416653.4661800002</v>
      </c>
      <c r="C9" s="8">
        <f>C10+C11+C12+C13+C14+C15+C16+C17</f>
        <v>1499317.3368800001</v>
      </c>
      <c r="D9" s="10">
        <f t="shared" si="0"/>
        <v>5.8351511271773902</v>
      </c>
      <c r="E9" s="10">
        <f t="shared" ref="E9:E44" si="5">C9/C$44*100</f>
        <v>10.04927369501557</v>
      </c>
      <c r="F9" s="8">
        <f>F10+F11+F12+F13+F14+F15+F16+F17</f>
        <v>10465533.107830001</v>
      </c>
      <c r="G9" s="8">
        <f>G10+G11+G12+G13+G14+G15+G16+G17</f>
        <v>11452599.56467</v>
      </c>
      <c r="H9" s="10">
        <f t="shared" si="1"/>
        <v>9.431592702157765</v>
      </c>
      <c r="I9" s="10">
        <f t="shared" si="2"/>
        <v>10.505215760735863</v>
      </c>
      <c r="J9" s="8">
        <f>J10+J11+J12+J13+J14+J15+J16+J17</f>
        <v>14950927.328910001</v>
      </c>
      <c r="K9" s="8">
        <f>K10+K11+K12+K13+K14+K15+K16+K17</f>
        <v>16326701.23841</v>
      </c>
      <c r="L9" s="10">
        <f t="shared" si="3"/>
        <v>9.2019302832120715</v>
      </c>
      <c r="M9" s="10">
        <f t="shared" si="4"/>
        <v>10.661890937104259</v>
      </c>
    </row>
    <row r="10" spans="1:13" ht="13.8" x14ac:dyDescent="0.25">
      <c r="A10" s="11" t="s">
        <v>131</v>
      </c>
      <c r="B10" s="12">
        <v>568541.18143999996</v>
      </c>
      <c r="C10" s="12">
        <v>644822.17466999998</v>
      </c>
      <c r="D10" s="13">
        <f t="shared" si="0"/>
        <v>13.416968852950225</v>
      </c>
      <c r="E10" s="13">
        <f t="shared" si="5"/>
        <v>4.3219633085538058</v>
      </c>
      <c r="F10" s="12">
        <v>4840674.55626</v>
      </c>
      <c r="G10" s="12">
        <v>5251072.7202500002</v>
      </c>
      <c r="H10" s="13">
        <f t="shared" si="1"/>
        <v>8.4781193038327682</v>
      </c>
      <c r="I10" s="13">
        <f t="shared" si="2"/>
        <v>4.8166926286075862</v>
      </c>
      <c r="J10" s="12">
        <v>6727675.3811799996</v>
      </c>
      <c r="K10" s="12">
        <v>7198542.5357100004</v>
      </c>
      <c r="L10" s="13">
        <f t="shared" si="3"/>
        <v>6.9989577060629999</v>
      </c>
      <c r="M10" s="13">
        <f t="shared" si="4"/>
        <v>4.7008929912482662</v>
      </c>
    </row>
    <row r="11" spans="1:13" ht="13.8" x14ac:dyDescent="0.25">
      <c r="A11" s="11" t="s">
        <v>132</v>
      </c>
      <c r="B11" s="12">
        <v>148472.87774</v>
      </c>
      <c r="C11" s="12">
        <v>197609.95804</v>
      </c>
      <c r="D11" s="13">
        <f t="shared" si="0"/>
        <v>33.094987480506013</v>
      </c>
      <c r="E11" s="13">
        <f t="shared" si="5"/>
        <v>1.324493824193965</v>
      </c>
      <c r="F11" s="12">
        <v>1354941.9502600001</v>
      </c>
      <c r="G11" s="12">
        <v>1691226.33647</v>
      </c>
      <c r="H11" s="13">
        <f t="shared" si="1"/>
        <v>24.819099161072565</v>
      </c>
      <c r="I11" s="13">
        <f t="shared" si="2"/>
        <v>1.5513244363894909</v>
      </c>
      <c r="J11" s="12">
        <v>2138488.3198899999</v>
      </c>
      <c r="K11" s="12">
        <v>2596713.3224800001</v>
      </c>
      <c r="L11" s="13">
        <f t="shared" si="3"/>
        <v>21.427519539296359</v>
      </c>
      <c r="M11" s="13">
        <f t="shared" si="4"/>
        <v>1.6957420752009567</v>
      </c>
    </row>
    <row r="12" spans="1:13" ht="13.8" x14ac:dyDescent="0.25">
      <c r="A12" s="11" t="s">
        <v>133</v>
      </c>
      <c r="B12" s="12">
        <v>152522.97880000001</v>
      </c>
      <c r="C12" s="12">
        <v>167005.23791</v>
      </c>
      <c r="D12" s="13">
        <f t="shared" si="0"/>
        <v>9.4951326180104623</v>
      </c>
      <c r="E12" s="13">
        <f t="shared" si="5"/>
        <v>1.1193636616989935</v>
      </c>
      <c r="F12" s="12">
        <v>1133232.25966</v>
      </c>
      <c r="G12" s="12">
        <v>1199120.9387999999</v>
      </c>
      <c r="H12" s="13">
        <f t="shared" si="1"/>
        <v>5.8142255109970371</v>
      </c>
      <c r="I12" s="13">
        <f t="shared" si="2"/>
        <v>1.0999270614656402</v>
      </c>
      <c r="J12" s="12">
        <v>1553052.6391</v>
      </c>
      <c r="K12" s="12">
        <v>1614454.26593</v>
      </c>
      <c r="L12" s="13">
        <f t="shared" si="3"/>
        <v>3.9536088658000956</v>
      </c>
      <c r="M12" s="13">
        <f t="shared" si="4"/>
        <v>1.0542935192439831</v>
      </c>
    </row>
    <row r="13" spans="1:13" ht="13.8" x14ac:dyDescent="0.25">
      <c r="A13" s="11" t="s">
        <v>134</v>
      </c>
      <c r="B13" s="12">
        <v>154402.71634000001</v>
      </c>
      <c r="C13" s="12">
        <v>148750.05215</v>
      </c>
      <c r="D13" s="13">
        <f t="shared" si="0"/>
        <v>-3.6609875292301544</v>
      </c>
      <c r="E13" s="13">
        <f t="shared" si="5"/>
        <v>0.9970070707738572</v>
      </c>
      <c r="F13" s="12">
        <v>953386.94038000004</v>
      </c>
      <c r="G13" s="12">
        <v>927738.85406000004</v>
      </c>
      <c r="H13" s="13">
        <f t="shared" si="1"/>
        <v>-2.6902074313895272</v>
      </c>
      <c r="I13" s="13">
        <f t="shared" si="2"/>
        <v>0.85099428967932922</v>
      </c>
      <c r="J13" s="12">
        <v>1414355.9518800001</v>
      </c>
      <c r="K13" s="12">
        <v>1390871.00092</v>
      </c>
      <c r="L13" s="13">
        <f t="shared" si="3"/>
        <v>-1.6604696242684323</v>
      </c>
      <c r="M13" s="13">
        <f t="shared" si="4"/>
        <v>0.90828604644904076</v>
      </c>
    </row>
    <row r="14" spans="1:13" ht="13.8" x14ac:dyDescent="0.25">
      <c r="A14" s="11" t="s">
        <v>135</v>
      </c>
      <c r="B14" s="12">
        <v>274784.34807000001</v>
      </c>
      <c r="C14" s="12">
        <v>223173.23477000001</v>
      </c>
      <c r="D14" s="13">
        <f t="shared" si="0"/>
        <v>-18.782406517147152</v>
      </c>
      <c r="E14" s="13">
        <f t="shared" si="5"/>
        <v>1.495833378591283</v>
      </c>
      <c r="F14" s="12">
        <v>1231061.04571</v>
      </c>
      <c r="G14" s="12">
        <v>1450567.71211</v>
      </c>
      <c r="H14" s="13">
        <f t="shared" si="1"/>
        <v>17.830688995069462</v>
      </c>
      <c r="I14" s="13">
        <f t="shared" si="2"/>
        <v>1.3305736138965079</v>
      </c>
      <c r="J14" s="12">
        <v>1753005.97535</v>
      </c>
      <c r="K14" s="12">
        <v>2247927.2590100002</v>
      </c>
      <c r="L14" s="13">
        <f t="shared" si="3"/>
        <v>28.23272085887703</v>
      </c>
      <c r="M14" s="13">
        <f t="shared" si="4"/>
        <v>1.467972918725523</v>
      </c>
    </row>
    <row r="15" spans="1:13" ht="13.8" x14ac:dyDescent="0.25">
      <c r="A15" s="11" t="s">
        <v>136</v>
      </c>
      <c r="B15" s="12">
        <v>17947.373670000001</v>
      </c>
      <c r="C15" s="12">
        <v>19081.79737</v>
      </c>
      <c r="D15" s="13">
        <f t="shared" si="0"/>
        <v>6.3208340164903882</v>
      </c>
      <c r="E15" s="13">
        <f t="shared" si="5"/>
        <v>0.12789700995720957</v>
      </c>
      <c r="F15" s="12">
        <v>209045.04857000001</v>
      </c>
      <c r="G15" s="12">
        <v>193791.80137</v>
      </c>
      <c r="H15" s="13">
        <f t="shared" si="1"/>
        <v>-7.2966316611380391</v>
      </c>
      <c r="I15" s="13">
        <f t="shared" si="2"/>
        <v>0.17776092445716965</v>
      </c>
      <c r="J15" s="12">
        <v>305270.15915999998</v>
      </c>
      <c r="K15" s="12">
        <v>267406.17768000002</v>
      </c>
      <c r="L15" s="13">
        <f t="shared" si="3"/>
        <v>-12.40343359606088</v>
      </c>
      <c r="M15" s="13">
        <f t="shared" si="4"/>
        <v>0.17462532453431098</v>
      </c>
    </row>
    <row r="16" spans="1:13" ht="13.8" x14ac:dyDescent="0.25">
      <c r="A16" s="11" t="s">
        <v>137</v>
      </c>
      <c r="B16" s="12">
        <v>93408.117929999993</v>
      </c>
      <c r="C16" s="12">
        <v>90775.25129</v>
      </c>
      <c r="D16" s="13">
        <f t="shared" si="0"/>
        <v>-2.8186700453306019</v>
      </c>
      <c r="E16" s="13">
        <f t="shared" si="5"/>
        <v>0.6084271304734713</v>
      </c>
      <c r="F16" s="12">
        <v>661881.18602999998</v>
      </c>
      <c r="G16" s="12">
        <v>662853.17989999999</v>
      </c>
      <c r="H16" s="13">
        <f t="shared" si="1"/>
        <v>0.14685322539987558</v>
      </c>
      <c r="I16" s="13">
        <f t="shared" si="2"/>
        <v>0.60802053134038925</v>
      </c>
      <c r="J16" s="12">
        <v>957883.12153999996</v>
      </c>
      <c r="K16" s="12">
        <v>909389.16518000001</v>
      </c>
      <c r="L16" s="13">
        <f t="shared" si="3"/>
        <v>-5.0626172723490157</v>
      </c>
      <c r="M16" s="13">
        <f t="shared" si="4"/>
        <v>0.59386203967052509</v>
      </c>
    </row>
    <row r="17" spans="1:13" ht="13.8" x14ac:dyDescent="0.25">
      <c r="A17" s="11" t="s">
        <v>138</v>
      </c>
      <c r="B17" s="12">
        <v>6573.87219</v>
      </c>
      <c r="C17" s="12">
        <v>8099.6306800000002</v>
      </c>
      <c r="D17" s="13">
        <f t="shared" si="0"/>
        <v>23.209433434391126</v>
      </c>
      <c r="E17" s="13">
        <f t="shared" si="5"/>
        <v>5.4288310772984599E-2</v>
      </c>
      <c r="F17" s="12">
        <v>81310.12096</v>
      </c>
      <c r="G17" s="12">
        <v>76228.021710000001</v>
      </c>
      <c r="H17" s="13">
        <f t="shared" si="1"/>
        <v>-6.2502664981892053</v>
      </c>
      <c r="I17" s="13">
        <f t="shared" si="2"/>
        <v>6.9922274899749531E-2</v>
      </c>
      <c r="J17" s="12">
        <v>101195.78081</v>
      </c>
      <c r="K17" s="12">
        <v>101397.51149999999</v>
      </c>
      <c r="L17" s="13">
        <f t="shared" si="3"/>
        <v>0.19934693757515035</v>
      </c>
      <c r="M17" s="13">
        <f t="shared" si="4"/>
        <v>6.621602203165311E-2</v>
      </c>
    </row>
    <row r="18" spans="1:13" ht="15.6" x14ac:dyDescent="0.3">
      <c r="A18" s="9" t="s">
        <v>12</v>
      </c>
      <c r="B18" s="8">
        <f>B19</f>
        <v>199909.51123999999</v>
      </c>
      <c r="C18" s="8">
        <f>C19</f>
        <v>206942.6563</v>
      </c>
      <c r="D18" s="10">
        <f t="shared" si="0"/>
        <v>3.518164301625657</v>
      </c>
      <c r="E18" s="10">
        <f t="shared" si="5"/>
        <v>1.3870468520425598</v>
      </c>
      <c r="F18" s="8">
        <f>F19</f>
        <v>1881570.41524</v>
      </c>
      <c r="G18" s="8">
        <f>G19</f>
        <v>1734058.5438999999</v>
      </c>
      <c r="H18" s="10">
        <f t="shared" si="1"/>
        <v>-7.8398273136742791</v>
      </c>
      <c r="I18" s="10">
        <f t="shared" si="2"/>
        <v>1.5906134709898818</v>
      </c>
      <c r="J18" s="8">
        <f>J19</f>
        <v>2558196.8751500002</v>
      </c>
      <c r="K18" s="8">
        <f>K19</f>
        <v>2357508.7718000002</v>
      </c>
      <c r="L18" s="10">
        <f t="shared" si="3"/>
        <v>-7.8449045614690087</v>
      </c>
      <c r="M18" s="10">
        <f t="shared" si="4"/>
        <v>1.5395333718157798</v>
      </c>
    </row>
    <row r="19" spans="1:13" ht="13.8" x14ac:dyDescent="0.25">
      <c r="A19" s="11" t="s">
        <v>139</v>
      </c>
      <c r="B19" s="12">
        <v>199909.51123999999</v>
      </c>
      <c r="C19" s="12">
        <v>206942.6563</v>
      </c>
      <c r="D19" s="13">
        <f t="shared" si="0"/>
        <v>3.518164301625657</v>
      </c>
      <c r="E19" s="13">
        <f t="shared" si="5"/>
        <v>1.3870468520425598</v>
      </c>
      <c r="F19" s="12">
        <v>1881570.41524</v>
      </c>
      <c r="G19" s="12">
        <v>1734058.5438999999</v>
      </c>
      <c r="H19" s="13">
        <f t="shared" si="1"/>
        <v>-7.8398273136742791</v>
      </c>
      <c r="I19" s="13">
        <f t="shared" si="2"/>
        <v>1.5906134709898818</v>
      </c>
      <c r="J19" s="12">
        <v>2558196.8751500002</v>
      </c>
      <c r="K19" s="12">
        <v>2357508.7718000002</v>
      </c>
      <c r="L19" s="13">
        <f t="shared" si="3"/>
        <v>-7.8449045614690087</v>
      </c>
      <c r="M19" s="13">
        <f t="shared" si="4"/>
        <v>1.5395333718157798</v>
      </c>
    </row>
    <row r="20" spans="1:13" ht="15.6" x14ac:dyDescent="0.3">
      <c r="A20" s="9" t="s">
        <v>110</v>
      </c>
      <c r="B20" s="8">
        <f>B21</f>
        <v>457541.22596000001</v>
      </c>
      <c r="C20" s="8">
        <f>C21</f>
        <v>514437.46350000001</v>
      </c>
      <c r="D20" s="10">
        <f t="shared" si="0"/>
        <v>12.435215519786645</v>
      </c>
      <c r="E20" s="10">
        <f t="shared" si="5"/>
        <v>3.4480511513586589</v>
      </c>
      <c r="F20" s="8">
        <f>F21</f>
        <v>3993913.59491</v>
      </c>
      <c r="G20" s="8">
        <f>G21</f>
        <v>3943696.5806499999</v>
      </c>
      <c r="H20" s="10">
        <f t="shared" si="1"/>
        <v>-1.2573385243986905</v>
      </c>
      <c r="I20" s="10">
        <f t="shared" si="2"/>
        <v>3.6174654706700449</v>
      </c>
      <c r="J20" s="8">
        <f>J21</f>
        <v>5376210.9661800005</v>
      </c>
      <c r="K20" s="8">
        <f>K21</f>
        <v>5479769.875</v>
      </c>
      <c r="L20" s="10">
        <f t="shared" si="3"/>
        <v>1.926243398398148</v>
      </c>
      <c r="M20" s="10">
        <f t="shared" si="4"/>
        <v>3.5784760138949672</v>
      </c>
    </row>
    <row r="21" spans="1:13" ht="13.8" x14ac:dyDescent="0.25">
      <c r="A21" s="11" t="s">
        <v>140</v>
      </c>
      <c r="B21" s="12">
        <v>457541.22596000001</v>
      </c>
      <c r="C21" s="12">
        <v>514437.46350000001</v>
      </c>
      <c r="D21" s="13">
        <f t="shared" si="0"/>
        <v>12.435215519786645</v>
      </c>
      <c r="E21" s="13">
        <f t="shared" si="5"/>
        <v>3.4480511513586589</v>
      </c>
      <c r="F21" s="12">
        <v>3993913.59491</v>
      </c>
      <c r="G21" s="12">
        <v>3943696.5806499999</v>
      </c>
      <c r="H21" s="13">
        <f t="shared" si="1"/>
        <v>-1.2573385243986905</v>
      </c>
      <c r="I21" s="13">
        <f t="shared" si="2"/>
        <v>3.6174654706700449</v>
      </c>
      <c r="J21" s="12">
        <v>5376210.9661800005</v>
      </c>
      <c r="K21" s="12">
        <v>5479769.875</v>
      </c>
      <c r="L21" s="13">
        <f t="shared" si="3"/>
        <v>1.926243398398148</v>
      </c>
      <c r="M21" s="13">
        <f t="shared" si="4"/>
        <v>3.5784760138949672</v>
      </c>
    </row>
    <row r="22" spans="1:13" ht="16.8" x14ac:dyDescent="0.3">
      <c r="A22" s="85" t="s">
        <v>14</v>
      </c>
      <c r="B22" s="8">
        <f>B23+B27+B29</f>
        <v>11580472.31896</v>
      </c>
      <c r="C22" s="8">
        <f>C23+C27+C29</f>
        <v>12277958.030750003</v>
      </c>
      <c r="D22" s="10">
        <f t="shared" si="0"/>
        <v>6.0229470144153971</v>
      </c>
      <c r="E22" s="10">
        <f t="shared" si="5"/>
        <v>82.29382641814702</v>
      </c>
      <c r="F22" s="8">
        <f>F23+F27+F29</f>
        <v>102212731.24561</v>
      </c>
      <c r="G22" s="8">
        <f>G23+G27+G29</f>
        <v>88921494.903620005</v>
      </c>
      <c r="H22" s="10">
        <f t="shared" si="1"/>
        <v>-13.003503751457426</v>
      </c>
      <c r="I22" s="10">
        <f t="shared" si="2"/>
        <v>81.565716539275442</v>
      </c>
      <c r="J22" s="8">
        <f>J23+J27+J29</f>
        <v>138247738.33304998</v>
      </c>
      <c r="K22" s="8">
        <f>K23+K27+K29</f>
        <v>124891771.14087</v>
      </c>
      <c r="L22" s="10">
        <f t="shared" si="3"/>
        <v>-9.6608938079004023</v>
      </c>
      <c r="M22" s="10">
        <f t="shared" si="4"/>
        <v>81.558572267683587</v>
      </c>
    </row>
    <row r="23" spans="1:13" ht="15.6" x14ac:dyDescent="0.3">
      <c r="A23" s="9" t="s">
        <v>15</v>
      </c>
      <c r="B23" s="8">
        <f>B24+B25+B26</f>
        <v>1054675.92637</v>
      </c>
      <c r="C23" s="8">
        <f>C24+C25+C26</f>
        <v>1090243.76829</v>
      </c>
      <c r="D23" s="10">
        <f>(C23-B23)/B23*100</f>
        <v>3.3723953520412651</v>
      </c>
      <c r="E23" s="10">
        <f t="shared" si="5"/>
        <v>7.3074310236620974</v>
      </c>
      <c r="F23" s="8">
        <f>F24+F25+F26</f>
        <v>9022729.8386499994</v>
      </c>
      <c r="G23" s="8">
        <f>G24+G25+G26</f>
        <v>7803354.3417400001</v>
      </c>
      <c r="H23" s="10">
        <f t="shared" si="1"/>
        <v>-13.514485291210326</v>
      </c>
      <c r="I23" s="10">
        <f t="shared" si="2"/>
        <v>7.1578439946805004</v>
      </c>
      <c r="J23" s="8">
        <f>J24+J25+J26</f>
        <v>12181287.435810002</v>
      </c>
      <c r="K23" s="8">
        <f>K24+K25+K26</f>
        <v>10896973.76706</v>
      </c>
      <c r="L23" s="10">
        <f t="shared" si="3"/>
        <v>-10.543332759511392</v>
      </c>
      <c r="M23" s="10">
        <f t="shared" si="4"/>
        <v>7.1160943139910406</v>
      </c>
    </row>
    <row r="24" spans="1:13" ht="13.8" x14ac:dyDescent="0.25">
      <c r="A24" s="11" t="s">
        <v>141</v>
      </c>
      <c r="B24" s="12">
        <v>676898.7389</v>
      </c>
      <c r="C24" s="12">
        <v>688345.84267000004</v>
      </c>
      <c r="D24" s="13">
        <f t="shared" si="0"/>
        <v>1.6911102225721766</v>
      </c>
      <c r="E24" s="13">
        <f t="shared" si="5"/>
        <v>4.6136835742936517</v>
      </c>
      <c r="F24" s="12">
        <v>5941685.9445200004</v>
      </c>
      <c r="G24" s="12">
        <v>5044370.07907</v>
      </c>
      <c r="H24" s="13">
        <f t="shared" si="1"/>
        <v>-15.102041303236369</v>
      </c>
      <c r="I24" s="13">
        <f t="shared" si="2"/>
        <v>4.6270888769311052</v>
      </c>
      <c r="J24" s="12">
        <v>8068490.7145100003</v>
      </c>
      <c r="K24" s="12">
        <v>7019530.5187299997</v>
      </c>
      <c r="L24" s="13">
        <f t="shared" si="3"/>
        <v>-13.000699051355404</v>
      </c>
      <c r="M24" s="13">
        <f t="shared" si="4"/>
        <v>4.5839920586225347</v>
      </c>
    </row>
    <row r="25" spans="1:13" ht="13.8" x14ac:dyDescent="0.25">
      <c r="A25" s="11" t="s">
        <v>142</v>
      </c>
      <c r="B25" s="12">
        <v>147827.28748</v>
      </c>
      <c r="C25" s="12">
        <v>131374.29897999999</v>
      </c>
      <c r="D25" s="13">
        <f t="shared" si="0"/>
        <v>-11.129872421034568</v>
      </c>
      <c r="E25" s="13">
        <f t="shared" si="5"/>
        <v>0.8805449349956328</v>
      </c>
      <c r="F25" s="12">
        <v>1278900.4245199999</v>
      </c>
      <c r="G25" s="12">
        <v>988097.89269000001</v>
      </c>
      <c r="H25" s="13">
        <f t="shared" si="1"/>
        <v>-22.738481140089121</v>
      </c>
      <c r="I25" s="13">
        <f t="shared" si="2"/>
        <v>0.90636029809848506</v>
      </c>
      <c r="J25" s="12">
        <v>1679892.7344200001</v>
      </c>
      <c r="K25" s="12">
        <v>1374298.8721100001</v>
      </c>
      <c r="L25" s="13">
        <f t="shared" si="3"/>
        <v>-18.19127233832042</v>
      </c>
      <c r="M25" s="13">
        <f t="shared" si="4"/>
        <v>0.89746388296434476</v>
      </c>
    </row>
    <row r="26" spans="1:13" ht="13.8" x14ac:dyDescent="0.25">
      <c r="A26" s="11" t="s">
        <v>143</v>
      </c>
      <c r="B26" s="12">
        <v>229949.89999000001</v>
      </c>
      <c r="C26" s="12">
        <v>270523.62663999997</v>
      </c>
      <c r="D26" s="13">
        <f t="shared" si="0"/>
        <v>17.644594171062664</v>
      </c>
      <c r="E26" s="13">
        <f t="shared" si="5"/>
        <v>1.8132025143728123</v>
      </c>
      <c r="F26" s="12">
        <v>1802143.46961</v>
      </c>
      <c r="G26" s="12">
        <v>1770886.36998</v>
      </c>
      <c r="H26" s="13">
        <f t="shared" si="1"/>
        <v>-1.7344401351555203</v>
      </c>
      <c r="I26" s="13">
        <f t="shared" si="2"/>
        <v>1.6243948196509101</v>
      </c>
      <c r="J26" s="12">
        <v>2432903.9868800002</v>
      </c>
      <c r="K26" s="12">
        <v>2503144.37622</v>
      </c>
      <c r="L26" s="13">
        <f t="shared" si="3"/>
        <v>2.8871007536173798</v>
      </c>
      <c r="M26" s="13">
        <f t="shared" si="4"/>
        <v>1.6346383724041604</v>
      </c>
    </row>
    <row r="27" spans="1:13" ht="15.6" x14ac:dyDescent="0.3">
      <c r="A27" s="9" t="s">
        <v>19</v>
      </c>
      <c r="B27" s="8">
        <f>B28</f>
        <v>1653647.47025</v>
      </c>
      <c r="C27" s="8">
        <f>C28</f>
        <v>1633212.1031800001</v>
      </c>
      <c r="D27" s="10">
        <f t="shared" si="0"/>
        <v>-1.2357753050540139</v>
      </c>
      <c r="E27" s="10">
        <f t="shared" si="5"/>
        <v>10.946712229061243</v>
      </c>
      <c r="F27" s="8">
        <f>F28</f>
        <v>15024423.980450001</v>
      </c>
      <c r="G27" s="8">
        <f>G28</f>
        <v>13122588.9651</v>
      </c>
      <c r="H27" s="10">
        <f t="shared" si="1"/>
        <v>-12.658289048716254</v>
      </c>
      <c r="I27" s="10">
        <f t="shared" si="2"/>
        <v>12.037060026362607</v>
      </c>
      <c r="J27" s="8">
        <f>J28</f>
        <v>19599910.429919999</v>
      </c>
      <c r="K27" s="8">
        <f>K28</f>
        <v>18686406.623240001</v>
      </c>
      <c r="L27" s="10">
        <f t="shared" si="3"/>
        <v>-4.6607550067448251</v>
      </c>
      <c r="M27" s="10">
        <f t="shared" si="4"/>
        <v>12.202858771902788</v>
      </c>
    </row>
    <row r="28" spans="1:13" ht="13.8" x14ac:dyDescent="0.25">
      <c r="A28" s="11" t="s">
        <v>144</v>
      </c>
      <c r="B28" s="12">
        <v>1653647.47025</v>
      </c>
      <c r="C28" s="12">
        <v>1633212.1031800001</v>
      </c>
      <c r="D28" s="13">
        <f t="shared" si="0"/>
        <v>-1.2357753050540139</v>
      </c>
      <c r="E28" s="13">
        <f t="shared" si="5"/>
        <v>10.946712229061243</v>
      </c>
      <c r="F28" s="12">
        <v>15024423.980450001</v>
      </c>
      <c r="G28" s="12">
        <v>13122588.9651</v>
      </c>
      <c r="H28" s="13">
        <f t="shared" si="1"/>
        <v>-12.658289048716254</v>
      </c>
      <c r="I28" s="13">
        <f t="shared" si="2"/>
        <v>12.037060026362607</v>
      </c>
      <c r="J28" s="12">
        <v>19599910.429919999</v>
      </c>
      <c r="K28" s="12">
        <v>18686406.623240001</v>
      </c>
      <c r="L28" s="13">
        <f t="shared" si="3"/>
        <v>-4.6607550067448251</v>
      </c>
      <c r="M28" s="13">
        <f t="shared" si="4"/>
        <v>12.202858771902788</v>
      </c>
    </row>
    <row r="29" spans="1:13" ht="15.6" x14ac:dyDescent="0.3">
      <c r="A29" s="9" t="s">
        <v>21</v>
      </c>
      <c r="B29" s="8">
        <f>B30+B31+B32+B33+B34+B35+B36+B37+B38+B39+B40+B41</f>
        <v>8872148.92234</v>
      </c>
      <c r="C29" s="8">
        <f>C30+C31+C32+C33+C34+C35+C36+C37+C38+C39+C40+C41</f>
        <v>9554502.1592800021</v>
      </c>
      <c r="D29" s="10">
        <f t="shared" si="0"/>
        <v>7.690957883065308</v>
      </c>
      <c r="E29" s="10">
        <f t="shared" si="5"/>
        <v>64.039683165423682</v>
      </c>
      <c r="F29" s="8">
        <f>F30+F31+F32+F33+F34+F35+F36+F37+F38+F39+F40+F41</f>
        <v>78165577.426509991</v>
      </c>
      <c r="G29" s="8">
        <f>G30+G31+G32+G33+G34+G35+G36+G37+G38+G39+G40+G41</f>
        <v>67995551.596780002</v>
      </c>
      <c r="H29" s="10">
        <f t="shared" si="1"/>
        <v>-13.010875329734093</v>
      </c>
      <c r="I29" s="10">
        <f t="shared" si="2"/>
        <v>62.370812518232334</v>
      </c>
      <c r="J29" s="8">
        <f>J30+J31+J32+J33+J34+J35+J36+J37+J38+J39+J40+J41</f>
        <v>106466540.46731998</v>
      </c>
      <c r="K29" s="8">
        <f>K30+K31+K32+K33+K34+K35+K36+K37+K38+K39+K40+K41</f>
        <v>95308390.750569999</v>
      </c>
      <c r="L29" s="10">
        <f t="shared" si="3"/>
        <v>-10.480428562600837</v>
      </c>
      <c r="M29" s="10">
        <f t="shared" si="4"/>
        <v>62.239619181789763</v>
      </c>
    </row>
    <row r="30" spans="1:13" ht="13.8" x14ac:dyDescent="0.25">
      <c r="A30" s="11" t="s">
        <v>145</v>
      </c>
      <c r="B30" s="12">
        <v>1499512.3064600001</v>
      </c>
      <c r="C30" s="12">
        <v>1797605.82766</v>
      </c>
      <c r="D30" s="13">
        <f t="shared" si="0"/>
        <v>19.879364771852345</v>
      </c>
      <c r="E30" s="13">
        <f t="shared" si="5"/>
        <v>12.048572049131289</v>
      </c>
      <c r="F30" s="12">
        <v>13277200.06401</v>
      </c>
      <c r="G30" s="12">
        <v>12123141.959869999</v>
      </c>
      <c r="H30" s="13">
        <f t="shared" si="1"/>
        <v>-8.6920291821787163</v>
      </c>
      <c r="I30" s="13">
        <f t="shared" si="2"/>
        <v>11.120289438857569</v>
      </c>
      <c r="J30" s="12">
        <v>17668889.053630002</v>
      </c>
      <c r="K30" s="12">
        <v>16535512.088509999</v>
      </c>
      <c r="L30" s="13">
        <f t="shared" si="3"/>
        <v>-6.4145343925126692</v>
      </c>
      <c r="M30" s="13">
        <f t="shared" si="4"/>
        <v>10.798251520772723</v>
      </c>
    </row>
    <row r="31" spans="1:13" ht="13.8" x14ac:dyDescent="0.25">
      <c r="A31" s="11" t="s">
        <v>146</v>
      </c>
      <c r="B31" s="12">
        <v>2591966.7039399999</v>
      </c>
      <c r="C31" s="12">
        <v>2605033.0198900001</v>
      </c>
      <c r="D31" s="13">
        <f t="shared" si="0"/>
        <v>0.50410817122528351</v>
      </c>
      <c r="E31" s="13">
        <f t="shared" si="5"/>
        <v>17.460406251223652</v>
      </c>
      <c r="F31" s="12">
        <v>22546595.521230001</v>
      </c>
      <c r="G31" s="12">
        <v>17140579.41877</v>
      </c>
      <c r="H31" s="13">
        <f t="shared" si="1"/>
        <v>-23.977083801275743</v>
      </c>
      <c r="I31" s="13">
        <f t="shared" si="2"/>
        <v>15.722673620204922</v>
      </c>
      <c r="J31" s="12">
        <v>30703024.98934</v>
      </c>
      <c r="K31" s="12">
        <v>25180942.398850001</v>
      </c>
      <c r="L31" s="13">
        <f t="shared" si="3"/>
        <v>-17.985467530991649</v>
      </c>
      <c r="M31" s="13">
        <f t="shared" si="4"/>
        <v>16.444011416000478</v>
      </c>
    </row>
    <row r="32" spans="1:13" ht="13.8" x14ac:dyDescent="0.25">
      <c r="A32" s="11" t="s">
        <v>147</v>
      </c>
      <c r="B32" s="12">
        <v>37060.896339999999</v>
      </c>
      <c r="C32" s="12">
        <v>159923.62223000001</v>
      </c>
      <c r="D32" s="13">
        <f t="shared" si="0"/>
        <v>331.51579703536117</v>
      </c>
      <c r="E32" s="13">
        <f t="shared" si="5"/>
        <v>1.0718986638491557</v>
      </c>
      <c r="F32" s="12">
        <v>726638.20892999996</v>
      </c>
      <c r="G32" s="12">
        <v>921859.81466999999</v>
      </c>
      <c r="H32" s="13">
        <f t="shared" si="1"/>
        <v>26.866410731066654</v>
      </c>
      <c r="I32" s="13">
        <f t="shared" si="2"/>
        <v>0.84560157714196427</v>
      </c>
      <c r="J32" s="12">
        <v>925622.35115</v>
      </c>
      <c r="K32" s="12">
        <v>1237535.77899</v>
      </c>
      <c r="L32" s="13">
        <f t="shared" si="3"/>
        <v>33.697698359647049</v>
      </c>
      <c r="M32" s="13">
        <f t="shared" si="4"/>
        <v>0.80815293387708886</v>
      </c>
    </row>
    <row r="33" spans="1:13" ht="13.8" x14ac:dyDescent="0.25">
      <c r="A33" s="11" t="s">
        <v>148</v>
      </c>
      <c r="B33" s="12">
        <v>1011369.69213</v>
      </c>
      <c r="C33" s="12">
        <v>1063809.26315</v>
      </c>
      <c r="D33" s="13">
        <f t="shared" si="0"/>
        <v>5.1850051893051514</v>
      </c>
      <c r="E33" s="13">
        <f t="shared" si="5"/>
        <v>7.1302520031773788</v>
      </c>
      <c r="F33" s="12">
        <v>8178826.6777999997</v>
      </c>
      <c r="G33" s="12">
        <v>7603913.2310600001</v>
      </c>
      <c r="H33" s="13">
        <f t="shared" si="1"/>
        <v>-7.0292900117385049</v>
      </c>
      <c r="I33" s="13">
        <f t="shared" si="2"/>
        <v>6.9749010839969232</v>
      </c>
      <c r="J33" s="12">
        <v>11339772.96744</v>
      </c>
      <c r="K33" s="12">
        <v>10660936.23048</v>
      </c>
      <c r="L33" s="13">
        <f t="shared" si="3"/>
        <v>-5.9863344610967957</v>
      </c>
      <c r="M33" s="13">
        <f t="shared" si="4"/>
        <v>6.9619537784762375</v>
      </c>
    </row>
    <row r="34" spans="1:13" ht="13.8" x14ac:dyDescent="0.25">
      <c r="A34" s="11" t="s">
        <v>149</v>
      </c>
      <c r="B34" s="12">
        <v>647143.81076999998</v>
      </c>
      <c r="C34" s="12">
        <v>689080.97945999994</v>
      </c>
      <c r="D34" s="13">
        <f t="shared" si="0"/>
        <v>6.4803476433006892</v>
      </c>
      <c r="E34" s="13">
        <f t="shared" si="5"/>
        <v>4.6186108772896652</v>
      </c>
      <c r="F34" s="12">
        <v>5700610.4802700002</v>
      </c>
      <c r="G34" s="12">
        <v>5280897.2388800001</v>
      </c>
      <c r="H34" s="13">
        <f t="shared" si="1"/>
        <v>-7.3626016519220423</v>
      </c>
      <c r="I34" s="13">
        <f t="shared" si="2"/>
        <v>4.844049998556569</v>
      </c>
      <c r="J34" s="12">
        <v>7767622.1986199999</v>
      </c>
      <c r="K34" s="12">
        <v>7413566.0724099996</v>
      </c>
      <c r="L34" s="13">
        <f t="shared" si="3"/>
        <v>-4.5581017865789368</v>
      </c>
      <c r="M34" s="13">
        <f t="shared" si="4"/>
        <v>4.8413106704676538</v>
      </c>
    </row>
    <row r="35" spans="1:13" ht="13.8" x14ac:dyDescent="0.25">
      <c r="A35" s="11" t="s">
        <v>150</v>
      </c>
      <c r="B35" s="12">
        <v>651276.00887000002</v>
      </c>
      <c r="C35" s="12">
        <v>748596.35280999995</v>
      </c>
      <c r="D35" s="13">
        <f t="shared" si="0"/>
        <v>14.943026092555769</v>
      </c>
      <c r="E35" s="13">
        <f t="shared" si="5"/>
        <v>5.0175166066796635</v>
      </c>
      <c r="F35" s="12">
        <v>6040144.9869299997</v>
      </c>
      <c r="G35" s="12">
        <v>5873409.4536800003</v>
      </c>
      <c r="H35" s="13">
        <f t="shared" si="1"/>
        <v>-2.7604558104282426</v>
      </c>
      <c r="I35" s="13">
        <f t="shared" si="2"/>
        <v>5.3875483215527975</v>
      </c>
      <c r="J35" s="12">
        <v>8115640.6330199996</v>
      </c>
      <c r="K35" s="12">
        <v>7953796.1258199997</v>
      </c>
      <c r="L35" s="13">
        <f t="shared" si="3"/>
        <v>-1.9942295934285863</v>
      </c>
      <c r="M35" s="13">
        <f t="shared" si="4"/>
        <v>5.1940992605383052</v>
      </c>
    </row>
    <row r="36" spans="1:13" ht="13.8" x14ac:dyDescent="0.25">
      <c r="A36" s="11" t="s">
        <v>151</v>
      </c>
      <c r="B36" s="12">
        <v>1131208.7691200001</v>
      </c>
      <c r="C36" s="12">
        <v>1101727.59806</v>
      </c>
      <c r="D36" s="13">
        <f t="shared" si="0"/>
        <v>-2.6061653573402137</v>
      </c>
      <c r="E36" s="13">
        <f t="shared" si="5"/>
        <v>7.384402152846695</v>
      </c>
      <c r="F36" s="12">
        <v>10546273.71163</v>
      </c>
      <c r="G36" s="12">
        <v>8991851.6684700008</v>
      </c>
      <c r="H36" s="13">
        <f t="shared" si="1"/>
        <v>-14.739064106081809</v>
      </c>
      <c r="I36" s="13">
        <f t="shared" si="2"/>
        <v>8.2480262522417078</v>
      </c>
      <c r="J36" s="12">
        <v>15132426.481319999</v>
      </c>
      <c r="K36" s="12">
        <v>12261757.41392</v>
      </c>
      <c r="L36" s="13">
        <f t="shared" si="3"/>
        <v>-18.970315639356677</v>
      </c>
      <c r="M36" s="13">
        <f t="shared" si="4"/>
        <v>8.0073444313957616</v>
      </c>
    </row>
    <row r="37" spans="1:13" ht="13.8" x14ac:dyDescent="0.25">
      <c r="A37" s="14" t="s">
        <v>152</v>
      </c>
      <c r="B37" s="12">
        <v>303893.14176999999</v>
      </c>
      <c r="C37" s="12">
        <v>344634.19218999997</v>
      </c>
      <c r="D37" s="13">
        <f t="shared" si="0"/>
        <v>13.406373761088247</v>
      </c>
      <c r="E37" s="13">
        <f t="shared" si="5"/>
        <v>2.3099334855854461</v>
      </c>
      <c r="F37" s="12">
        <v>2639036.9443100002</v>
      </c>
      <c r="G37" s="12">
        <v>2732217.6420800001</v>
      </c>
      <c r="H37" s="13">
        <f t="shared" si="1"/>
        <v>3.5308599211127332</v>
      </c>
      <c r="I37" s="13">
        <f t="shared" si="2"/>
        <v>2.5062026899013858</v>
      </c>
      <c r="J37" s="12">
        <v>3404218.8393299999</v>
      </c>
      <c r="K37" s="12">
        <v>3608254.8115900001</v>
      </c>
      <c r="L37" s="13">
        <f t="shared" si="3"/>
        <v>5.9936209124604183</v>
      </c>
      <c r="M37" s="13">
        <f t="shared" si="4"/>
        <v>2.3563130550798754</v>
      </c>
    </row>
    <row r="38" spans="1:13" ht="13.8" x14ac:dyDescent="0.25">
      <c r="A38" s="11" t="s">
        <v>153</v>
      </c>
      <c r="B38" s="12">
        <v>438813.72123999998</v>
      </c>
      <c r="C38" s="12">
        <v>314914.99702000001</v>
      </c>
      <c r="D38" s="13">
        <f t="shared" si="0"/>
        <v>-28.234924803601608</v>
      </c>
      <c r="E38" s="13">
        <f t="shared" si="5"/>
        <v>2.1107386127505854</v>
      </c>
      <c r="F38" s="12">
        <v>3162799.38001</v>
      </c>
      <c r="G38" s="12">
        <v>2456958.4396500001</v>
      </c>
      <c r="H38" s="13">
        <f t="shared" si="1"/>
        <v>-22.31696846853967</v>
      </c>
      <c r="I38" s="13">
        <f t="shared" si="2"/>
        <v>2.2537135239852333</v>
      </c>
      <c r="J38" s="12">
        <v>4153565.2112400001</v>
      </c>
      <c r="K38" s="12">
        <v>3396856.8364200001</v>
      </c>
      <c r="L38" s="13">
        <f t="shared" si="3"/>
        <v>-18.218285649452781</v>
      </c>
      <c r="M38" s="13">
        <f t="shared" si="4"/>
        <v>2.2182629907910338</v>
      </c>
    </row>
    <row r="39" spans="1:13" ht="13.8" x14ac:dyDescent="0.25">
      <c r="A39" s="11" t="s">
        <v>154</v>
      </c>
      <c r="B39" s="12">
        <v>156438.21489999999</v>
      </c>
      <c r="C39" s="12">
        <v>281582.27307</v>
      </c>
      <c r="D39" s="13">
        <f>(C39-B39)/B39*100</f>
        <v>79.995836215592107</v>
      </c>
      <c r="E39" s="13">
        <f t="shared" si="5"/>
        <v>1.8873238240768246</v>
      </c>
      <c r="F39" s="12">
        <v>1833671.89558</v>
      </c>
      <c r="G39" s="12">
        <v>1521396.3464500001</v>
      </c>
      <c r="H39" s="13">
        <f t="shared" si="1"/>
        <v>-17.030066822899389</v>
      </c>
      <c r="I39" s="13">
        <f t="shared" si="2"/>
        <v>1.3955431504264795</v>
      </c>
      <c r="J39" s="12">
        <v>2522737.3872199999</v>
      </c>
      <c r="K39" s="12">
        <v>2428418.6205600002</v>
      </c>
      <c r="L39" s="13">
        <f t="shared" si="3"/>
        <v>-3.7387469317183628</v>
      </c>
      <c r="M39" s="13">
        <f t="shared" si="4"/>
        <v>1.5858399136459838</v>
      </c>
    </row>
    <row r="40" spans="1:13" ht="13.8" x14ac:dyDescent="0.25">
      <c r="A40" s="11" t="s">
        <v>155</v>
      </c>
      <c r="B40" s="12">
        <v>395731.57701000001</v>
      </c>
      <c r="C40" s="12">
        <v>437025.94819000002</v>
      </c>
      <c r="D40" s="13">
        <f>(C40-B40)/B40*100</f>
        <v>10.434944689530429</v>
      </c>
      <c r="E40" s="13">
        <f t="shared" si="5"/>
        <v>2.9291953458792745</v>
      </c>
      <c r="F40" s="12">
        <v>3429649.1055899998</v>
      </c>
      <c r="G40" s="12">
        <v>3278405.1237599999</v>
      </c>
      <c r="H40" s="13">
        <f t="shared" si="1"/>
        <v>-4.4098966737876113</v>
      </c>
      <c r="I40" s="13">
        <f t="shared" si="2"/>
        <v>3.0072083618854037</v>
      </c>
      <c r="J40" s="12">
        <v>4613824.3302600002</v>
      </c>
      <c r="K40" s="12">
        <v>4524859.4642899996</v>
      </c>
      <c r="L40" s="13">
        <f t="shared" si="3"/>
        <v>-1.9282239548333049</v>
      </c>
      <c r="M40" s="13">
        <f t="shared" si="4"/>
        <v>2.954887053392437</v>
      </c>
    </row>
    <row r="41" spans="1:13" ht="13.8" x14ac:dyDescent="0.25">
      <c r="A41" s="11" t="s">
        <v>156</v>
      </c>
      <c r="B41" s="12">
        <v>7734.0797899999998</v>
      </c>
      <c r="C41" s="12">
        <v>10568.08555</v>
      </c>
      <c r="D41" s="13">
        <f t="shared" si="0"/>
        <v>36.643089248501276</v>
      </c>
      <c r="E41" s="13">
        <f t="shared" si="5"/>
        <v>7.0833292934028916E-2</v>
      </c>
      <c r="F41" s="12">
        <v>84130.450219999999</v>
      </c>
      <c r="G41" s="12">
        <v>70921.259439999994</v>
      </c>
      <c r="H41" s="13">
        <f t="shared" si="1"/>
        <v>-15.700844040960375</v>
      </c>
      <c r="I41" s="13">
        <f t="shared" si="2"/>
        <v>6.5054499481384157E-2</v>
      </c>
      <c r="J41" s="12">
        <v>119196.02475</v>
      </c>
      <c r="K41" s="12">
        <v>105954.90873</v>
      </c>
      <c r="L41" s="13">
        <f t="shared" si="3"/>
        <v>-11.108689276988661</v>
      </c>
      <c r="M41" s="13">
        <f t="shared" si="4"/>
        <v>6.9192157352179942E-2</v>
      </c>
    </row>
    <row r="42" spans="1:13" ht="15.6" x14ac:dyDescent="0.3">
      <c r="A42" s="9" t="s">
        <v>31</v>
      </c>
      <c r="B42" s="8">
        <f>B43</f>
        <v>353396.99436000001</v>
      </c>
      <c r="C42" s="8">
        <f>C43</f>
        <v>421003.21013000002</v>
      </c>
      <c r="D42" s="10">
        <f t="shared" si="0"/>
        <v>19.130387877925926</v>
      </c>
      <c r="E42" s="10">
        <f t="shared" si="5"/>
        <v>2.8218018834361933</v>
      </c>
      <c r="F42" s="8">
        <f>F43</f>
        <v>3200968.2973199999</v>
      </c>
      <c r="G42" s="8">
        <f>G43</f>
        <v>2966373.59754</v>
      </c>
      <c r="H42" s="10">
        <f t="shared" si="1"/>
        <v>-7.3288667050034064</v>
      </c>
      <c r="I42" s="10">
        <f t="shared" si="2"/>
        <v>2.7209887583287626</v>
      </c>
      <c r="J42" s="8">
        <f>J43</f>
        <v>4388412.2909500003</v>
      </c>
      <c r="K42" s="8">
        <f>K43</f>
        <v>4075633.7791400002</v>
      </c>
      <c r="L42" s="10">
        <f t="shared" si="3"/>
        <v>-7.1273729784921827</v>
      </c>
      <c r="M42" s="10">
        <f t="shared" si="4"/>
        <v>2.6615274095014052</v>
      </c>
    </row>
    <row r="43" spans="1:13" ht="13.8" x14ac:dyDescent="0.25">
      <c r="A43" s="11" t="s">
        <v>157</v>
      </c>
      <c r="B43" s="12">
        <v>353396.99436000001</v>
      </c>
      <c r="C43" s="12">
        <v>421003.21013000002</v>
      </c>
      <c r="D43" s="13">
        <f t="shared" si="0"/>
        <v>19.130387877925926</v>
      </c>
      <c r="E43" s="13">
        <f t="shared" si="5"/>
        <v>2.8218018834361933</v>
      </c>
      <c r="F43" s="12">
        <v>3200968.2973199999</v>
      </c>
      <c r="G43" s="12">
        <v>2966373.59754</v>
      </c>
      <c r="H43" s="13">
        <f t="shared" si="1"/>
        <v>-7.3288667050034064</v>
      </c>
      <c r="I43" s="13">
        <f t="shared" si="2"/>
        <v>2.7209887583287626</v>
      </c>
      <c r="J43" s="12">
        <v>4388412.2909500003</v>
      </c>
      <c r="K43" s="12">
        <v>4075633.7791400002</v>
      </c>
      <c r="L43" s="13">
        <f t="shared" si="3"/>
        <v>-7.1273729784921827</v>
      </c>
      <c r="M43" s="13">
        <f t="shared" si="4"/>
        <v>2.6615274095014052</v>
      </c>
    </row>
    <row r="44" spans="1:13" ht="15.6" x14ac:dyDescent="0.3">
      <c r="A44" s="9" t="s">
        <v>223</v>
      </c>
      <c r="B44" s="8">
        <f>B8+B22+B42</f>
        <v>14007973.5167</v>
      </c>
      <c r="C44" s="8">
        <f>C8+C22+C42</f>
        <v>14919658.697560003</v>
      </c>
      <c r="D44" s="10">
        <f t="shared" si="0"/>
        <v>6.5083302718491884</v>
      </c>
      <c r="E44" s="10">
        <f t="shared" si="5"/>
        <v>100</v>
      </c>
      <c r="F44" s="15">
        <f>F8+F22+F42</f>
        <v>121754716.66091</v>
      </c>
      <c r="G44" s="15">
        <f>G8+G22+G42</f>
        <v>109018223.19038001</v>
      </c>
      <c r="H44" s="16">
        <f t="shared" si="1"/>
        <v>-10.460780345784427</v>
      </c>
      <c r="I44" s="16">
        <f t="shared" si="2"/>
        <v>100</v>
      </c>
      <c r="J44" s="15">
        <f>J8+J22+J42</f>
        <v>165521485.79424</v>
      </c>
      <c r="K44" s="15">
        <f>K8+K22+K42</f>
        <v>153131384.80522001</v>
      </c>
      <c r="L44" s="16">
        <f t="shared" si="3"/>
        <v>-7.4854940611288026</v>
      </c>
      <c r="M44" s="16">
        <f t="shared" si="4"/>
        <v>100</v>
      </c>
    </row>
    <row r="45" spans="1:13" ht="30" x14ac:dyDescent="0.25">
      <c r="A45" s="140" t="s">
        <v>224</v>
      </c>
      <c r="B45" s="141">
        <f>B46-B44</f>
        <v>1265606.4442999996</v>
      </c>
      <c r="C45" s="141">
        <f>C46-C44</f>
        <v>1092864.2354399972</v>
      </c>
      <c r="D45" s="142">
        <f t="shared" si="0"/>
        <v>-13.648967231321683</v>
      </c>
      <c r="E45" s="142">
        <f t="shared" ref="E45:E46" si="6">C45/C$46*100</f>
        <v>6.8250596112354511</v>
      </c>
      <c r="F45" s="141">
        <f>F46-F44</f>
        <v>11037854.50108999</v>
      </c>
      <c r="G45" s="141">
        <f>G46-G44</f>
        <v>9337236.6826200038</v>
      </c>
      <c r="H45" s="143">
        <f t="shared" si="1"/>
        <v>-15.407141109733328</v>
      </c>
      <c r="I45" s="142">
        <f t="shared" ref="I45:I46" si="7">G45/G$46*100</f>
        <v>7.8891473977112838</v>
      </c>
      <c r="J45" s="141">
        <f>J46-J44</f>
        <v>14894312.501760006</v>
      </c>
      <c r="K45" s="141">
        <f>K46-K44</f>
        <v>13264225.60777998</v>
      </c>
      <c r="L45" s="143">
        <f t="shared" si="3"/>
        <v>-10.944358081565731</v>
      </c>
      <c r="M45" s="142">
        <f t="shared" ref="M45:M46" si="8">K45/K$46*100</f>
        <v>7.9714997137590862</v>
      </c>
    </row>
    <row r="46" spans="1:13" ht="21" x14ac:dyDescent="0.25">
      <c r="A46" s="144" t="s">
        <v>225</v>
      </c>
      <c r="B46" s="145">
        <v>15273579.960999999</v>
      </c>
      <c r="C46" s="145">
        <v>16012522.933</v>
      </c>
      <c r="D46" s="167">
        <f t="shared" si="0"/>
        <v>4.8380469666367629</v>
      </c>
      <c r="E46" s="147">
        <f t="shared" si="6"/>
        <v>100</v>
      </c>
      <c r="F46" s="145">
        <v>132792571.16199999</v>
      </c>
      <c r="G46" s="145">
        <v>118355459.87300001</v>
      </c>
      <c r="H46" s="146">
        <f t="shared" si="1"/>
        <v>-10.871926917799833</v>
      </c>
      <c r="I46" s="147">
        <f t="shared" si="7"/>
        <v>100</v>
      </c>
      <c r="J46" s="148">
        <v>180415798.296</v>
      </c>
      <c r="K46" s="148">
        <v>166395610.41299999</v>
      </c>
      <c r="L46" s="146">
        <f t="shared" si="3"/>
        <v>-7.7710422343378882</v>
      </c>
      <c r="M46" s="147">
        <f t="shared" si="8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2:A76"/>
  <sheetViews>
    <sheetView showGridLines="0" workbookViewId="0"/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C66"/>
  <sheetViews>
    <sheetView showGridLines="0" workbookViewId="0"/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54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55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2"/>
  <sheetViews>
    <sheetView showGridLines="0" workbookViewId="0"/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56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47"/>
  <sheetViews>
    <sheetView showGridLines="0" workbookViewId="0"/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57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58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83"/>
  <sheetViews>
    <sheetView showGridLines="0" zoomScale="90" zoomScaleNormal="90" workbookViewId="0">
      <selection activeCell="T11" sqref="T11"/>
    </sheetView>
  </sheetViews>
  <sheetFormatPr defaultColWidth="9.109375" defaultRowHeight="13.2" x14ac:dyDescent="0.25"/>
  <cols>
    <col min="1" max="1" width="7" customWidth="1"/>
    <col min="2" max="2" width="40.33203125" customWidth="1"/>
    <col min="3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86"/>
      <c r="B1" s="110" t="s">
        <v>59</v>
      </c>
      <c r="C1" s="111" t="s">
        <v>43</v>
      </c>
      <c r="D1" s="111" t="s">
        <v>44</v>
      </c>
      <c r="E1" s="111" t="s">
        <v>45</v>
      </c>
      <c r="F1" s="111" t="s">
        <v>46</v>
      </c>
      <c r="G1" s="111" t="s">
        <v>47</v>
      </c>
      <c r="H1" s="111" t="s">
        <v>48</v>
      </c>
      <c r="I1" s="111" t="s">
        <v>0</v>
      </c>
      <c r="J1" s="111" t="s">
        <v>60</v>
      </c>
      <c r="K1" s="111" t="s">
        <v>49</v>
      </c>
      <c r="L1" s="111" t="s">
        <v>50</v>
      </c>
      <c r="M1" s="111" t="s">
        <v>51</v>
      </c>
      <c r="N1" s="111" t="s">
        <v>52</v>
      </c>
      <c r="O1" s="112" t="s">
        <v>41</v>
      </c>
    </row>
    <row r="2" spans="1:15" s="37" customFormat="1" ht="15" thickTop="1" thickBot="1" x14ac:dyDescent="0.3">
      <c r="A2" s="87">
        <v>2020</v>
      </c>
      <c r="B2" s="113" t="s">
        <v>2</v>
      </c>
      <c r="C2" s="114">
        <f>C4+C6+C8+C10+C12+C14+C16+C18+C20+C22</f>
        <v>2043229.2261400004</v>
      </c>
      <c r="D2" s="114">
        <f t="shared" ref="D2:O2" si="0">D4+D6+D8+D10+D12+D14+D16+D18+D20+D22</f>
        <v>1939648.05498</v>
      </c>
      <c r="E2" s="114">
        <f t="shared" si="0"/>
        <v>2032577.31953</v>
      </c>
      <c r="F2" s="114">
        <f t="shared" si="0"/>
        <v>1763660.47322</v>
      </c>
      <c r="G2" s="114">
        <f t="shared" si="0"/>
        <v>1576257.4696</v>
      </c>
      <c r="H2" s="114">
        <f t="shared" si="0"/>
        <v>1915619.3924</v>
      </c>
      <c r="I2" s="114">
        <f t="shared" si="0"/>
        <v>1956370.36965</v>
      </c>
      <c r="J2" s="114">
        <f t="shared" si="0"/>
        <v>1682294.9270200003</v>
      </c>
      <c r="K2" s="114">
        <f t="shared" si="0"/>
        <v>2220697.4566799998</v>
      </c>
      <c r="L2" s="114"/>
      <c r="M2" s="114"/>
      <c r="N2" s="114"/>
      <c r="O2" s="114">
        <f t="shared" si="0"/>
        <v>17130354.68922</v>
      </c>
    </row>
    <row r="3" spans="1:15" ht="14.4" thickTop="1" x14ac:dyDescent="0.25">
      <c r="A3" s="86">
        <v>2019</v>
      </c>
      <c r="B3" s="113" t="s">
        <v>2</v>
      </c>
      <c r="C3" s="114">
        <f>C5+C7+C9+C11+C13+C15+C17+C19+C21+C23</f>
        <v>1881328.1659499998</v>
      </c>
      <c r="D3" s="114">
        <f t="shared" ref="D3:O3" si="1">D5+D7+D9+D11+D13+D15+D17+D19+D21+D23</f>
        <v>1857110.8694799999</v>
      </c>
      <c r="E3" s="114">
        <f t="shared" si="1"/>
        <v>1950395.1076800001</v>
      </c>
      <c r="F3" s="114">
        <f t="shared" si="1"/>
        <v>1878347.7192399998</v>
      </c>
      <c r="G3" s="114">
        <f t="shared" si="1"/>
        <v>2011076.4230300002</v>
      </c>
      <c r="H3" s="114">
        <f t="shared" si="1"/>
        <v>1363298.0920800001</v>
      </c>
      <c r="I3" s="114">
        <f t="shared" si="1"/>
        <v>1797318.8903300003</v>
      </c>
      <c r="J3" s="114">
        <f t="shared" si="1"/>
        <v>1528037.6468099998</v>
      </c>
      <c r="K3" s="114">
        <f t="shared" si="1"/>
        <v>2074104.2033800001</v>
      </c>
      <c r="L3" s="114">
        <f t="shared" si="1"/>
        <v>2421062.5769700003</v>
      </c>
      <c r="M3" s="114">
        <f t="shared" si="1"/>
        <v>2353407.5919199996</v>
      </c>
      <c r="N3" s="114">
        <f t="shared" si="1"/>
        <v>2259155.0271000001</v>
      </c>
      <c r="O3" s="114">
        <f t="shared" si="1"/>
        <v>23374642.31397</v>
      </c>
    </row>
    <row r="4" spans="1:15" s="37" customFormat="1" ht="13.8" x14ac:dyDescent="0.25">
      <c r="A4" s="87">
        <v>2020</v>
      </c>
      <c r="B4" s="115" t="s">
        <v>131</v>
      </c>
      <c r="C4" s="116">
        <v>583442.37517000001</v>
      </c>
      <c r="D4" s="116">
        <v>593066.11638000002</v>
      </c>
      <c r="E4" s="116">
        <v>631892.65699000005</v>
      </c>
      <c r="F4" s="116">
        <v>593891.56198</v>
      </c>
      <c r="G4" s="116">
        <v>498726.63191</v>
      </c>
      <c r="H4" s="116">
        <v>571571.06796999997</v>
      </c>
      <c r="I4" s="116">
        <v>589077.92880999995</v>
      </c>
      <c r="J4" s="116">
        <v>544582.20637000003</v>
      </c>
      <c r="K4" s="116">
        <v>644822.17466999998</v>
      </c>
      <c r="L4" s="116"/>
      <c r="M4" s="116"/>
      <c r="N4" s="116"/>
      <c r="O4" s="117">
        <v>5251072.7202500002</v>
      </c>
    </row>
    <row r="5" spans="1:15" ht="13.8" x14ac:dyDescent="0.25">
      <c r="A5" s="86">
        <v>2019</v>
      </c>
      <c r="B5" s="115" t="s">
        <v>131</v>
      </c>
      <c r="C5" s="116">
        <v>560029.44457000005</v>
      </c>
      <c r="D5" s="116">
        <v>565214.60730999999</v>
      </c>
      <c r="E5" s="116">
        <v>586783.55532000004</v>
      </c>
      <c r="F5" s="116">
        <v>597721.19305999996</v>
      </c>
      <c r="G5" s="116">
        <v>590704.11922999995</v>
      </c>
      <c r="H5" s="116">
        <v>344700.55468</v>
      </c>
      <c r="I5" s="116">
        <v>546255.51265000005</v>
      </c>
      <c r="J5" s="116">
        <v>480724.38799999998</v>
      </c>
      <c r="K5" s="116">
        <v>568541.18143999996</v>
      </c>
      <c r="L5" s="116">
        <v>697557.60369999998</v>
      </c>
      <c r="M5" s="116">
        <v>620369.85763999994</v>
      </c>
      <c r="N5" s="116">
        <v>629542.35412000003</v>
      </c>
      <c r="O5" s="117">
        <v>6788144.3717200002</v>
      </c>
    </row>
    <row r="6" spans="1:15" s="37" customFormat="1" ht="13.8" x14ac:dyDescent="0.25">
      <c r="A6" s="87">
        <v>2020</v>
      </c>
      <c r="B6" s="115" t="s">
        <v>132</v>
      </c>
      <c r="C6" s="116">
        <v>255300.87912</v>
      </c>
      <c r="D6" s="116">
        <v>203439.25075000001</v>
      </c>
      <c r="E6" s="116">
        <v>178181.04113</v>
      </c>
      <c r="F6" s="116">
        <v>118399.59448</v>
      </c>
      <c r="G6" s="116">
        <v>158686.71363000001</v>
      </c>
      <c r="H6" s="116">
        <v>264229.14428000001</v>
      </c>
      <c r="I6" s="116">
        <v>185587.92681</v>
      </c>
      <c r="J6" s="116">
        <v>129791.82823</v>
      </c>
      <c r="K6" s="116">
        <v>197609.95804</v>
      </c>
      <c r="L6" s="116"/>
      <c r="M6" s="116"/>
      <c r="N6" s="116"/>
      <c r="O6" s="117">
        <v>1691226.33647</v>
      </c>
    </row>
    <row r="7" spans="1:15" ht="13.8" x14ac:dyDescent="0.25">
      <c r="A7" s="86">
        <v>2019</v>
      </c>
      <c r="B7" s="115" t="s">
        <v>132</v>
      </c>
      <c r="C7" s="116">
        <v>199171.65065</v>
      </c>
      <c r="D7" s="116">
        <v>165878.04962999999</v>
      </c>
      <c r="E7" s="116">
        <v>143609.00703000001</v>
      </c>
      <c r="F7" s="116">
        <v>113212.84436</v>
      </c>
      <c r="G7" s="116">
        <v>140744.81335000001</v>
      </c>
      <c r="H7" s="116">
        <v>202356.84766999999</v>
      </c>
      <c r="I7" s="116">
        <v>131696.03559000001</v>
      </c>
      <c r="J7" s="116">
        <v>109799.82424</v>
      </c>
      <c r="K7" s="116">
        <v>148472.87774</v>
      </c>
      <c r="L7" s="116">
        <v>223947.97521</v>
      </c>
      <c r="M7" s="116">
        <v>331627.44491999998</v>
      </c>
      <c r="N7" s="116">
        <v>349911.56588000001</v>
      </c>
      <c r="O7" s="117">
        <v>2260428.9362699999</v>
      </c>
    </row>
    <row r="8" spans="1:15" s="37" customFormat="1" ht="13.8" x14ac:dyDescent="0.25">
      <c r="A8" s="87">
        <v>2020</v>
      </c>
      <c r="B8" s="115" t="s">
        <v>133</v>
      </c>
      <c r="C8" s="116">
        <v>131870.22687000001</v>
      </c>
      <c r="D8" s="116">
        <v>126847.42651</v>
      </c>
      <c r="E8" s="116">
        <v>162236.68635999999</v>
      </c>
      <c r="F8" s="116">
        <v>143660.27828999999</v>
      </c>
      <c r="G8" s="116">
        <v>100057.20744</v>
      </c>
      <c r="H8" s="116">
        <v>112625.53505000001</v>
      </c>
      <c r="I8" s="116">
        <v>124179.23366</v>
      </c>
      <c r="J8" s="116">
        <v>130639.10670999999</v>
      </c>
      <c r="K8" s="116">
        <v>167005.23791</v>
      </c>
      <c r="L8" s="116"/>
      <c r="M8" s="116"/>
      <c r="N8" s="116"/>
      <c r="O8" s="117">
        <v>1199120.9387999999</v>
      </c>
    </row>
    <row r="9" spans="1:15" ht="13.8" x14ac:dyDescent="0.25">
      <c r="A9" s="86">
        <v>2019</v>
      </c>
      <c r="B9" s="115" t="s">
        <v>133</v>
      </c>
      <c r="C9" s="116">
        <v>125353.15045</v>
      </c>
      <c r="D9" s="116">
        <v>122127.17662</v>
      </c>
      <c r="E9" s="116">
        <v>128029.56342000001</v>
      </c>
      <c r="F9" s="116">
        <v>125222.60651</v>
      </c>
      <c r="G9" s="116">
        <v>138481.47127000001</v>
      </c>
      <c r="H9" s="116">
        <v>83537.171220000004</v>
      </c>
      <c r="I9" s="116">
        <v>130147.26106999999</v>
      </c>
      <c r="J9" s="116">
        <v>127810.8803</v>
      </c>
      <c r="K9" s="116">
        <v>152522.97880000001</v>
      </c>
      <c r="L9" s="116">
        <v>148312.81640000001</v>
      </c>
      <c r="M9" s="116">
        <v>139251.81494000001</v>
      </c>
      <c r="N9" s="116">
        <v>127768.69579</v>
      </c>
      <c r="O9" s="117">
        <v>1548565.5867900001</v>
      </c>
    </row>
    <row r="10" spans="1:15" s="37" customFormat="1" ht="13.8" x14ac:dyDescent="0.25">
      <c r="A10" s="87">
        <v>2020</v>
      </c>
      <c r="B10" s="115" t="s">
        <v>134</v>
      </c>
      <c r="C10" s="116">
        <v>113205.42514000001</v>
      </c>
      <c r="D10" s="116">
        <v>100301.6303</v>
      </c>
      <c r="E10" s="116">
        <v>123200.01270000001</v>
      </c>
      <c r="F10" s="116">
        <v>103629.56789999999</v>
      </c>
      <c r="G10" s="116">
        <v>74238.944440000007</v>
      </c>
      <c r="H10" s="116">
        <v>89459.700299999997</v>
      </c>
      <c r="I10" s="116">
        <v>89937.245349999997</v>
      </c>
      <c r="J10" s="116">
        <v>85016.275779999996</v>
      </c>
      <c r="K10" s="116">
        <v>148750.05215</v>
      </c>
      <c r="L10" s="116"/>
      <c r="M10" s="116"/>
      <c r="N10" s="116"/>
      <c r="O10" s="117">
        <v>927738.85406000004</v>
      </c>
    </row>
    <row r="11" spans="1:15" ht="13.8" x14ac:dyDescent="0.25">
      <c r="A11" s="86">
        <v>2019</v>
      </c>
      <c r="B11" s="115" t="s">
        <v>134</v>
      </c>
      <c r="C11" s="116">
        <v>112110.71122</v>
      </c>
      <c r="D11" s="116">
        <v>114842.19143000001</v>
      </c>
      <c r="E11" s="116">
        <v>118196.58269</v>
      </c>
      <c r="F11" s="116">
        <v>117650.87019</v>
      </c>
      <c r="G11" s="116">
        <v>117731.30992</v>
      </c>
      <c r="H11" s="116">
        <v>63501.196909999999</v>
      </c>
      <c r="I11" s="116">
        <v>83021.46703</v>
      </c>
      <c r="J11" s="116">
        <v>71929.894650000002</v>
      </c>
      <c r="K11" s="116">
        <v>154402.71634000001</v>
      </c>
      <c r="L11" s="116">
        <v>189264.08181999999</v>
      </c>
      <c r="M11" s="116">
        <v>151344.11695</v>
      </c>
      <c r="N11" s="116">
        <v>122523.94809000001</v>
      </c>
      <c r="O11" s="117">
        <v>1416519.08724</v>
      </c>
    </row>
    <row r="12" spans="1:15" s="37" customFormat="1" ht="13.8" x14ac:dyDescent="0.25">
      <c r="A12" s="87">
        <v>2020</v>
      </c>
      <c r="B12" s="115" t="s">
        <v>135</v>
      </c>
      <c r="C12" s="116">
        <v>183299.42689999999</v>
      </c>
      <c r="D12" s="116">
        <v>163226.82138000001</v>
      </c>
      <c r="E12" s="116">
        <v>207578.55201000001</v>
      </c>
      <c r="F12" s="116">
        <v>197354.75154999999</v>
      </c>
      <c r="G12" s="116">
        <v>120436.41849</v>
      </c>
      <c r="H12" s="116">
        <v>125734.95612</v>
      </c>
      <c r="I12" s="116">
        <v>136942.58261000001</v>
      </c>
      <c r="J12" s="116">
        <v>92820.968280000001</v>
      </c>
      <c r="K12" s="116">
        <v>223173.23477000001</v>
      </c>
      <c r="L12" s="116"/>
      <c r="M12" s="116"/>
      <c r="N12" s="116"/>
      <c r="O12" s="117">
        <v>1450567.71211</v>
      </c>
    </row>
    <row r="13" spans="1:15" ht="13.8" x14ac:dyDescent="0.25">
      <c r="A13" s="86">
        <v>2019</v>
      </c>
      <c r="B13" s="115" t="s">
        <v>135</v>
      </c>
      <c r="C13" s="116">
        <v>152194.74354</v>
      </c>
      <c r="D13" s="116">
        <v>144402.65093</v>
      </c>
      <c r="E13" s="116">
        <v>136203.45361999999</v>
      </c>
      <c r="F13" s="116">
        <v>135925.36207999999</v>
      </c>
      <c r="G13" s="116">
        <v>132553.25017000001</v>
      </c>
      <c r="H13" s="116">
        <v>75849.333199999994</v>
      </c>
      <c r="I13" s="116">
        <v>112534.87652000001</v>
      </c>
      <c r="J13" s="116">
        <v>66613.027579999994</v>
      </c>
      <c r="K13" s="116">
        <v>274784.34807000001</v>
      </c>
      <c r="L13" s="116">
        <v>346124.53003999998</v>
      </c>
      <c r="M13" s="116">
        <v>264186.49014000001</v>
      </c>
      <c r="N13" s="116">
        <v>187048.52671999999</v>
      </c>
      <c r="O13" s="117">
        <v>2028420.5926099999</v>
      </c>
    </row>
    <row r="14" spans="1:15" s="37" customFormat="1" ht="13.8" x14ac:dyDescent="0.25">
      <c r="A14" s="87">
        <v>2020</v>
      </c>
      <c r="B14" s="115" t="s">
        <v>136</v>
      </c>
      <c r="C14" s="116">
        <v>24451.569380000001</v>
      </c>
      <c r="D14" s="116">
        <v>24726.651860000002</v>
      </c>
      <c r="E14" s="116">
        <v>29417.449779999999</v>
      </c>
      <c r="F14" s="116">
        <v>23301.29163</v>
      </c>
      <c r="G14" s="116">
        <v>19919.669020000001</v>
      </c>
      <c r="H14" s="116">
        <v>18969.29394</v>
      </c>
      <c r="I14" s="116">
        <v>19075.408370000001</v>
      </c>
      <c r="J14" s="116">
        <v>14848.67002</v>
      </c>
      <c r="K14" s="116">
        <v>19081.79737</v>
      </c>
      <c r="L14" s="116"/>
      <c r="M14" s="116"/>
      <c r="N14" s="116"/>
      <c r="O14" s="117">
        <v>193791.80137</v>
      </c>
    </row>
    <row r="15" spans="1:15" ht="13.8" x14ac:dyDescent="0.25">
      <c r="A15" s="86">
        <v>2019</v>
      </c>
      <c r="B15" s="115" t="s">
        <v>136</v>
      </c>
      <c r="C15" s="116">
        <v>27998.944500000001</v>
      </c>
      <c r="D15" s="116">
        <v>26744.397369999999</v>
      </c>
      <c r="E15" s="116">
        <v>34862.710709999999</v>
      </c>
      <c r="F15" s="116">
        <v>24122.202799999999</v>
      </c>
      <c r="G15" s="116">
        <v>27919.586240000001</v>
      </c>
      <c r="H15" s="116">
        <v>15776.32281</v>
      </c>
      <c r="I15" s="116">
        <v>17132.11995</v>
      </c>
      <c r="J15" s="116">
        <v>16541.390520000001</v>
      </c>
      <c r="K15" s="116">
        <v>17947.373670000001</v>
      </c>
      <c r="L15" s="116">
        <v>21619.279920000001</v>
      </c>
      <c r="M15" s="116">
        <v>25258.217929999999</v>
      </c>
      <c r="N15" s="116">
        <v>26736.87846</v>
      </c>
      <c r="O15" s="117">
        <v>282659.42488000001</v>
      </c>
    </row>
    <row r="16" spans="1:15" ht="13.8" x14ac:dyDescent="0.25">
      <c r="A16" s="87">
        <v>2020</v>
      </c>
      <c r="B16" s="115" t="s">
        <v>137</v>
      </c>
      <c r="C16" s="116">
        <v>79131.446320000003</v>
      </c>
      <c r="D16" s="116">
        <v>60671.367539999999</v>
      </c>
      <c r="E16" s="116">
        <v>78806.017680000004</v>
      </c>
      <c r="F16" s="116">
        <v>53409.438990000002</v>
      </c>
      <c r="G16" s="116">
        <v>69658.718049999996</v>
      </c>
      <c r="H16" s="116">
        <v>84526.764179999998</v>
      </c>
      <c r="I16" s="116">
        <v>74619.318069999994</v>
      </c>
      <c r="J16" s="116">
        <v>71254.857780000006</v>
      </c>
      <c r="K16" s="116">
        <v>90775.25129</v>
      </c>
      <c r="L16" s="116"/>
      <c r="M16" s="116"/>
      <c r="N16" s="116"/>
      <c r="O16" s="117">
        <v>662853.17989999999</v>
      </c>
    </row>
    <row r="17" spans="1:15" ht="13.8" x14ac:dyDescent="0.25">
      <c r="A17" s="86">
        <v>2019</v>
      </c>
      <c r="B17" s="115" t="s">
        <v>137</v>
      </c>
      <c r="C17" s="116">
        <v>82543.428780000002</v>
      </c>
      <c r="D17" s="116">
        <v>82148.817379999993</v>
      </c>
      <c r="E17" s="116">
        <v>73557.318710000007</v>
      </c>
      <c r="F17" s="116">
        <v>60277.450449999997</v>
      </c>
      <c r="G17" s="116">
        <v>96526.272779999999</v>
      </c>
      <c r="H17" s="116">
        <v>57984.925450000002</v>
      </c>
      <c r="I17" s="116">
        <v>63096.187539999999</v>
      </c>
      <c r="J17" s="116">
        <v>52338.667009999997</v>
      </c>
      <c r="K17" s="116">
        <v>93408.117929999993</v>
      </c>
      <c r="L17" s="116">
        <v>89707.536540000001</v>
      </c>
      <c r="M17" s="116">
        <v>75957.00864</v>
      </c>
      <c r="N17" s="116">
        <v>80871.440100000007</v>
      </c>
      <c r="O17" s="117">
        <v>908417.17131000001</v>
      </c>
    </row>
    <row r="18" spans="1:15" ht="13.8" x14ac:dyDescent="0.25">
      <c r="A18" s="87">
        <v>2020</v>
      </c>
      <c r="B18" s="115" t="s">
        <v>138</v>
      </c>
      <c r="C18" s="116">
        <v>11024.010979999999</v>
      </c>
      <c r="D18" s="116">
        <v>13044.320599999999</v>
      </c>
      <c r="E18" s="116">
        <v>12149.519120000001</v>
      </c>
      <c r="F18" s="116">
        <v>6813.2945600000003</v>
      </c>
      <c r="G18" s="116">
        <v>6914.2449299999998</v>
      </c>
      <c r="H18" s="116">
        <v>6061.0726599999998</v>
      </c>
      <c r="I18" s="116">
        <v>6099.3303900000001</v>
      </c>
      <c r="J18" s="116">
        <v>6022.5977899999998</v>
      </c>
      <c r="K18" s="116">
        <v>8099.6306800000002</v>
      </c>
      <c r="L18" s="116"/>
      <c r="M18" s="116"/>
      <c r="N18" s="116"/>
      <c r="O18" s="117">
        <v>76228.021710000001</v>
      </c>
    </row>
    <row r="19" spans="1:15" ht="13.8" x14ac:dyDescent="0.25">
      <c r="A19" s="86">
        <v>2019</v>
      </c>
      <c r="B19" s="115" t="s">
        <v>138</v>
      </c>
      <c r="C19" s="116">
        <v>8448.1456600000001</v>
      </c>
      <c r="D19" s="116">
        <v>13159.61594</v>
      </c>
      <c r="E19" s="116">
        <v>19671.060799999999</v>
      </c>
      <c r="F19" s="116">
        <v>9745.6436599999997</v>
      </c>
      <c r="G19" s="116">
        <v>8965.0073200000006</v>
      </c>
      <c r="H19" s="116">
        <v>3904.7493800000002</v>
      </c>
      <c r="I19" s="116">
        <v>4960.3642099999997</v>
      </c>
      <c r="J19" s="116">
        <v>5881.6617999999999</v>
      </c>
      <c r="K19" s="116">
        <v>6573.87219</v>
      </c>
      <c r="L19" s="116">
        <v>5953.31459</v>
      </c>
      <c r="M19" s="116">
        <v>9107.0426000000007</v>
      </c>
      <c r="N19" s="116">
        <v>10109.132600000001</v>
      </c>
      <c r="O19" s="117">
        <v>106479.61075000001</v>
      </c>
    </row>
    <row r="20" spans="1:15" ht="13.8" x14ac:dyDescent="0.25">
      <c r="A20" s="87">
        <v>2020</v>
      </c>
      <c r="B20" s="115" t="s">
        <v>139</v>
      </c>
      <c r="C20" s="118">
        <v>208704.15538000001</v>
      </c>
      <c r="D20" s="118">
        <v>209590.38469000001</v>
      </c>
      <c r="E20" s="118">
        <v>182293.10563000001</v>
      </c>
      <c r="F20" s="118">
        <v>183028.29897</v>
      </c>
      <c r="G20" s="118">
        <v>160819.63516999999</v>
      </c>
      <c r="H20" s="116">
        <v>183409.19568999999</v>
      </c>
      <c r="I20" s="116">
        <v>219029.87937000001</v>
      </c>
      <c r="J20" s="116">
        <v>180241.23269999999</v>
      </c>
      <c r="K20" s="116">
        <v>206942.6563</v>
      </c>
      <c r="L20" s="116"/>
      <c r="M20" s="116"/>
      <c r="N20" s="116"/>
      <c r="O20" s="117">
        <v>1734058.5438999999</v>
      </c>
    </row>
    <row r="21" spans="1:15" ht="13.8" x14ac:dyDescent="0.25">
      <c r="A21" s="86">
        <v>2019</v>
      </c>
      <c r="B21" s="115" t="s">
        <v>139</v>
      </c>
      <c r="C21" s="116">
        <v>220592.68002999999</v>
      </c>
      <c r="D21" s="116">
        <v>211036.86183000001</v>
      </c>
      <c r="E21" s="116">
        <v>237540.30244999999</v>
      </c>
      <c r="F21" s="116">
        <v>217806.06377000001</v>
      </c>
      <c r="G21" s="116">
        <v>230803.27812</v>
      </c>
      <c r="H21" s="116">
        <v>168264.72089</v>
      </c>
      <c r="I21" s="116">
        <v>212233.38709</v>
      </c>
      <c r="J21" s="116">
        <v>183383.60982000001</v>
      </c>
      <c r="K21" s="116">
        <v>199909.51123999999</v>
      </c>
      <c r="L21" s="116">
        <v>207439.25111000001</v>
      </c>
      <c r="M21" s="116">
        <v>215149.30801000001</v>
      </c>
      <c r="N21" s="116">
        <v>200861.66878000001</v>
      </c>
      <c r="O21" s="117">
        <v>2505020.6431399998</v>
      </c>
    </row>
    <row r="22" spans="1:15" ht="13.8" x14ac:dyDescent="0.25">
      <c r="A22" s="87">
        <v>2020</v>
      </c>
      <c r="B22" s="115" t="s">
        <v>140</v>
      </c>
      <c r="C22" s="118">
        <v>452799.71088000003</v>
      </c>
      <c r="D22" s="118">
        <v>444734.08497000003</v>
      </c>
      <c r="E22" s="118">
        <v>426822.27812999999</v>
      </c>
      <c r="F22" s="118">
        <v>340172.39487000002</v>
      </c>
      <c r="G22" s="118">
        <v>366799.28652000002</v>
      </c>
      <c r="H22" s="116">
        <v>459032.66220999998</v>
      </c>
      <c r="I22" s="116">
        <v>511821.51620999997</v>
      </c>
      <c r="J22" s="116">
        <v>427077.18336000002</v>
      </c>
      <c r="K22" s="116">
        <v>514437.46350000001</v>
      </c>
      <c r="L22" s="116"/>
      <c r="M22" s="116"/>
      <c r="N22" s="116"/>
      <c r="O22" s="117">
        <v>3943696.5806499999</v>
      </c>
    </row>
    <row r="23" spans="1:15" ht="13.8" x14ac:dyDescent="0.25">
      <c r="A23" s="86">
        <v>2019</v>
      </c>
      <c r="B23" s="115" t="s">
        <v>140</v>
      </c>
      <c r="C23" s="116">
        <v>392885.26655</v>
      </c>
      <c r="D23" s="118">
        <v>411556.50104</v>
      </c>
      <c r="E23" s="116">
        <v>471941.55293000001</v>
      </c>
      <c r="F23" s="116">
        <v>476663.48236000002</v>
      </c>
      <c r="G23" s="116">
        <v>526647.31463000004</v>
      </c>
      <c r="H23" s="116">
        <v>347422.26987000002</v>
      </c>
      <c r="I23" s="116">
        <v>496241.67868000001</v>
      </c>
      <c r="J23" s="116">
        <v>413014.30288999999</v>
      </c>
      <c r="K23" s="116">
        <v>457541.22596000001</v>
      </c>
      <c r="L23" s="116">
        <v>491136.18764000002</v>
      </c>
      <c r="M23" s="116">
        <v>521156.29015000002</v>
      </c>
      <c r="N23" s="116">
        <v>523780.81656000001</v>
      </c>
      <c r="O23" s="117">
        <v>5529986.8892599996</v>
      </c>
    </row>
    <row r="24" spans="1:15" ht="13.8" x14ac:dyDescent="0.25">
      <c r="A24" s="87">
        <v>2020</v>
      </c>
      <c r="B24" s="113" t="s">
        <v>14</v>
      </c>
      <c r="C24" s="119">
        <f>C26+C28+C30+C32+C34+C36+C38+C40+C42+C44+C46+C48+C50+C52+C54+C56</f>
        <v>11103204.207960002</v>
      </c>
      <c r="D24" s="119">
        <f t="shared" ref="D24:O24" si="2">D26+D28+D30+D32+D34+D36+D38+D40+D42+D44+D46+D48+D50+D52+D54+D56</f>
        <v>11128536.34007</v>
      </c>
      <c r="E24" s="119">
        <f t="shared" si="2"/>
        <v>9973870.2652400006</v>
      </c>
      <c r="F24" s="119">
        <f t="shared" si="2"/>
        <v>6227503.8352799993</v>
      </c>
      <c r="G24" s="119">
        <f t="shared" si="2"/>
        <v>7103786.2388699995</v>
      </c>
      <c r="H24" s="119">
        <f t="shared" si="2"/>
        <v>10218931.594079999</v>
      </c>
      <c r="I24" s="119">
        <f t="shared" si="2"/>
        <v>11476819.19502</v>
      </c>
      <c r="J24" s="119">
        <f t="shared" si="2"/>
        <v>9410885.1963500008</v>
      </c>
      <c r="K24" s="119">
        <f t="shared" si="2"/>
        <v>12277958.030750003</v>
      </c>
      <c r="L24" s="119"/>
      <c r="M24" s="119"/>
      <c r="N24" s="119"/>
      <c r="O24" s="119">
        <f t="shared" si="2"/>
        <v>88921494.90361999</v>
      </c>
    </row>
    <row r="25" spans="1:15" ht="13.8" x14ac:dyDescent="0.25">
      <c r="A25" s="86">
        <v>2019</v>
      </c>
      <c r="B25" s="113" t="s">
        <v>14</v>
      </c>
      <c r="C25" s="119">
        <f>C27+C29+C31+C33+C35+C37+C39+C41+C43+C45+C47+C49+C51+C53+C55+C57</f>
        <v>10611636.629490001</v>
      </c>
      <c r="D25" s="119">
        <f t="shared" ref="D25:O25" si="3">D27+D29+D31+D33+D35+D37+D39+D41+D43+D45+D47+D49+D51+D53+D55+D57</f>
        <v>11030233.30845</v>
      </c>
      <c r="E25" s="119">
        <f t="shared" si="3"/>
        <v>12637170.871490002</v>
      </c>
      <c r="F25" s="119">
        <f t="shared" si="3"/>
        <v>11771964.147220001</v>
      </c>
      <c r="G25" s="119">
        <f t="shared" si="3"/>
        <v>12995449.273230001</v>
      </c>
      <c r="H25" s="119">
        <f t="shared" si="3"/>
        <v>8887805.2248700019</v>
      </c>
      <c r="I25" s="119">
        <f t="shared" si="3"/>
        <v>12515423.368570002</v>
      </c>
      <c r="J25" s="119">
        <f t="shared" si="3"/>
        <v>10182576.103329999</v>
      </c>
      <c r="K25" s="119">
        <f t="shared" si="3"/>
        <v>11580472.318960002</v>
      </c>
      <c r="L25" s="119">
        <f t="shared" si="3"/>
        <v>12378463.701699998</v>
      </c>
      <c r="M25" s="119">
        <f t="shared" si="3"/>
        <v>12092771.387410002</v>
      </c>
      <c r="N25" s="119">
        <f t="shared" si="3"/>
        <v>11499041.148139998</v>
      </c>
      <c r="O25" s="119">
        <f t="shared" si="3"/>
        <v>138183007.48286003</v>
      </c>
    </row>
    <row r="26" spans="1:15" ht="13.8" x14ac:dyDescent="0.25">
      <c r="A26" s="87">
        <v>2020</v>
      </c>
      <c r="B26" s="115" t="s">
        <v>141</v>
      </c>
      <c r="C26" s="116">
        <v>673033.97595999995</v>
      </c>
      <c r="D26" s="116">
        <v>645922.13346000004</v>
      </c>
      <c r="E26" s="116">
        <v>584725.85754</v>
      </c>
      <c r="F26" s="116">
        <v>306373.31849999999</v>
      </c>
      <c r="G26" s="116">
        <v>368593.12692000001</v>
      </c>
      <c r="H26" s="116">
        <v>553567.00725000002</v>
      </c>
      <c r="I26" s="116">
        <v>655454.46663000004</v>
      </c>
      <c r="J26" s="116">
        <v>568354.35014</v>
      </c>
      <c r="K26" s="116">
        <v>688345.84267000004</v>
      </c>
      <c r="L26" s="116"/>
      <c r="M26" s="116"/>
      <c r="N26" s="116"/>
      <c r="O26" s="117">
        <v>5044370.07907</v>
      </c>
    </row>
    <row r="27" spans="1:15" ht="13.8" x14ac:dyDescent="0.25">
      <c r="A27" s="86">
        <v>2019</v>
      </c>
      <c r="B27" s="115" t="s">
        <v>141</v>
      </c>
      <c r="C27" s="116">
        <v>675583.35747000005</v>
      </c>
      <c r="D27" s="116">
        <v>639694.70437000005</v>
      </c>
      <c r="E27" s="116">
        <v>727612.54850000003</v>
      </c>
      <c r="F27" s="116">
        <v>690642.78858000005</v>
      </c>
      <c r="G27" s="116">
        <v>786319.73149999999</v>
      </c>
      <c r="H27" s="116">
        <v>509777.03878</v>
      </c>
      <c r="I27" s="116">
        <v>662432.21664</v>
      </c>
      <c r="J27" s="116">
        <v>572724.81978000002</v>
      </c>
      <c r="K27" s="116">
        <v>676898.7389</v>
      </c>
      <c r="L27" s="116">
        <v>704257.12251999998</v>
      </c>
      <c r="M27" s="116">
        <v>673531.79096999997</v>
      </c>
      <c r="N27" s="116">
        <v>597371.52616999997</v>
      </c>
      <c r="O27" s="117">
        <v>7916846.3841800001</v>
      </c>
    </row>
    <row r="28" spans="1:15" ht="13.8" x14ac:dyDescent="0.25">
      <c r="A28" s="87">
        <v>2020</v>
      </c>
      <c r="B28" s="115" t="s">
        <v>142</v>
      </c>
      <c r="C28" s="116">
        <v>132630.57998000001</v>
      </c>
      <c r="D28" s="116">
        <v>151345.13325000001</v>
      </c>
      <c r="E28" s="116">
        <v>130258.88021</v>
      </c>
      <c r="F28" s="116">
        <v>53901.273150000001</v>
      </c>
      <c r="G28" s="116">
        <v>61267.88912</v>
      </c>
      <c r="H28" s="116">
        <v>101193.41396000001</v>
      </c>
      <c r="I28" s="116">
        <v>127985.3749</v>
      </c>
      <c r="J28" s="116">
        <v>98141.049140000003</v>
      </c>
      <c r="K28" s="116">
        <v>131374.29897999999</v>
      </c>
      <c r="L28" s="116"/>
      <c r="M28" s="116"/>
      <c r="N28" s="116"/>
      <c r="O28" s="117">
        <v>988097.89269000001</v>
      </c>
    </row>
    <row r="29" spans="1:15" ht="13.8" x14ac:dyDescent="0.25">
      <c r="A29" s="86">
        <v>2019</v>
      </c>
      <c r="B29" s="115" t="s">
        <v>142</v>
      </c>
      <c r="C29" s="116">
        <v>116808.14478</v>
      </c>
      <c r="D29" s="116">
        <v>146285.88952999999</v>
      </c>
      <c r="E29" s="116">
        <v>176090.10102999999</v>
      </c>
      <c r="F29" s="116">
        <v>141544.93281</v>
      </c>
      <c r="G29" s="116">
        <v>162511.42102000001</v>
      </c>
      <c r="H29" s="116">
        <v>87699.11692</v>
      </c>
      <c r="I29" s="116">
        <v>165786.80569000001</v>
      </c>
      <c r="J29" s="116">
        <v>134346.72526000001</v>
      </c>
      <c r="K29" s="116">
        <v>147827.28748</v>
      </c>
      <c r="L29" s="116">
        <v>147787.82128999999</v>
      </c>
      <c r="M29" s="116">
        <v>124187.16374</v>
      </c>
      <c r="N29" s="116">
        <v>114225.99439000001</v>
      </c>
      <c r="O29" s="117">
        <v>1665101.4039400001</v>
      </c>
    </row>
    <row r="30" spans="1:15" s="37" customFormat="1" ht="13.8" x14ac:dyDescent="0.25">
      <c r="A30" s="87">
        <v>2020</v>
      </c>
      <c r="B30" s="115" t="s">
        <v>143</v>
      </c>
      <c r="C30" s="116">
        <v>221437.21109</v>
      </c>
      <c r="D30" s="116">
        <v>216792.40531999999</v>
      </c>
      <c r="E30" s="116">
        <v>219902.39199999999</v>
      </c>
      <c r="F30" s="116">
        <v>75482.838940000001</v>
      </c>
      <c r="G30" s="116">
        <v>117207.79495</v>
      </c>
      <c r="H30" s="116">
        <v>195126.6489</v>
      </c>
      <c r="I30" s="116">
        <v>248883.06995999999</v>
      </c>
      <c r="J30" s="116">
        <v>205530.38217999999</v>
      </c>
      <c r="K30" s="116">
        <v>270523.62663999997</v>
      </c>
      <c r="L30" s="116"/>
      <c r="M30" s="116"/>
      <c r="N30" s="116"/>
      <c r="O30" s="117">
        <v>1770886.36998</v>
      </c>
    </row>
    <row r="31" spans="1:15" ht="13.8" x14ac:dyDescent="0.25">
      <c r="A31" s="86">
        <v>2019</v>
      </c>
      <c r="B31" s="115" t="s">
        <v>143</v>
      </c>
      <c r="C31" s="116">
        <v>182714.08072</v>
      </c>
      <c r="D31" s="116">
        <v>185830.75580000001</v>
      </c>
      <c r="E31" s="116">
        <v>208839.27116</v>
      </c>
      <c r="F31" s="116">
        <v>229647.18122</v>
      </c>
      <c r="G31" s="116">
        <v>235732.89752</v>
      </c>
      <c r="H31" s="116">
        <v>132447.50477999999</v>
      </c>
      <c r="I31" s="116">
        <v>222317.11264000001</v>
      </c>
      <c r="J31" s="116">
        <v>174664.76577999999</v>
      </c>
      <c r="K31" s="116">
        <v>229949.89999000001</v>
      </c>
      <c r="L31" s="116">
        <v>254425.6079</v>
      </c>
      <c r="M31" s="116">
        <v>251663.90036999999</v>
      </c>
      <c r="N31" s="116">
        <v>226168.49797</v>
      </c>
      <c r="O31" s="117">
        <v>2534401.47585</v>
      </c>
    </row>
    <row r="32" spans="1:15" ht="13.8" x14ac:dyDescent="0.25">
      <c r="A32" s="87">
        <v>2020</v>
      </c>
      <c r="B32" s="115" t="s">
        <v>144</v>
      </c>
      <c r="C32" s="118">
        <v>1680232.38702</v>
      </c>
      <c r="D32" s="118">
        <v>1490902.09608</v>
      </c>
      <c r="E32" s="118">
        <v>1500798.78092</v>
      </c>
      <c r="F32" s="118">
        <v>1268436.7114500001</v>
      </c>
      <c r="G32" s="118">
        <v>1173709.5918399999</v>
      </c>
      <c r="H32" s="118">
        <v>1421830.89904</v>
      </c>
      <c r="I32" s="118">
        <v>1580667.4787000001</v>
      </c>
      <c r="J32" s="118">
        <v>1372798.9168700001</v>
      </c>
      <c r="K32" s="118">
        <v>1633212.1031800001</v>
      </c>
      <c r="L32" s="118"/>
      <c r="M32" s="118"/>
      <c r="N32" s="118"/>
      <c r="O32" s="117">
        <v>13122588.9651</v>
      </c>
    </row>
    <row r="33" spans="1:15" ht="13.8" x14ac:dyDescent="0.25">
      <c r="A33" s="86">
        <v>2019</v>
      </c>
      <c r="B33" s="115" t="s">
        <v>144</v>
      </c>
      <c r="C33" s="116">
        <v>1536610.5242300001</v>
      </c>
      <c r="D33" s="116">
        <v>1643183.35317</v>
      </c>
      <c r="E33" s="116">
        <v>1838591.71212</v>
      </c>
      <c r="F33" s="118">
        <v>1768586.5621</v>
      </c>
      <c r="G33" s="118">
        <v>1931271.8409800001</v>
      </c>
      <c r="H33" s="118">
        <v>1294015.55926</v>
      </c>
      <c r="I33" s="118">
        <v>1730134.86702</v>
      </c>
      <c r="J33" s="118">
        <v>1628382.0913199999</v>
      </c>
      <c r="K33" s="118">
        <v>1653647.47025</v>
      </c>
      <c r="L33" s="118">
        <v>1936784.9975300001</v>
      </c>
      <c r="M33" s="118">
        <v>1813196.9312100001</v>
      </c>
      <c r="N33" s="118">
        <v>1813835.7294000001</v>
      </c>
      <c r="O33" s="117">
        <v>20588241.638590001</v>
      </c>
    </row>
    <row r="34" spans="1:15" ht="13.8" x14ac:dyDescent="0.25">
      <c r="A34" s="87">
        <v>2020</v>
      </c>
      <c r="B34" s="115" t="s">
        <v>145</v>
      </c>
      <c r="C34" s="116">
        <v>1488797.6604299999</v>
      </c>
      <c r="D34" s="116">
        <v>1517080.4092000001</v>
      </c>
      <c r="E34" s="116">
        <v>1209960.05846</v>
      </c>
      <c r="F34" s="116">
        <v>573481.59531999996</v>
      </c>
      <c r="G34" s="116">
        <v>835437.68685000006</v>
      </c>
      <c r="H34" s="116">
        <v>1349932.3702</v>
      </c>
      <c r="I34" s="116">
        <v>1808123.4601499999</v>
      </c>
      <c r="J34" s="116">
        <v>1542722.8916</v>
      </c>
      <c r="K34" s="116">
        <v>1797605.82766</v>
      </c>
      <c r="L34" s="116"/>
      <c r="M34" s="116"/>
      <c r="N34" s="116"/>
      <c r="O34" s="117">
        <v>12123141.959869999</v>
      </c>
    </row>
    <row r="35" spans="1:15" ht="13.8" x14ac:dyDescent="0.25">
      <c r="A35" s="86">
        <v>2019</v>
      </c>
      <c r="B35" s="115" t="s">
        <v>145</v>
      </c>
      <c r="C35" s="116">
        <v>1413940.57803</v>
      </c>
      <c r="D35" s="116">
        <v>1413513.30779</v>
      </c>
      <c r="E35" s="116">
        <v>1674483.4425900001</v>
      </c>
      <c r="F35" s="116">
        <v>1502755.7302000001</v>
      </c>
      <c r="G35" s="116">
        <v>1621160.57204</v>
      </c>
      <c r="H35" s="116">
        <v>1085857.3651099999</v>
      </c>
      <c r="I35" s="116">
        <v>1671732.9148200001</v>
      </c>
      <c r="J35" s="116">
        <v>1394243.8469700001</v>
      </c>
      <c r="K35" s="116">
        <v>1499512.3064600001</v>
      </c>
      <c r="L35" s="116">
        <v>1550043.45588</v>
      </c>
      <c r="M35" s="116">
        <v>1536341.6871199999</v>
      </c>
      <c r="N35" s="116">
        <v>1325984.9856400001</v>
      </c>
      <c r="O35" s="117">
        <v>17689570.192650001</v>
      </c>
    </row>
    <row r="36" spans="1:15" ht="13.8" x14ac:dyDescent="0.25">
      <c r="A36" s="87">
        <v>2020</v>
      </c>
      <c r="B36" s="115" t="s">
        <v>146</v>
      </c>
      <c r="C36" s="116">
        <v>2398161.5203999998</v>
      </c>
      <c r="D36" s="116">
        <v>2519035.23594</v>
      </c>
      <c r="E36" s="116">
        <v>2060717.5298899999</v>
      </c>
      <c r="F36" s="116">
        <v>596331.85534999997</v>
      </c>
      <c r="G36" s="116">
        <v>1202383.53553</v>
      </c>
      <c r="H36" s="116">
        <v>2014393.6206100001</v>
      </c>
      <c r="I36" s="116">
        <v>2200478.28657</v>
      </c>
      <c r="J36" s="116">
        <v>1544044.8145900001</v>
      </c>
      <c r="K36" s="116">
        <v>2605033.0198900001</v>
      </c>
      <c r="L36" s="116"/>
      <c r="M36" s="116"/>
      <c r="N36" s="116"/>
      <c r="O36" s="117">
        <v>17140579.41877</v>
      </c>
    </row>
    <row r="37" spans="1:15" ht="13.8" x14ac:dyDescent="0.25">
      <c r="A37" s="86">
        <v>2019</v>
      </c>
      <c r="B37" s="115" t="s">
        <v>146</v>
      </c>
      <c r="C37" s="116">
        <v>2327530.7842600001</v>
      </c>
      <c r="D37" s="116">
        <v>2544569.7478100001</v>
      </c>
      <c r="E37" s="116">
        <v>2883061.00294</v>
      </c>
      <c r="F37" s="116">
        <v>2616414.3615299999</v>
      </c>
      <c r="G37" s="116">
        <v>2753047.2151100002</v>
      </c>
      <c r="H37" s="116">
        <v>2189206.0034099999</v>
      </c>
      <c r="I37" s="116">
        <v>2900137.8175300001</v>
      </c>
      <c r="J37" s="116">
        <v>1740661.8847000001</v>
      </c>
      <c r="K37" s="116">
        <v>2591966.7039399999</v>
      </c>
      <c r="L37" s="116">
        <v>2812502.7768899999</v>
      </c>
      <c r="M37" s="116">
        <v>2690027.1347599998</v>
      </c>
      <c r="N37" s="116">
        <v>2537833.06843</v>
      </c>
      <c r="O37" s="117">
        <v>30586958.501309998</v>
      </c>
    </row>
    <row r="38" spans="1:15" ht="13.8" x14ac:dyDescent="0.25">
      <c r="A38" s="87">
        <v>2020</v>
      </c>
      <c r="B38" s="115" t="s">
        <v>147</v>
      </c>
      <c r="C38" s="116">
        <v>108751.99489</v>
      </c>
      <c r="D38" s="116">
        <v>147559.76540999999</v>
      </c>
      <c r="E38" s="116">
        <v>68797.787249999994</v>
      </c>
      <c r="F38" s="116">
        <v>28953.63925</v>
      </c>
      <c r="G38" s="116">
        <v>58162.571049999999</v>
      </c>
      <c r="H38" s="116">
        <v>88349.340700000001</v>
      </c>
      <c r="I38" s="116">
        <v>141332.83762000001</v>
      </c>
      <c r="J38" s="116">
        <v>120028.25627</v>
      </c>
      <c r="K38" s="116">
        <v>159923.62223000001</v>
      </c>
      <c r="L38" s="116"/>
      <c r="M38" s="116"/>
      <c r="N38" s="116"/>
      <c r="O38" s="117">
        <v>921859.81466999999</v>
      </c>
    </row>
    <row r="39" spans="1:15" ht="13.8" x14ac:dyDescent="0.25">
      <c r="A39" s="86">
        <v>2019</v>
      </c>
      <c r="B39" s="115" t="s">
        <v>147</v>
      </c>
      <c r="C39" s="116">
        <v>91906.762210000001</v>
      </c>
      <c r="D39" s="116">
        <v>75710.983500000002</v>
      </c>
      <c r="E39" s="116">
        <v>99641.453349999996</v>
      </c>
      <c r="F39" s="116">
        <v>114410.34540999999</v>
      </c>
      <c r="G39" s="116">
        <v>53978.7428</v>
      </c>
      <c r="H39" s="116">
        <v>55620.228669999997</v>
      </c>
      <c r="I39" s="116">
        <v>88616.060450000004</v>
      </c>
      <c r="J39" s="116">
        <v>109692.7362</v>
      </c>
      <c r="K39" s="116">
        <v>37060.896339999999</v>
      </c>
      <c r="L39" s="116">
        <v>42330.465889999999</v>
      </c>
      <c r="M39" s="116">
        <v>162195.85331000001</v>
      </c>
      <c r="N39" s="116">
        <v>111149.64512</v>
      </c>
      <c r="O39" s="117">
        <v>1042314.17325</v>
      </c>
    </row>
    <row r="40" spans="1:15" ht="13.8" x14ac:dyDescent="0.25">
      <c r="A40" s="87">
        <v>2020</v>
      </c>
      <c r="B40" s="115" t="s">
        <v>148</v>
      </c>
      <c r="C40" s="116">
        <v>822619.07741000003</v>
      </c>
      <c r="D40" s="116">
        <v>862529.17550000001</v>
      </c>
      <c r="E40" s="116">
        <v>828741.02113999997</v>
      </c>
      <c r="F40" s="116">
        <v>619427.24852999998</v>
      </c>
      <c r="G40" s="116">
        <v>669068.65940999996</v>
      </c>
      <c r="H40" s="116">
        <v>901445.46514999995</v>
      </c>
      <c r="I40" s="116">
        <v>985455.03156999999</v>
      </c>
      <c r="J40" s="116">
        <v>850818.2892</v>
      </c>
      <c r="K40" s="116">
        <v>1063809.26315</v>
      </c>
      <c r="L40" s="116"/>
      <c r="M40" s="116"/>
      <c r="N40" s="116"/>
      <c r="O40" s="117">
        <v>7603913.2310600001</v>
      </c>
    </row>
    <row r="41" spans="1:15" ht="13.8" x14ac:dyDescent="0.25">
      <c r="A41" s="86">
        <v>2019</v>
      </c>
      <c r="B41" s="115" t="s">
        <v>148</v>
      </c>
      <c r="C41" s="116">
        <v>796993.56509000005</v>
      </c>
      <c r="D41" s="116">
        <v>888924.74395999999</v>
      </c>
      <c r="E41" s="116">
        <v>992598.81120999996</v>
      </c>
      <c r="F41" s="116">
        <v>936996.21643000003</v>
      </c>
      <c r="G41" s="116">
        <v>1041396.75604</v>
      </c>
      <c r="H41" s="116">
        <v>715403.59776000003</v>
      </c>
      <c r="I41" s="116">
        <v>947242.32441999996</v>
      </c>
      <c r="J41" s="116">
        <v>847900.97076000005</v>
      </c>
      <c r="K41" s="116">
        <v>1011369.69213</v>
      </c>
      <c r="L41" s="116">
        <v>1070551.9205</v>
      </c>
      <c r="M41" s="116">
        <v>1013034.65244</v>
      </c>
      <c r="N41" s="116">
        <v>973436.42648000002</v>
      </c>
      <c r="O41" s="117">
        <v>11235849.67722</v>
      </c>
    </row>
    <row r="42" spans="1:15" ht="13.8" x14ac:dyDescent="0.25">
      <c r="A42" s="87">
        <v>2020</v>
      </c>
      <c r="B42" s="115" t="s">
        <v>149</v>
      </c>
      <c r="C42" s="116">
        <v>624124.69013</v>
      </c>
      <c r="D42" s="116">
        <v>633563.53431000002</v>
      </c>
      <c r="E42" s="116">
        <v>625501.26765000005</v>
      </c>
      <c r="F42" s="116">
        <v>455553.44134000002</v>
      </c>
      <c r="G42" s="116">
        <v>430811.86838</v>
      </c>
      <c r="H42" s="116">
        <v>585186.25254999998</v>
      </c>
      <c r="I42" s="116">
        <v>666099.05304000003</v>
      </c>
      <c r="J42" s="116">
        <v>570976.15202000004</v>
      </c>
      <c r="K42" s="116">
        <v>689080.97945999994</v>
      </c>
      <c r="L42" s="116"/>
      <c r="M42" s="116"/>
      <c r="N42" s="116"/>
      <c r="O42" s="117">
        <v>5280897.2388800001</v>
      </c>
    </row>
    <row r="43" spans="1:15" ht="13.8" x14ac:dyDescent="0.25">
      <c r="A43" s="86">
        <v>2019</v>
      </c>
      <c r="B43" s="115" t="s">
        <v>149</v>
      </c>
      <c r="C43" s="116">
        <v>585565.29879000003</v>
      </c>
      <c r="D43" s="116">
        <v>600962.95079000003</v>
      </c>
      <c r="E43" s="116">
        <v>699023.77086000005</v>
      </c>
      <c r="F43" s="116">
        <v>659064.66011000006</v>
      </c>
      <c r="G43" s="116">
        <v>780145.49919999996</v>
      </c>
      <c r="H43" s="116">
        <v>472013.33856</v>
      </c>
      <c r="I43" s="116">
        <v>682370.98962000001</v>
      </c>
      <c r="J43" s="116">
        <v>574320.16157</v>
      </c>
      <c r="K43" s="116">
        <v>647143.81076999998</v>
      </c>
      <c r="L43" s="116">
        <v>709252.55726000003</v>
      </c>
      <c r="M43" s="116">
        <v>682989.07785999996</v>
      </c>
      <c r="N43" s="116">
        <v>740427.19840999995</v>
      </c>
      <c r="O43" s="117">
        <v>7833279.3137999997</v>
      </c>
    </row>
    <row r="44" spans="1:15" ht="13.8" x14ac:dyDescent="0.25">
      <c r="A44" s="87">
        <v>2020</v>
      </c>
      <c r="B44" s="115" t="s">
        <v>150</v>
      </c>
      <c r="C44" s="116">
        <v>702073.91725000006</v>
      </c>
      <c r="D44" s="116">
        <v>689354.44099000003</v>
      </c>
      <c r="E44" s="116">
        <v>671339.17980000004</v>
      </c>
      <c r="F44" s="116">
        <v>517915.04006999999</v>
      </c>
      <c r="G44" s="116">
        <v>498320.72541000001</v>
      </c>
      <c r="H44" s="116">
        <v>676375.23658999999</v>
      </c>
      <c r="I44" s="116">
        <v>754323.36282000004</v>
      </c>
      <c r="J44" s="116">
        <v>615111.19793999998</v>
      </c>
      <c r="K44" s="116">
        <v>748596.35280999995</v>
      </c>
      <c r="L44" s="116"/>
      <c r="M44" s="116"/>
      <c r="N44" s="116"/>
      <c r="O44" s="117">
        <v>5873409.4536800003</v>
      </c>
    </row>
    <row r="45" spans="1:15" ht="13.8" x14ac:dyDescent="0.25">
      <c r="A45" s="86">
        <v>2019</v>
      </c>
      <c r="B45" s="115" t="s">
        <v>150</v>
      </c>
      <c r="C45" s="116">
        <v>650412.55099999998</v>
      </c>
      <c r="D45" s="116">
        <v>655044.92223999999</v>
      </c>
      <c r="E45" s="116">
        <v>712313.37587999995</v>
      </c>
      <c r="F45" s="116">
        <v>706605.33125000005</v>
      </c>
      <c r="G45" s="116">
        <v>827448.46074000001</v>
      </c>
      <c r="H45" s="116">
        <v>516667.80161000002</v>
      </c>
      <c r="I45" s="116">
        <v>709128.74771999998</v>
      </c>
      <c r="J45" s="116">
        <v>611247.78761999996</v>
      </c>
      <c r="K45" s="116">
        <v>651276.00887000002</v>
      </c>
      <c r="L45" s="116">
        <v>719041.91122000001</v>
      </c>
      <c r="M45" s="116">
        <v>689669.38566999999</v>
      </c>
      <c r="N45" s="116">
        <v>671675.37525000004</v>
      </c>
      <c r="O45" s="117">
        <v>8120531.6590700001</v>
      </c>
    </row>
    <row r="46" spans="1:15" ht="13.8" x14ac:dyDescent="0.25">
      <c r="A46" s="87">
        <v>2020</v>
      </c>
      <c r="B46" s="115" t="s">
        <v>151</v>
      </c>
      <c r="C46" s="116">
        <v>1136659.3321100001</v>
      </c>
      <c r="D46" s="116">
        <v>1003420.18784</v>
      </c>
      <c r="E46" s="116">
        <v>982577.75604999997</v>
      </c>
      <c r="F46" s="116">
        <v>901114.36484000005</v>
      </c>
      <c r="G46" s="116">
        <v>816692.45807000005</v>
      </c>
      <c r="H46" s="116">
        <v>1128293.34742</v>
      </c>
      <c r="I46" s="116">
        <v>1046081.5929</v>
      </c>
      <c r="J46" s="116">
        <v>875285.03118000005</v>
      </c>
      <c r="K46" s="116">
        <v>1101727.59806</v>
      </c>
      <c r="L46" s="116"/>
      <c r="M46" s="116"/>
      <c r="N46" s="116"/>
      <c r="O46" s="117">
        <v>8991851.6684700008</v>
      </c>
    </row>
    <row r="47" spans="1:15" ht="13.8" x14ac:dyDescent="0.25">
      <c r="A47" s="86">
        <v>2019</v>
      </c>
      <c r="B47" s="115" t="s">
        <v>151</v>
      </c>
      <c r="C47" s="116">
        <v>1195660.6079299999</v>
      </c>
      <c r="D47" s="116">
        <v>1192860.6802600001</v>
      </c>
      <c r="E47" s="116">
        <v>1302301.9702999999</v>
      </c>
      <c r="F47" s="116">
        <v>1235495.1953</v>
      </c>
      <c r="G47" s="116">
        <v>1355662.8776499999</v>
      </c>
      <c r="H47" s="116">
        <v>877931.08233</v>
      </c>
      <c r="I47" s="116">
        <v>1239199.84556</v>
      </c>
      <c r="J47" s="116">
        <v>1015952.6831800001</v>
      </c>
      <c r="K47" s="116">
        <v>1131208.7691200001</v>
      </c>
      <c r="L47" s="116">
        <v>1168911.33809</v>
      </c>
      <c r="M47" s="116">
        <v>989897.14229999995</v>
      </c>
      <c r="N47" s="116">
        <v>1111097.2650599999</v>
      </c>
      <c r="O47" s="117">
        <v>13816179.457079999</v>
      </c>
    </row>
    <row r="48" spans="1:15" ht="13.8" x14ac:dyDescent="0.25">
      <c r="A48" s="87">
        <v>2020</v>
      </c>
      <c r="B48" s="115" t="s">
        <v>152</v>
      </c>
      <c r="C48" s="116">
        <v>287897.05005999998</v>
      </c>
      <c r="D48" s="116">
        <v>309013.74599000002</v>
      </c>
      <c r="E48" s="116">
        <v>316496.13704</v>
      </c>
      <c r="F48" s="116">
        <v>231484.68831999999</v>
      </c>
      <c r="G48" s="116">
        <v>250123.15035000001</v>
      </c>
      <c r="H48" s="116">
        <v>322856.12394999998</v>
      </c>
      <c r="I48" s="116">
        <v>350680.55024999997</v>
      </c>
      <c r="J48" s="116">
        <v>319032.00393000001</v>
      </c>
      <c r="K48" s="116">
        <v>344634.19218999997</v>
      </c>
      <c r="L48" s="116"/>
      <c r="M48" s="116"/>
      <c r="N48" s="116"/>
      <c r="O48" s="117">
        <v>2732217.6420800001</v>
      </c>
    </row>
    <row r="49" spans="1:15" ht="13.8" x14ac:dyDescent="0.25">
      <c r="A49" s="86">
        <v>2019</v>
      </c>
      <c r="B49" s="115" t="s">
        <v>152</v>
      </c>
      <c r="C49" s="116">
        <v>251902.82900999999</v>
      </c>
      <c r="D49" s="116">
        <v>266361.49541999999</v>
      </c>
      <c r="E49" s="116">
        <v>316697.19016</v>
      </c>
      <c r="F49" s="116">
        <v>311274.73728</v>
      </c>
      <c r="G49" s="116">
        <v>353998.85204999999</v>
      </c>
      <c r="H49" s="116">
        <v>235214.69256</v>
      </c>
      <c r="I49" s="116">
        <v>315492.89546000003</v>
      </c>
      <c r="J49" s="116">
        <v>284201.11060000001</v>
      </c>
      <c r="K49" s="116">
        <v>303893.14176999999</v>
      </c>
      <c r="L49" s="116">
        <v>294719.53552999999</v>
      </c>
      <c r="M49" s="116">
        <v>301612.67723999999</v>
      </c>
      <c r="N49" s="116">
        <v>279704.95673999999</v>
      </c>
      <c r="O49" s="117">
        <v>3515074.1138200001</v>
      </c>
    </row>
    <row r="50" spans="1:15" ht="13.8" x14ac:dyDescent="0.25">
      <c r="A50" s="87">
        <v>2020</v>
      </c>
      <c r="B50" s="115" t="s">
        <v>153</v>
      </c>
      <c r="C50" s="116">
        <v>291805.19397999998</v>
      </c>
      <c r="D50" s="116">
        <v>372039.90392000001</v>
      </c>
      <c r="E50" s="116">
        <v>229282.76235999999</v>
      </c>
      <c r="F50" s="116">
        <v>145571.75638000001</v>
      </c>
      <c r="G50" s="116">
        <v>225387.82094999999</v>
      </c>
      <c r="H50" s="116">
        <v>344935.14328000002</v>
      </c>
      <c r="I50" s="116">
        <v>345711.13118999999</v>
      </c>
      <c r="J50" s="116">
        <v>187309.73057000001</v>
      </c>
      <c r="K50" s="116">
        <v>314914.99702000001</v>
      </c>
      <c r="L50" s="116"/>
      <c r="M50" s="116"/>
      <c r="N50" s="116"/>
      <c r="O50" s="117">
        <v>2456958.4396500001</v>
      </c>
    </row>
    <row r="51" spans="1:15" ht="13.8" x14ac:dyDescent="0.25">
      <c r="A51" s="86">
        <v>2019</v>
      </c>
      <c r="B51" s="115" t="s">
        <v>153</v>
      </c>
      <c r="C51" s="116">
        <v>270232.32582999999</v>
      </c>
      <c r="D51" s="116">
        <v>248780.50434000001</v>
      </c>
      <c r="E51" s="116">
        <v>297349.99144000001</v>
      </c>
      <c r="F51" s="116">
        <v>257747.60381999999</v>
      </c>
      <c r="G51" s="116">
        <v>360377.44769</v>
      </c>
      <c r="H51" s="116">
        <v>215410.01259</v>
      </c>
      <c r="I51" s="116">
        <v>507955.38105999999</v>
      </c>
      <c r="J51" s="116">
        <v>566132.39199999999</v>
      </c>
      <c r="K51" s="116">
        <v>438813.72123999998</v>
      </c>
      <c r="L51" s="116">
        <v>265494.39994999999</v>
      </c>
      <c r="M51" s="116">
        <v>376583.94140000001</v>
      </c>
      <c r="N51" s="116">
        <v>297820.05541999999</v>
      </c>
      <c r="O51" s="117">
        <v>4102697.77678</v>
      </c>
    </row>
    <row r="52" spans="1:15" ht="13.8" x14ac:dyDescent="0.25">
      <c r="A52" s="87">
        <v>2020</v>
      </c>
      <c r="B52" s="115" t="s">
        <v>154</v>
      </c>
      <c r="C52" s="116">
        <v>166872.39592000001</v>
      </c>
      <c r="D52" s="116">
        <v>173874.90906999999</v>
      </c>
      <c r="E52" s="116">
        <v>141696.16901000001</v>
      </c>
      <c r="F52" s="116">
        <v>160674.01650999999</v>
      </c>
      <c r="G52" s="116">
        <v>112402.74047</v>
      </c>
      <c r="H52" s="116">
        <v>167276.37640000001</v>
      </c>
      <c r="I52" s="116">
        <v>139608.02239999999</v>
      </c>
      <c r="J52" s="116">
        <v>177409.4436</v>
      </c>
      <c r="K52" s="116">
        <v>281582.27307</v>
      </c>
      <c r="L52" s="116"/>
      <c r="M52" s="116"/>
      <c r="N52" s="116"/>
      <c r="O52" s="117">
        <v>1521396.3464500001</v>
      </c>
    </row>
    <row r="53" spans="1:15" ht="13.8" x14ac:dyDescent="0.25">
      <c r="A53" s="86">
        <v>2019</v>
      </c>
      <c r="B53" s="115" t="s">
        <v>154</v>
      </c>
      <c r="C53" s="116">
        <v>174498.06437000001</v>
      </c>
      <c r="D53" s="116">
        <v>157623.00628999999</v>
      </c>
      <c r="E53" s="116">
        <v>282563.32374999998</v>
      </c>
      <c r="F53" s="116">
        <v>197032.04006</v>
      </c>
      <c r="G53" s="116">
        <v>248662.94944</v>
      </c>
      <c r="H53" s="116">
        <v>207582.27974</v>
      </c>
      <c r="I53" s="116">
        <v>233957.42892000001</v>
      </c>
      <c r="J53" s="116">
        <v>175314.58811000001</v>
      </c>
      <c r="K53" s="116">
        <v>156438.21489999999</v>
      </c>
      <c r="L53" s="116">
        <v>258091.33392999999</v>
      </c>
      <c r="M53" s="116">
        <v>360282.88809999998</v>
      </c>
      <c r="N53" s="116">
        <v>288648.05207999999</v>
      </c>
      <c r="O53" s="117">
        <v>2740694.1696899999</v>
      </c>
    </row>
    <row r="54" spans="1:15" ht="13.8" x14ac:dyDescent="0.25">
      <c r="A54" s="87">
        <v>2020</v>
      </c>
      <c r="B54" s="115" t="s">
        <v>155</v>
      </c>
      <c r="C54" s="116">
        <v>360978.74036</v>
      </c>
      <c r="D54" s="116">
        <v>387530.14322999999</v>
      </c>
      <c r="E54" s="116">
        <v>396049.30940999999</v>
      </c>
      <c r="F54" s="116">
        <v>286877.49205</v>
      </c>
      <c r="G54" s="116">
        <v>278092.27438999998</v>
      </c>
      <c r="H54" s="116">
        <v>359824.81666000001</v>
      </c>
      <c r="I54" s="116">
        <v>416413.93978000002</v>
      </c>
      <c r="J54" s="116">
        <v>355612.45968999999</v>
      </c>
      <c r="K54" s="116">
        <v>437025.94819000002</v>
      </c>
      <c r="L54" s="116"/>
      <c r="M54" s="116"/>
      <c r="N54" s="116"/>
      <c r="O54" s="117">
        <v>3278405.1237599999</v>
      </c>
    </row>
    <row r="55" spans="1:15" ht="13.8" x14ac:dyDescent="0.25">
      <c r="A55" s="86">
        <v>2019</v>
      </c>
      <c r="B55" s="115" t="s">
        <v>155</v>
      </c>
      <c r="C55" s="116">
        <v>333958.52682000003</v>
      </c>
      <c r="D55" s="116">
        <v>361884.17778999999</v>
      </c>
      <c r="E55" s="116">
        <v>414615.42973999999</v>
      </c>
      <c r="F55" s="116">
        <v>392857.45013999997</v>
      </c>
      <c r="G55" s="116">
        <v>473189.05465000001</v>
      </c>
      <c r="H55" s="116">
        <v>285958.15311999997</v>
      </c>
      <c r="I55" s="116">
        <v>426253.55106000003</v>
      </c>
      <c r="J55" s="116">
        <v>345201.18526</v>
      </c>
      <c r="K55" s="116">
        <v>395731.57701000001</v>
      </c>
      <c r="L55" s="116">
        <v>436837.72751</v>
      </c>
      <c r="M55" s="116">
        <v>419045.42233999999</v>
      </c>
      <c r="N55" s="116">
        <v>390571.19068</v>
      </c>
      <c r="O55" s="117">
        <v>4676103.4461200004</v>
      </c>
    </row>
    <row r="56" spans="1:15" ht="13.8" x14ac:dyDescent="0.25">
      <c r="A56" s="87">
        <v>2020</v>
      </c>
      <c r="B56" s="115" t="s">
        <v>156</v>
      </c>
      <c r="C56" s="116">
        <v>7128.4809699999996</v>
      </c>
      <c r="D56" s="116">
        <v>8573.1205599999994</v>
      </c>
      <c r="E56" s="116">
        <v>7025.3765100000001</v>
      </c>
      <c r="F56" s="116">
        <v>5924.5552799999996</v>
      </c>
      <c r="G56" s="116">
        <v>6124.3451800000003</v>
      </c>
      <c r="H56" s="116">
        <v>8345.5314199999993</v>
      </c>
      <c r="I56" s="116">
        <v>9521.5365399999991</v>
      </c>
      <c r="J56" s="116">
        <v>7710.2274299999999</v>
      </c>
      <c r="K56" s="116">
        <v>10568.08555</v>
      </c>
      <c r="L56" s="116"/>
      <c r="M56" s="116"/>
      <c r="N56" s="116"/>
      <c r="O56" s="117">
        <v>70921.259439999994</v>
      </c>
    </row>
    <row r="57" spans="1:15" ht="13.8" x14ac:dyDescent="0.25">
      <c r="A57" s="86">
        <v>2019</v>
      </c>
      <c r="B57" s="115" t="s">
        <v>156</v>
      </c>
      <c r="C57" s="116">
        <v>7318.6289500000003</v>
      </c>
      <c r="D57" s="116">
        <v>9002.0853900000002</v>
      </c>
      <c r="E57" s="116">
        <v>11387.47646</v>
      </c>
      <c r="F57" s="116">
        <v>10889.010979999999</v>
      </c>
      <c r="G57" s="116">
        <v>10544.9548</v>
      </c>
      <c r="H57" s="116">
        <v>7001.44967</v>
      </c>
      <c r="I57" s="116">
        <v>12664.409960000001</v>
      </c>
      <c r="J57" s="116">
        <v>7588.3542200000002</v>
      </c>
      <c r="K57" s="116">
        <v>7734.0797899999998</v>
      </c>
      <c r="L57" s="116">
        <v>7430.7298099999998</v>
      </c>
      <c r="M57" s="116">
        <v>8511.7385799999993</v>
      </c>
      <c r="N57" s="116">
        <v>19091.180899999999</v>
      </c>
      <c r="O57" s="117">
        <v>119164.09951</v>
      </c>
    </row>
    <row r="58" spans="1:15" ht="13.8" x14ac:dyDescent="0.25">
      <c r="A58" s="87">
        <v>2020</v>
      </c>
      <c r="B58" s="113" t="s">
        <v>31</v>
      </c>
      <c r="C58" s="119">
        <f>C60</f>
        <v>329222.73914000002</v>
      </c>
      <c r="D58" s="119">
        <f t="shared" ref="D58:O58" si="4">D60</f>
        <v>282564.32113</v>
      </c>
      <c r="E58" s="119">
        <f t="shared" si="4"/>
        <v>324512.30426</v>
      </c>
      <c r="F58" s="119">
        <f t="shared" si="4"/>
        <v>328937.50211</v>
      </c>
      <c r="G58" s="119">
        <f t="shared" si="4"/>
        <v>272471.22389000002</v>
      </c>
      <c r="H58" s="119">
        <f t="shared" si="4"/>
        <v>312621.27146999998</v>
      </c>
      <c r="I58" s="119">
        <f t="shared" si="4"/>
        <v>372567.20078999997</v>
      </c>
      <c r="J58" s="119">
        <f t="shared" si="4"/>
        <v>322473.82462000003</v>
      </c>
      <c r="K58" s="119">
        <f t="shared" si="4"/>
        <v>421003.21013000002</v>
      </c>
      <c r="L58" s="119"/>
      <c r="M58" s="119"/>
      <c r="N58" s="119"/>
      <c r="O58" s="119">
        <f t="shared" si="4"/>
        <v>2966373.59754</v>
      </c>
    </row>
    <row r="59" spans="1:15" ht="13.8" x14ac:dyDescent="0.25">
      <c r="A59" s="86">
        <v>2019</v>
      </c>
      <c r="B59" s="113" t="s">
        <v>31</v>
      </c>
      <c r="C59" s="119">
        <f>C61</f>
        <v>304008.42843999999</v>
      </c>
      <c r="D59" s="119">
        <f t="shared" ref="D59:O59" si="5">D61</f>
        <v>294499.68867</v>
      </c>
      <c r="E59" s="119">
        <f t="shared" si="5"/>
        <v>368202.37163000001</v>
      </c>
      <c r="F59" s="119">
        <f t="shared" si="5"/>
        <v>385406.79995000002</v>
      </c>
      <c r="G59" s="119">
        <f t="shared" si="5"/>
        <v>458634.29810000001</v>
      </c>
      <c r="H59" s="119">
        <f t="shared" si="5"/>
        <v>317511.66485</v>
      </c>
      <c r="I59" s="119">
        <f t="shared" si="5"/>
        <v>379043.34905000002</v>
      </c>
      <c r="J59" s="119">
        <f t="shared" si="5"/>
        <v>340264.70227000001</v>
      </c>
      <c r="K59" s="119">
        <f t="shared" si="5"/>
        <v>353396.99436000001</v>
      </c>
      <c r="L59" s="119">
        <f t="shared" si="5"/>
        <v>370443.10284000001</v>
      </c>
      <c r="M59" s="119">
        <f t="shared" si="5"/>
        <v>370700.38718000002</v>
      </c>
      <c r="N59" s="119">
        <f t="shared" si="5"/>
        <v>368116.69157999998</v>
      </c>
      <c r="O59" s="119">
        <f t="shared" si="5"/>
        <v>4310228.4789199997</v>
      </c>
    </row>
    <row r="60" spans="1:15" ht="13.8" x14ac:dyDescent="0.25">
      <c r="A60" s="87">
        <v>2020</v>
      </c>
      <c r="B60" s="115" t="s">
        <v>157</v>
      </c>
      <c r="C60" s="116">
        <v>329222.73914000002</v>
      </c>
      <c r="D60" s="116">
        <v>282564.32113</v>
      </c>
      <c r="E60" s="116">
        <v>324512.30426</v>
      </c>
      <c r="F60" s="116">
        <v>328937.50211</v>
      </c>
      <c r="G60" s="116">
        <v>272471.22389000002</v>
      </c>
      <c r="H60" s="116">
        <v>312621.27146999998</v>
      </c>
      <c r="I60" s="116">
        <v>372567.20078999997</v>
      </c>
      <c r="J60" s="116">
        <v>322473.82462000003</v>
      </c>
      <c r="K60" s="116">
        <v>421003.21013000002</v>
      </c>
      <c r="L60" s="116"/>
      <c r="M60" s="116"/>
      <c r="N60" s="116"/>
      <c r="O60" s="117">
        <v>2966373.59754</v>
      </c>
    </row>
    <row r="61" spans="1:15" ht="14.4" thickBot="1" x14ac:dyDescent="0.3">
      <c r="A61" s="86">
        <v>2019</v>
      </c>
      <c r="B61" s="115" t="s">
        <v>157</v>
      </c>
      <c r="C61" s="116">
        <v>304008.42843999999</v>
      </c>
      <c r="D61" s="116">
        <v>294499.68867</v>
      </c>
      <c r="E61" s="116">
        <v>368202.37163000001</v>
      </c>
      <c r="F61" s="116">
        <v>385406.79995000002</v>
      </c>
      <c r="G61" s="116">
        <v>458634.29810000001</v>
      </c>
      <c r="H61" s="116">
        <v>317511.66485</v>
      </c>
      <c r="I61" s="116">
        <v>379043.34905000002</v>
      </c>
      <c r="J61" s="116">
        <v>340264.70227000001</v>
      </c>
      <c r="K61" s="116">
        <v>353396.99436000001</v>
      </c>
      <c r="L61" s="116">
        <v>370443.10284000001</v>
      </c>
      <c r="M61" s="116">
        <v>370700.38718000002</v>
      </c>
      <c r="N61" s="116">
        <v>368116.69157999998</v>
      </c>
      <c r="O61" s="117">
        <v>4310228.4789199997</v>
      </c>
    </row>
    <row r="62" spans="1:15" s="32" customFormat="1" ht="15" customHeight="1" thickBot="1" x14ac:dyDescent="0.25">
      <c r="A62" s="120">
        <v>2002</v>
      </c>
      <c r="B62" s="121" t="s">
        <v>39</v>
      </c>
      <c r="C62" s="122">
        <v>2607319.6609999998</v>
      </c>
      <c r="D62" s="122">
        <v>2383772.9539999999</v>
      </c>
      <c r="E62" s="122">
        <v>2918943.5210000002</v>
      </c>
      <c r="F62" s="122">
        <v>2742857.9219999998</v>
      </c>
      <c r="G62" s="122">
        <v>3000325.2429999998</v>
      </c>
      <c r="H62" s="122">
        <v>2770693.8810000001</v>
      </c>
      <c r="I62" s="122">
        <v>3103851.8620000002</v>
      </c>
      <c r="J62" s="122">
        <v>2975888.9739999999</v>
      </c>
      <c r="K62" s="122">
        <v>3218206.861</v>
      </c>
      <c r="L62" s="122">
        <v>3501128.02</v>
      </c>
      <c r="M62" s="122">
        <v>3593604.8960000002</v>
      </c>
      <c r="N62" s="122">
        <v>3242495.2340000002</v>
      </c>
      <c r="O62" s="123">
        <f>SUM(C62:N62)</f>
        <v>36059089.028999999</v>
      </c>
    </row>
    <row r="63" spans="1:15" s="32" customFormat="1" ht="15" customHeight="1" thickBot="1" x14ac:dyDescent="0.25">
      <c r="A63" s="120">
        <v>2003</v>
      </c>
      <c r="B63" s="121" t="s">
        <v>39</v>
      </c>
      <c r="C63" s="122">
        <v>3533705.5819999999</v>
      </c>
      <c r="D63" s="122">
        <v>2923460.39</v>
      </c>
      <c r="E63" s="122">
        <v>3908255.9909999999</v>
      </c>
      <c r="F63" s="122">
        <v>3662183.449</v>
      </c>
      <c r="G63" s="122">
        <v>3860471.3</v>
      </c>
      <c r="H63" s="122">
        <v>3796113.5219999999</v>
      </c>
      <c r="I63" s="122">
        <v>4236114.2640000004</v>
      </c>
      <c r="J63" s="122">
        <v>3828726.17</v>
      </c>
      <c r="K63" s="122">
        <v>4114677.523</v>
      </c>
      <c r="L63" s="122">
        <v>4824388.2589999996</v>
      </c>
      <c r="M63" s="122">
        <v>3969697.4580000001</v>
      </c>
      <c r="N63" s="122">
        <v>4595042.3940000003</v>
      </c>
      <c r="O63" s="123">
        <f t="shared" ref="O63:O80" si="6">SUM(C63:N63)</f>
        <v>47252836.302000001</v>
      </c>
    </row>
    <row r="64" spans="1:15" s="32" customFormat="1" ht="15" customHeight="1" thickBot="1" x14ac:dyDescent="0.25">
      <c r="A64" s="120">
        <v>2004</v>
      </c>
      <c r="B64" s="121" t="s">
        <v>39</v>
      </c>
      <c r="C64" s="122">
        <v>4619660.84</v>
      </c>
      <c r="D64" s="122">
        <v>3664503.0430000001</v>
      </c>
      <c r="E64" s="122">
        <v>5218042.1770000001</v>
      </c>
      <c r="F64" s="122">
        <v>5072462.9939999999</v>
      </c>
      <c r="G64" s="122">
        <v>5170061.6050000004</v>
      </c>
      <c r="H64" s="122">
        <v>5284383.2860000003</v>
      </c>
      <c r="I64" s="122">
        <v>5632138.7980000004</v>
      </c>
      <c r="J64" s="122">
        <v>4707491.284</v>
      </c>
      <c r="K64" s="122">
        <v>5656283.5209999997</v>
      </c>
      <c r="L64" s="122">
        <v>5867342.1210000003</v>
      </c>
      <c r="M64" s="122">
        <v>5733908.9759999998</v>
      </c>
      <c r="N64" s="122">
        <v>6540874.1749999998</v>
      </c>
      <c r="O64" s="123">
        <f t="shared" si="6"/>
        <v>63167152.819999993</v>
      </c>
    </row>
    <row r="65" spans="1:15" s="32" customFormat="1" ht="15" customHeight="1" thickBot="1" x14ac:dyDescent="0.25">
      <c r="A65" s="120">
        <v>2005</v>
      </c>
      <c r="B65" s="121" t="s">
        <v>39</v>
      </c>
      <c r="C65" s="122">
        <v>4997279.7240000004</v>
      </c>
      <c r="D65" s="122">
        <v>5651741.2520000003</v>
      </c>
      <c r="E65" s="122">
        <v>6591859.2180000003</v>
      </c>
      <c r="F65" s="122">
        <v>6128131.8779999996</v>
      </c>
      <c r="G65" s="122">
        <v>5977226.2170000002</v>
      </c>
      <c r="H65" s="122">
        <v>6038534.3669999996</v>
      </c>
      <c r="I65" s="122">
        <v>5763466.3530000001</v>
      </c>
      <c r="J65" s="122">
        <v>5552867.2120000003</v>
      </c>
      <c r="K65" s="122">
        <v>6814268.9409999996</v>
      </c>
      <c r="L65" s="122">
        <v>6772178.5690000001</v>
      </c>
      <c r="M65" s="122">
        <v>5942575.7819999997</v>
      </c>
      <c r="N65" s="122">
        <v>7246278.6299999999</v>
      </c>
      <c r="O65" s="123">
        <f t="shared" si="6"/>
        <v>73476408.142999992</v>
      </c>
    </row>
    <row r="66" spans="1:15" s="32" customFormat="1" ht="15" customHeight="1" thickBot="1" x14ac:dyDescent="0.25">
      <c r="A66" s="120">
        <v>2006</v>
      </c>
      <c r="B66" s="121" t="s">
        <v>39</v>
      </c>
      <c r="C66" s="122">
        <v>5133048.8810000001</v>
      </c>
      <c r="D66" s="122">
        <v>6058251.2790000001</v>
      </c>
      <c r="E66" s="122">
        <v>7411101.659</v>
      </c>
      <c r="F66" s="122">
        <v>6456090.2609999999</v>
      </c>
      <c r="G66" s="122">
        <v>7041543.2470000004</v>
      </c>
      <c r="H66" s="122">
        <v>7815434.6220000004</v>
      </c>
      <c r="I66" s="122">
        <v>7067411.4790000003</v>
      </c>
      <c r="J66" s="122">
        <v>6811202.4100000001</v>
      </c>
      <c r="K66" s="122">
        <v>7606551.0949999997</v>
      </c>
      <c r="L66" s="122">
        <v>6888812.5489999996</v>
      </c>
      <c r="M66" s="122">
        <v>8641474.5559999999</v>
      </c>
      <c r="N66" s="122">
        <v>8603753.4800000004</v>
      </c>
      <c r="O66" s="123">
        <f t="shared" si="6"/>
        <v>85534675.517999992</v>
      </c>
    </row>
    <row r="67" spans="1:15" s="32" customFormat="1" ht="15" customHeight="1" thickBot="1" x14ac:dyDescent="0.25">
      <c r="A67" s="120">
        <v>2007</v>
      </c>
      <c r="B67" s="121" t="s">
        <v>39</v>
      </c>
      <c r="C67" s="122">
        <v>6564559.7929999996</v>
      </c>
      <c r="D67" s="122">
        <v>7656951.608</v>
      </c>
      <c r="E67" s="122">
        <v>8957851.6209999993</v>
      </c>
      <c r="F67" s="122">
        <v>8313312.0049999999</v>
      </c>
      <c r="G67" s="122">
        <v>9147620.0419999994</v>
      </c>
      <c r="H67" s="122">
        <v>8980247.4370000008</v>
      </c>
      <c r="I67" s="122">
        <v>8937741.591</v>
      </c>
      <c r="J67" s="122">
        <v>8736689.0920000002</v>
      </c>
      <c r="K67" s="122">
        <v>9038743.8959999997</v>
      </c>
      <c r="L67" s="122">
        <v>9895216.6219999995</v>
      </c>
      <c r="M67" s="122">
        <v>11318798.220000001</v>
      </c>
      <c r="N67" s="122">
        <v>9724017.977</v>
      </c>
      <c r="O67" s="123">
        <f t="shared" si="6"/>
        <v>107271749.90399998</v>
      </c>
    </row>
    <row r="68" spans="1:15" s="32" customFormat="1" ht="15" customHeight="1" thickBot="1" x14ac:dyDescent="0.25">
      <c r="A68" s="120">
        <v>2008</v>
      </c>
      <c r="B68" s="121" t="s">
        <v>39</v>
      </c>
      <c r="C68" s="122">
        <v>10632207.040999999</v>
      </c>
      <c r="D68" s="122">
        <v>11077899.119999999</v>
      </c>
      <c r="E68" s="122">
        <v>11428587.233999999</v>
      </c>
      <c r="F68" s="122">
        <v>11363963.503</v>
      </c>
      <c r="G68" s="122">
        <v>12477968.699999999</v>
      </c>
      <c r="H68" s="122">
        <v>11770634.384</v>
      </c>
      <c r="I68" s="122">
        <v>12595426.863</v>
      </c>
      <c r="J68" s="122">
        <v>11046830.085999999</v>
      </c>
      <c r="K68" s="122">
        <v>12793148.034</v>
      </c>
      <c r="L68" s="122">
        <v>9722708.7899999991</v>
      </c>
      <c r="M68" s="122">
        <v>9395872.8969999999</v>
      </c>
      <c r="N68" s="122">
        <v>7721948.9740000004</v>
      </c>
      <c r="O68" s="123">
        <f t="shared" si="6"/>
        <v>132027195.626</v>
      </c>
    </row>
    <row r="69" spans="1:15" s="32" customFormat="1" ht="15" customHeight="1" thickBot="1" x14ac:dyDescent="0.25">
      <c r="A69" s="120">
        <v>2009</v>
      </c>
      <c r="B69" s="121" t="s">
        <v>39</v>
      </c>
      <c r="C69" s="122">
        <v>7884493.5240000002</v>
      </c>
      <c r="D69" s="122">
        <v>8435115.8340000007</v>
      </c>
      <c r="E69" s="122">
        <v>8155485.0810000002</v>
      </c>
      <c r="F69" s="122">
        <v>7561696.2829999998</v>
      </c>
      <c r="G69" s="122">
        <v>7346407.5279999999</v>
      </c>
      <c r="H69" s="122">
        <v>8329692.7829999998</v>
      </c>
      <c r="I69" s="122">
        <v>9055733.6710000001</v>
      </c>
      <c r="J69" s="122">
        <v>7839908.8420000002</v>
      </c>
      <c r="K69" s="122">
        <v>8480708.3870000001</v>
      </c>
      <c r="L69" s="122">
        <v>10095768.029999999</v>
      </c>
      <c r="M69" s="122">
        <v>8903010.773</v>
      </c>
      <c r="N69" s="122">
        <v>10054591.867000001</v>
      </c>
      <c r="O69" s="123">
        <f t="shared" si="6"/>
        <v>102142612.603</v>
      </c>
    </row>
    <row r="70" spans="1:15" s="32" customFormat="1" ht="15" customHeight="1" thickBot="1" x14ac:dyDescent="0.25">
      <c r="A70" s="120">
        <v>2010</v>
      </c>
      <c r="B70" s="121" t="s">
        <v>39</v>
      </c>
      <c r="C70" s="122">
        <v>7828748.0580000002</v>
      </c>
      <c r="D70" s="122">
        <v>8263237.8140000002</v>
      </c>
      <c r="E70" s="122">
        <v>9886488.1710000001</v>
      </c>
      <c r="F70" s="122">
        <v>9396006.6539999992</v>
      </c>
      <c r="G70" s="122">
        <v>9799958.1170000006</v>
      </c>
      <c r="H70" s="122">
        <v>9542907.6439999994</v>
      </c>
      <c r="I70" s="122">
        <v>9564682.5449999999</v>
      </c>
      <c r="J70" s="122">
        <v>8523451.9729999993</v>
      </c>
      <c r="K70" s="122">
        <v>8909230.5209999997</v>
      </c>
      <c r="L70" s="122">
        <v>10963586.27</v>
      </c>
      <c r="M70" s="122">
        <v>9382369.7180000003</v>
      </c>
      <c r="N70" s="122">
        <v>11822551.698999999</v>
      </c>
      <c r="O70" s="123">
        <f t="shared" si="6"/>
        <v>113883219.18399999</v>
      </c>
    </row>
    <row r="71" spans="1:15" s="32" customFormat="1" ht="15" customHeight="1" thickBot="1" x14ac:dyDescent="0.25">
      <c r="A71" s="120">
        <v>2011</v>
      </c>
      <c r="B71" s="121" t="s">
        <v>39</v>
      </c>
      <c r="C71" s="122">
        <v>9551084.6390000004</v>
      </c>
      <c r="D71" s="122">
        <v>10059126.307</v>
      </c>
      <c r="E71" s="122">
        <v>11811085.16</v>
      </c>
      <c r="F71" s="122">
        <v>11873269.447000001</v>
      </c>
      <c r="G71" s="122">
        <v>10943364.372</v>
      </c>
      <c r="H71" s="122">
        <v>11349953.558</v>
      </c>
      <c r="I71" s="122">
        <v>11860004.271</v>
      </c>
      <c r="J71" s="122">
        <v>11245124.657</v>
      </c>
      <c r="K71" s="122">
        <v>10750626.098999999</v>
      </c>
      <c r="L71" s="122">
        <v>11907219.297</v>
      </c>
      <c r="M71" s="122">
        <v>11078524.743000001</v>
      </c>
      <c r="N71" s="122">
        <v>12477486.279999999</v>
      </c>
      <c r="O71" s="123">
        <f t="shared" si="6"/>
        <v>134906868.83000001</v>
      </c>
    </row>
    <row r="72" spans="1:15" ht="13.8" thickBot="1" x14ac:dyDescent="0.3">
      <c r="A72" s="120">
        <v>2012</v>
      </c>
      <c r="B72" s="121" t="s">
        <v>39</v>
      </c>
      <c r="C72" s="122">
        <v>10348187.165999999</v>
      </c>
      <c r="D72" s="122">
        <v>11748000.124</v>
      </c>
      <c r="E72" s="122">
        <v>13208572.977</v>
      </c>
      <c r="F72" s="122">
        <v>12630226.718</v>
      </c>
      <c r="G72" s="122">
        <v>13131530.960999999</v>
      </c>
      <c r="H72" s="122">
        <v>13231198.687999999</v>
      </c>
      <c r="I72" s="122">
        <v>12830675.307</v>
      </c>
      <c r="J72" s="122">
        <v>12831394.572000001</v>
      </c>
      <c r="K72" s="122">
        <v>12952651.721999999</v>
      </c>
      <c r="L72" s="122">
        <v>13190769.654999999</v>
      </c>
      <c r="M72" s="122">
        <v>13753052.493000001</v>
      </c>
      <c r="N72" s="122">
        <v>12605476.173</v>
      </c>
      <c r="O72" s="123">
        <f t="shared" si="6"/>
        <v>152461736.55599999</v>
      </c>
    </row>
    <row r="73" spans="1:15" ht="13.8" thickBot="1" x14ac:dyDescent="0.3">
      <c r="A73" s="120">
        <v>2013</v>
      </c>
      <c r="B73" s="121" t="s">
        <v>39</v>
      </c>
      <c r="C73" s="122">
        <v>11481521.079</v>
      </c>
      <c r="D73" s="122">
        <v>12385690.909</v>
      </c>
      <c r="E73" s="122">
        <v>13122058.141000001</v>
      </c>
      <c r="F73" s="122">
        <v>12468202.903000001</v>
      </c>
      <c r="G73" s="122">
        <v>13277209.017000001</v>
      </c>
      <c r="H73" s="122">
        <v>12399973.961999999</v>
      </c>
      <c r="I73" s="122">
        <v>13059519.685000001</v>
      </c>
      <c r="J73" s="122">
        <v>11118300.903000001</v>
      </c>
      <c r="K73" s="122">
        <v>13060371.039000001</v>
      </c>
      <c r="L73" s="122">
        <v>12053704.638</v>
      </c>
      <c r="M73" s="122">
        <v>14201227.351</v>
      </c>
      <c r="N73" s="122">
        <v>13174857.460000001</v>
      </c>
      <c r="O73" s="123">
        <f t="shared" si="6"/>
        <v>151802637.08700001</v>
      </c>
    </row>
    <row r="74" spans="1:15" ht="13.8" thickBot="1" x14ac:dyDescent="0.3">
      <c r="A74" s="120">
        <v>2014</v>
      </c>
      <c r="B74" s="121" t="s">
        <v>39</v>
      </c>
      <c r="C74" s="122">
        <v>12399761.948000001</v>
      </c>
      <c r="D74" s="122">
        <v>13053292.493000001</v>
      </c>
      <c r="E74" s="122">
        <v>14680110.779999999</v>
      </c>
      <c r="F74" s="122">
        <v>13371185.664000001</v>
      </c>
      <c r="G74" s="122">
        <v>13681906.159</v>
      </c>
      <c r="H74" s="122">
        <v>12880924.245999999</v>
      </c>
      <c r="I74" s="122">
        <v>13344776.958000001</v>
      </c>
      <c r="J74" s="122">
        <v>11386828.925000001</v>
      </c>
      <c r="K74" s="122">
        <v>13583120.905999999</v>
      </c>
      <c r="L74" s="122">
        <v>12891630.102</v>
      </c>
      <c r="M74" s="122">
        <v>13067348.107000001</v>
      </c>
      <c r="N74" s="122">
        <v>13269271.402000001</v>
      </c>
      <c r="O74" s="123">
        <f t="shared" si="6"/>
        <v>157610157.69</v>
      </c>
    </row>
    <row r="75" spans="1:15" ht="13.8" thickBot="1" x14ac:dyDescent="0.3">
      <c r="A75" s="120">
        <v>2015</v>
      </c>
      <c r="B75" s="121" t="s">
        <v>39</v>
      </c>
      <c r="C75" s="122">
        <v>12301766.75</v>
      </c>
      <c r="D75" s="122">
        <v>12231860.140000001</v>
      </c>
      <c r="E75" s="122">
        <v>12519910.437999999</v>
      </c>
      <c r="F75" s="122">
        <v>13349346.866</v>
      </c>
      <c r="G75" s="122">
        <v>11080385.127</v>
      </c>
      <c r="H75" s="122">
        <v>11949647.085999999</v>
      </c>
      <c r="I75" s="122">
        <v>11129358.973999999</v>
      </c>
      <c r="J75" s="122">
        <v>11022045.344000001</v>
      </c>
      <c r="K75" s="122">
        <v>11581703.842</v>
      </c>
      <c r="L75" s="122">
        <v>13240039.088</v>
      </c>
      <c r="M75" s="122">
        <v>11681989.013</v>
      </c>
      <c r="N75" s="122">
        <v>11750818.76</v>
      </c>
      <c r="O75" s="123">
        <f t="shared" si="6"/>
        <v>143838871.428</v>
      </c>
    </row>
    <row r="76" spans="1:15" ht="13.8" thickBot="1" x14ac:dyDescent="0.3">
      <c r="A76" s="120">
        <v>2016</v>
      </c>
      <c r="B76" s="121" t="s">
        <v>39</v>
      </c>
      <c r="C76" s="122">
        <v>9546115.4000000004</v>
      </c>
      <c r="D76" s="122">
        <v>12366388.057</v>
      </c>
      <c r="E76" s="122">
        <v>12757672.093</v>
      </c>
      <c r="F76" s="122">
        <v>11950497.685000001</v>
      </c>
      <c r="G76" s="122">
        <v>12098611.067</v>
      </c>
      <c r="H76" s="122">
        <v>12864154.060000001</v>
      </c>
      <c r="I76" s="122">
        <v>9850124.8719999995</v>
      </c>
      <c r="J76" s="122">
        <v>11830762.82</v>
      </c>
      <c r="K76" s="122">
        <v>10901638.452</v>
      </c>
      <c r="L76" s="122">
        <v>12796159.91</v>
      </c>
      <c r="M76" s="122">
        <v>12786936.247</v>
      </c>
      <c r="N76" s="122">
        <v>12780523.145</v>
      </c>
      <c r="O76" s="123">
        <f t="shared" si="6"/>
        <v>142529583.80799997</v>
      </c>
    </row>
    <row r="77" spans="1:15" ht="13.8" thickBot="1" x14ac:dyDescent="0.3">
      <c r="A77" s="120">
        <v>2017</v>
      </c>
      <c r="B77" s="121" t="s">
        <v>39</v>
      </c>
      <c r="C77" s="122">
        <v>11247585.677000133</v>
      </c>
      <c r="D77" s="122">
        <v>12089908.933999483</v>
      </c>
      <c r="E77" s="122">
        <v>14470814.05899963</v>
      </c>
      <c r="F77" s="122">
        <v>12859938.790999187</v>
      </c>
      <c r="G77" s="122">
        <v>13582079.73099998</v>
      </c>
      <c r="H77" s="122">
        <v>13125306.943999315</v>
      </c>
      <c r="I77" s="122">
        <v>12612074.05599888</v>
      </c>
      <c r="J77" s="122">
        <v>13248462.990000026</v>
      </c>
      <c r="K77" s="122">
        <v>11810080.804999635</v>
      </c>
      <c r="L77" s="122">
        <v>13912699.49399944</v>
      </c>
      <c r="M77" s="122">
        <v>14188323.115998682</v>
      </c>
      <c r="N77" s="122">
        <v>13845665.816998869</v>
      </c>
      <c r="O77" s="123">
        <f t="shared" si="6"/>
        <v>156992940.41399324</v>
      </c>
    </row>
    <row r="78" spans="1:15" ht="13.8" thickBot="1" x14ac:dyDescent="0.3">
      <c r="A78" s="120">
        <v>2018</v>
      </c>
      <c r="B78" s="121" t="s">
        <v>39</v>
      </c>
      <c r="C78" s="122">
        <v>13080096.762</v>
      </c>
      <c r="D78" s="122">
        <v>13827132.654999999</v>
      </c>
      <c r="E78" s="122">
        <v>16338253.918</v>
      </c>
      <c r="F78" s="122">
        <v>14530822.873</v>
      </c>
      <c r="G78" s="122">
        <v>15166648.044</v>
      </c>
      <c r="H78" s="122">
        <v>13657091.159</v>
      </c>
      <c r="I78" s="122">
        <v>14771360.698000001</v>
      </c>
      <c r="J78" s="122">
        <v>12926754.198999999</v>
      </c>
      <c r="K78" s="122">
        <v>15247368.846000001</v>
      </c>
      <c r="L78" s="122">
        <v>16590652.49</v>
      </c>
      <c r="M78" s="122">
        <v>16386878.392999999</v>
      </c>
      <c r="N78" s="122">
        <v>14645696.251</v>
      </c>
      <c r="O78" s="123">
        <f t="shared" si="6"/>
        <v>177168756.28799999</v>
      </c>
    </row>
    <row r="79" spans="1:15" ht="13.8" thickBot="1" x14ac:dyDescent="0.3">
      <c r="A79" s="120">
        <v>2019</v>
      </c>
      <c r="B79" s="121" t="s">
        <v>39</v>
      </c>
      <c r="C79" s="122">
        <v>13874826.012</v>
      </c>
      <c r="D79" s="122">
        <v>14323043.041999999</v>
      </c>
      <c r="E79" s="122">
        <v>16335862.397</v>
      </c>
      <c r="F79" s="122">
        <v>15340619.824999999</v>
      </c>
      <c r="G79" s="122">
        <v>16855105.096999999</v>
      </c>
      <c r="H79" s="122">
        <v>11634653.880999999</v>
      </c>
      <c r="I79" s="122">
        <v>15932004.723999999</v>
      </c>
      <c r="J79" s="122">
        <v>13222876.222999999</v>
      </c>
      <c r="K79" s="122">
        <v>15273579.960999999</v>
      </c>
      <c r="L79" s="122">
        <v>16410781.68</v>
      </c>
      <c r="M79" s="122">
        <v>16242650.391000001</v>
      </c>
      <c r="N79" s="122">
        <v>15386718.469000001</v>
      </c>
      <c r="O79" s="122">
        <f t="shared" si="6"/>
        <v>180832721.70199999</v>
      </c>
    </row>
    <row r="80" spans="1:15" ht="13.8" thickBot="1" x14ac:dyDescent="0.3">
      <c r="A80" s="120">
        <v>2020</v>
      </c>
      <c r="B80" s="121" t="s">
        <v>39</v>
      </c>
      <c r="C80" s="122">
        <v>14687912.715</v>
      </c>
      <c r="D80" s="122">
        <v>14592863.188999999</v>
      </c>
      <c r="E80" s="122">
        <v>13339897.602</v>
      </c>
      <c r="F80" s="122">
        <v>8972888.2899999991</v>
      </c>
      <c r="G80" s="122">
        <v>9948959.0280000009</v>
      </c>
      <c r="H80" s="122">
        <v>13450467.693</v>
      </c>
      <c r="I80" s="122">
        <v>14886307.876</v>
      </c>
      <c r="J80" s="122">
        <v>12463640.547</v>
      </c>
      <c r="K80" s="122"/>
      <c r="L80" s="122"/>
      <c r="M80" s="122"/>
      <c r="N80" s="122"/>
      <c r="O80" s="122">
        <f t="shared" si="6"/>
        <v>102342936.94000001</v>
      </c>
    </row>
    <row r="81" spans="1:15" x14ac:dyDescent="0.25">
      <c r="A81" s="86"/>
      <c r="B81" s="124" t="s">
        <v>61</v>
      </c>
      <c r="C81" s="125"/>
      <c r="D81" s="125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5"/>
    </row>
    <row r="83" spans="1:15" x14ac:dyDescent="0.25">
      <c r="C83" s="35"/>
    </row>
  </sheetData>
  <autoFilter ref="A1:O81" xr:uid="{B2C563C6-85B4-422E-851B-06F74F94D2EC}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36" customWidth="1"/>
    <col min="3" max="3" width="17.5546875" style="36" customWidth="1"/>
    <col min="4" max="4" width="9.33203125" bestFit="1" customWidth="1"/>
  </cols>
  <sheetData>
    <row r="2" spans="1:4" ht="24.6" customHeight="1" x14ac:dyDescent="0.35">
      <c r="A2" s="155" t="s">
        <v>62</v>
      </c>
      <c r="B2" s="155"/>
      <c r="C2" s="155"/>
      <c r="D2" s="155"/>
    </row>
    <row r="3" spans="1:4" ht="15.6" x14ac:dyDescent="0.3">
      <c r="A3" s="154" t="s">
        <v>63</v>
      </c>
      <c r="B3" s="154"/>
      <c r="C3" s="154"/>
      <c r="D3" s="154"/>
    </row>
    <row r="4" spans="1:4" x14ac:dyDescent="0.25">
      <c r="A4" s="127"/>
      <c r="B4" s="128"/>
      <c r="C4" s="128"/>
      <c r="D4" s="127"/>
    </row>
    <row r="5" spans="1:4" x14ac:dyDescent="0.25">
      <c r="A5" s="129" t="s">
        <v>64</v>
      </c>
      <c r="B5" s="130" t="s">
        <v>158</v>
      </c>
      <c r="C5" s="130" t="s">
        <v>159</v>
      </c>
      <c r="D5" s="131" t="s">
        <v>65</v>
      </c>
    </row>
    <row r="6" spans="1:4" x14ac:dyDescent="0.25">
      <c r="A6" s="132" t="s">
        <v>160</v>
      </c>
      <c r="B6" s="133">
        <v>6.0560000000000003E-2</v>
      </c>
      <c r="C6" s="133">
        <v>27.568999999999999</v>
      </c>
      <c r="D6" s="139">
        <f t="shared" ref="D6:D15" si="0">(C6-B6)/B6</f>
        <v>454.23447820343461</v>
      </c>
    </row>
    <row r="7" spans="1:4" x14ac:dyDescent="0.25">
      <c r="A7" s="132" t="s">
        <v>161</v>
      </c>
      <c r="B7" s="133">
        <v>0.54635</v>
      </c>
      <c r="C7" s="133">
        <v>121.87411</v>
      </c>
      <c r="D7" s="139">
        <f t="shared" si="0"/>
        <v>222.06966230438363</v>
      </c>
    </row>
    <row r="8" spans="1:4" x14ac:dyDescent="0.25">
      <c r="A8" s="132" t="s">
        <v>162</v>
      </c>
      <c r="B8" s="133">
        <v>3.1675</v>
      </c>
      <c r="C8" s="133">
        <v>293.24585999999999</v>
      </c>
      <c r="D8" s="139">
        <f t="shared" si="0"/>
        <v>91.57959273875295</v>
      </c>
    </row>
    <row r="9" spans="1:4" x14ac:dyDescent="0.25">
      <c r="A9" s="132" t="s">
        <v>163</v>
      </c>
      <c r="B9" s="133">
        <v>2044.80421</v>
      </c>
      <c r="C9" s="133">
        <v>77338.971770000004</v>
      </c>
      <c r="D9" s="139">
        <f t="shared" si="0"/>
        <v>36.822189230527847</v>
      </c>
    </row>
    <row r="10" spans="1:4" x14ac:dyDescent="0.25">
      <c r="A10" s="132" t="s">
        <v>164</v>
      </c>
      <c r="B10" s="133">
        <v>4.2806300000000004</v>
      </c>
      <c r="C10" s="133">
        <v>87.752700000000004</v>
      </c>
      <c r="D10" s="139">
        <f t="shared" si="0"/>
        <v>19.499949773748256</v>
      </c>
    </row>
    <row r="11" spans="1:4" x14ac:dyDescent="0.25">
      <c r="A11" s="132" t="s">
        <v>165</v>
      </c>
      <c r="B11" s="133">
        <v>166.68279000000001</v>
      </c>
      <c r="C11" s="133">
        <v>2122.4617800000001</v>
      </c>
      <c r="D11" s="139">
        <f t="shared" si="0"/>
        <v>11.733538837452864</v>
      </c>
    </row>
    <row r="12" spans="1:4" x14ac:dyDescent="0.25">
      <c r="A12" s="132" t="s">
        <v>166</v>
      </c>
      <c r="B12" s="133">
        <v>1175.41643</v>
      </c>
      <c r="C12" s="133">
        <v>11977.64518</v>
      </c>
      <c r="D12" s="139">
        <f t="shared" si="0"/>
        <v>9.190129110242232</v>
      </c>
    </row>
    <row r="13" spans="1:4" x14ac:dyDescent="0.25">
      <c r="A13" s="132" t="s">
        <v>167</v>
      </c>
      <c r="B13" s="133">
        <v>259.50993</v>
      </c>
      <c r="C13" s="133">
        <v>1951.65924</v>
      </c>
      <c r="D13" s="139">
        <f t="shared" si="0"/>
        <v>6.5205570746367973</v>
      </c>
    </row>
    <row r="14" spans="1:4" x14ac:dyDescent="0.25">
      <c r="A14" s="132" t="s">
        <v>168</v>
      </c>
      <c r="B14" s="133">
        <v>293.29041000000001</v>
      </c>
      <c r="C14" s="133">
        <v>1302.71687</v>
      </c>
      <c r="D14" s="139">
        <f t="shared" si="0"/>
        <v>3.4417301949968286</v>
      </c>
    </row>
    <row r="15" spans="1:4" x14ac:dyDescent="0.25">
      <c r="A15" s="132" t="s">
        <v>169</v>
      </c>
      <c r="B15" s="133">
        <v>19.787759999999999</v>
      </c>
      <c r="C15" s="133">
        <v>82.406499999999994</v>
      </c>
      <c r="D15" s="139">
        <f t="shared" si="0"/>
        <v>3.164518874294008</v>
      </c>
    </row>
    <row r="16" spans="1:4" x14ac:dyDescent="0.25">
      <c r="A16" s="134"/>
      <c r="B16" s="128"/>
      <c r="C16" s="128"/>
      <c r="D16" s="135"/>
    </row>
    <row r="17" spans="1:4" x14ac:dyDescent="0.25">
      <c r="A17" s="136"/>
      <c r="B17" s="128"/>
      <c r="C17" s="128"/>
      <c r="D17" s="127"/>
    </row>
    <row r="18" spans="1:4" ht="19.2" x14ac:dyDescent="0.35">
      <c r="A18" s="155" t="s">
        <v>66</v>
      </c>
      <c r="B18" s="155"/>
      <c r="C18" s="155"/>
      <c r="D18" s="155"/>
    </row>
    <row r="19" spans="1:4" ht="15.6" x14ac:dyDescent="0.3">
      <c r="A19" s="154" t="s">
        <v>67</v>
      </c>
      <c r="B19" s="154"/>
      <c r="C19" s="154"/>
      <c r="D19" s="154"/>
    </row>
    <row r="20" spans="1:4" x14ac:dyDescent="0.25">
      <c r="A20" s="137"/>
      <c r="B20" s="128"/>
      <c r="C20" s="128"/>
      <c r="D20" s="127"/>
    </row>
    <row r="21" spans="1:4" x14ac:dyDescent="0.25">
      <c r="A21" s="129" t="s">
        <v>64</v>
      </c>
      <c r="B21" s="130" t="s">
        <v>158</v>
      </c>
      <c r="C21" s="130" t="s">
        <v>159</v>
      </c>
      <c r="D21" s="131" t="s">
        <v>65</v>
      </c>
    </row>
    <row r="22" spans="1:4" x14ac:dyDescent="0.25">
      <c r="A22" s="132" t="s">
        <v>170</v>
      </c>
      <c r="B22" s="133">
        <v>1232638.0705899999</v>
      </c>
      <c r="C22" s="133">
        <v>1351904.14427</v>
      </c>
      <c r="D22" s="139">
        <f t="shared" ref="D22:D31" si="1">(C22-B22)/B22</f>
        <v>9.6756766260605323E-2</v>
      </c>
    </row>
    <row r="23" spans="1:4" x14ac:dyDescent="0.25">
      <c r="A23" s="132" t="s">
        <v>171</v>
      </c>
      <c r="B23" s="133">
        <v>1041963.2153</v>
      </c>
      <c r="C23" s="133">
        <v>1108686.93769</v>
      </c>
      <c r="D23" s="139">
        <f t="shared" si="1"/>
        <v>6.4036543143021651E-2</v>
      </c>
    </row>
    <row r="24" spans="1:4" x14ac:dyDescent="0.25">
      <c r="A24" s="132" t="s">
        <v>172</v>
      </c>
      <c r="B24" s="133">
        <v>691579.93853000004</v>
      </c>
      <c r="C24" s="133">
        <v>860332.92512000003</v>
      </c>
      <c r="D24" s="139">
        <f t="shared" si="1"/>
        <v>0.24401081811120184</v>
      </c>
    </row>
    <row r="25" spans="1:4" x14ac:dyDescent="0.25">
      <c r="A25" s="132" t="s">
        <v>173</v>
      </c>
      <c r="B25" s="133">
        <v>857233.25933999999</v>
      </c>
      <c r="C25" s="133">
        <v>755789.95528999995</v>
      </c>
      <c r="D25" s="139">
        <f t="shared" si="1"/>
        <v>-0.11833804036966922</v>
      </c>
    </row>
    <row r="26" spans="1:4" x14ac:dyDescent="0.25">
      <c r="A26" s="132" t="s">
        <v>174</v>
      </c>
      <c r="B26" s="133">
        <v>720782.65153000003</v>
      </c>
      <c r="C26" s="133">
        <v>689539.29422000004</v>
      </c>
      <c r="D26" s="139">
        <f t="shared" si="1"/>
        <v>-4.3346433552028406E-2</v>
      </c>
    </row>
    <row r="27" spans="1:4" x14ac:dyDescent="0.25">
      <c r="A27" s="132" t="s">
        <v>175</v>
      </c>
      <c r="B27" s="133">
        <v>602398.28084000002</v>
      </c>
      <c r="C27" s="133">
        <v>674574.82524000003</v>
      </c>
      <c r="D27" s="139">
        <f t="shared" si="1"/>
        <v>0.11981532267880171</v>
      </c>
    </row>
    <row r="28" spans="1:4" x14ac:dyDescent="0.25">
      <c r="A28" s="132" t="s">
        <v>176</v>
      </c>
      <c r="B28" s="133">
        <v>639197.33638999995</v>
      </c>
      <c r="C28" s="133">
        <v>666943.52330999996</v>
      </c>
      <c r="D28" s="139">
        <f t="shared" si="1"/>
        <v>4.3407857543184353E-2</v>
      </c>
    </row>
    <row r="29" spans="1:4" x14ac:dyDescent="0.25">
      <c r="A29" s="132" t="s">
        <v>177</v>
      </c>
      <c r="B29" s="133">
        <v>375731.91688999999</v>
      </c>
      <c r="C29" s="133">
        <v>421044.36749999999</v>
      </c>
      <c r="D29" s="139">
        <f t="shared" si="1"/>
        <v>0.12059782140697342</v>
      </c>
    </row>
    <row r="30" spans="1:4" x14ac:dyDescent="0.25">
      <c r="A30" s="132" t="s">
        <v>178</v>
      </c>
      <c r="B30" s="133">
        <v>327816.13487000001</v>
      </c>
      <c r="C30" s="133">
        <v>418647.35962</v>
      </c>
      <c r="D30" s="139">
        <f t="shared" si="1"/>
        <v>0.27707978677138745</v>
      </c>
    </row>
    <row r="31" spans="1:4" x14ac:dyDescent="0.25">
      <c r="A31" s="132" t="s">
        <v>179</v>
      </c>
      <c r="B31" s="133">
        <v>421117.98515000002</v>
      </c>
      <c r="C31" s="133">
        <v>402010.37190999999</v>
      </c>
      <c r="D31" s="139">
        <f t="shared" si="1"/>
        <v>-4.5373538803368856E-2</v>
      </c>
    </row>
    <row r="32" spans="1:4" x14ac:dyDescent="0.25">
      <c r="A32" s="127"/>
      <c r="B32" s="128"/>
      <c r="C32" s="128"/>
      <c r="D32" s="127"/>
    </row>
    <row r="33" spans="1:4" ht="19.2" x14ac:dyDescent="0.35">
      <c r="A33" s="155" t="s">
        <v>68</v>
      </c>
      <c r="B33" s="155"/>
      <c r="C33" s="155"/>
      <c r="D33" s="155"/>
    </row>
    <row r="34" spans="1:4" ht="15.6" x14ac:dyDescent="0.3">
      <c r="A34" s="154" t="s">
        <v>72</v>
      </c>
      <c r="B34" s="154"/>
      <c r="C34" s="154"/>
      <c r="D34" s="154"/>
    </row>
    <row r="35" spans="1:4" x14ac:dyDescent="0.25">
      <c r="A35" s="127"/>
      <c r="B35" s="128"/>
      <c r="C35" s="128"/>
      <c r="D35" s="127"/>
    </row>
    <row r="36" spans="1:4" x14ac:dyDescent="0.25">
      <c r="A36" s="129" t="s">
        <v>70</v>
      </c>
      <c r="B36" s="130" t="s">
        <v>158</v>
      </c>
      <c r="C36" s="130" t="s">
        <v>159</v>
      </c>
      <c r="D36" s="131" t="s">
        <v>65</v>
      </c>
    </row>
    <row r="37" spans="1:4" x14ac:dyDescent="0.25">
      <c r="A37" s="132" t="s">
        <v>147</v>
      </c>
      <c r="B37" s="133">
        <v>37060.896339999999</v>
      </c>
      <c r="C37" s="133">
        <v>159923.62223000001</v>
      </c>
      <c r="D37" s="139">
        <f t="shared" ref="D37:D46" si="2">(C37-B37)/B37</f>
        <v>3.3151579703536118</v>
      </c>
    </row>
    <row r="38" spans="1:4" x14ac:dyDescent="0.25">
      <c r="A38" s="132" t="s">
        <v>154</v>
      </c>
      <c r="B38" s="133">
        <v>156438.21489999999</v>
      </c>
      <c r="C38" s="133">
        <v>281582.27307</v>
      </c>
      <c r="D38" s="139">
        <f t="shared" si="2"/>
        <v>0.79995836215592109</v>
      </c>
    </row>
    <row r="39" spans="1:4" x14ac:dyDescent="0.25">
      <c r="A39" s="132" t="s">
        <v>156</v>
      </c>
      <c r="B39" s="133">
        <v>7734.0797899999998</v>
      </c>
      <c r="C39" s="133">
        <v>10568.08555</v>
      </c>
      <c r="D39" s="139">
        <f t="shared" si="2"/>
        <v>0.36643089248501276</v>
      </c>
    </row>
    <row r="40" spans="1:4" x14ac:dyDescent="0.25">
      <c r="A40" s="132" t="s">
        <v>132</v>
      </c>
      <c r="B40" s="133">
        <v>148472.87774</v>
      </c>
      <c r="C40" s="133">
        <v>197609.95804</v>
      </c>
      <c r="D40" s="139">
        <f t="shared" si="2"/>
        <v>0.33094987480506016</v>
      </c>
    </row>
    <row r="41" spans="1:4" x14ac:dyDescent="0.25">
      <c r="A41" s="132" t="s">
        <v>138</v>
      </c>
      <c r="B41" s="133">
        <v>6573.87219</v>
      </c>
      <c r="C41" s="133">
        <v>8099.6306800000002</v>
      </c>
      <c r="D41" s="139">
        <f t="shared" si="2"/>
        <v>0.23209433434391127</v>
      </c>
    </row>
    <row r="42" spans="1:4" x14ac:dyDescent="0.25">
      <c r="A42" s="132" t="s">
        <v>145</v>
      </c>
      <c r="B42" s="133">
        <v>1499512.3064600001</v>
      </c>
      <c r="C42" s="133">
        <v>1797605.82766</v>
      </c>
      <c r="D42" s="139">
        <f t="shared" si="2"/>
        <v>0.19879364771852345</v>
      </c>
    </row>
    <row r="43" spans="1:4" x14ac:dyDescent="0.25">
      <c r="A43" s="134" t="s">
        <v>157</v>
      </c>
      <c r="B43" s="133">
        <v>353396.99436000001</v>
      </c>
      <c r="C43" s="133">
        <v>421003.21013000002</v>
      </c>
      <c r="D43" s="139">
        <f t="shared" si="2"/>
        <v>0.19130387877925925</v>
      </c>
    </row>
    <row r="44" spans="1:4" x14ac:dyDescent="0.25">
      <c r="A44" s="132" t="s">
        <v>143</v>
      </c>
      <c r="B44" s="133">
        <v>229949.89999000001</v>
      </c>
      <c r="C44" s="133">
        <v>270523.62663999997</v>
      </c>
      <c r="D44" s="139">
        <f t="shared" si="2"/>
        <v>0.17644594171062664</v>
      </c>
    </row>
    <row r="45" spans="1:4" x14ac:dyDescent="0.25">
      <c r="A45" s="132" t="s">
        <v>150</v>
      </c>
      <c r="B45" s="133">
        <v>651276.00887000002</v>
      </c>
      <c r="C45" s="133">
        <v>748596.35280999995</v>
      </c>
      <c r="D45" s="139">
        <f t="shared" si="2"/>
        <v>0.1494302609255577</v>
      </c>
    </row>
    <row r="46" spans="1:4" x14ac:dyDescent="0.25">
      <c r="A46" s="132" t="s">
        <v>131</v>
      </c>
      <c r="B46" s="133">
        <v>568541.18143999996</v>
      </c>
      <c r="C46" s="133">
        <v>644822.17466999998</v>
      </c>
      <c r="D46" s="139">
        <f t="shared" si="2"/>
        <v>0.13416968852950226</v>
      </c>
    </row>
    <row r="47" spans="1:4" x14ac:dyDescent="0.25">
      <c r="A47" s="127"/>
      <c r="B47" s="128"/>
      <c r="C47" s="128"/>
      <c r="D47" s="127"/>
    </row>
    <row r="48" spans="1:4" ht="19.2" x14ac:dyDescent="0.35">
      <c r="A48" s="155" t="s">
        <v>71</v>
      </c>
      <c r="B48" s="155"/>
      <c r="C48" s="155"/>
      <c r="D48" s="155"/>
    </row>
    <row r="49" spans="1:4" ht="15.6" x14ac:dyDescent="0.3">
      <c r="A49" s="154" t="s">
        <v>69</v>
      </c>
      <c r="B49" s="154"/>
      <c r="C49" s="154"/>
      <c r="D49" s="154"/>
    </row>
    <row r="50" spans="1:4" x14ac:dyDescent="0.25">
      <c r="A50" s="127"/>
      <c r="B50" s="128"/>
      <c r="C50" s="128"/>
      <c r="D50" s="127"/>
    </row>
    <row r="51" spans="1:4" x14ac:dyDescent="0.25">
      <c r="A51" s="129" t="s">
        <v>70</v>
      </c>
      <c r="B51" s="130" t="s">
        <v>158</v>
      </c>
      <c r="C51" s="130" t="s">
        <v>159</v>
      </c>
      <c r="D51" s="131" t="s">
        <v>65</v>
      </c>
    </row>
    <row r="52" spans="1:4" x14ac:dyDescent="0.25">
      <c r="A52" s="132" t="s">
        <v>146</v>
      </c>
      <c r="B52" s="133">
        <v>2591966.7039399999</v>
      </c>
      <c r="C52" s="133">
        <v>2605033.0198900001</v>
      </c>
      <c r="D52" s="139">
        <f t="shared" ref="D52:D61" si="3">(C52-B52)/B52</f>
        <v>5.041081712252835E-3</v>
      </c>
    </row>
    <row r="53" spans="1:4" x14ac:dyDescent="0.25">
      <c r="A53" s="132" t="s">
        <v>145</v>
      </c>
      <c r="B53" s="133">
        <v>1499512.3064600001</v>
      </c>
      <c r="C53" s="133">
        <v>1797605.82766</v>
      </c>
      <c r="D53" s="139">
        <f t="shared" si="3"/>
        <v>0.19879364771852345</v>
      </c>
    </row>
    <row r="54" spans="1:4" x14ac:dyDescent="0.25">
      <c r="A54" s="132" t="s">
        <v>144</v>
      </c>
      <c r="B54" s="133">
        <v>1653647.47025</v>
      </c>
      <c r="C54" s="133">
        <v>1633212.1031800001</v>
      </c>
      <c r="D54" s="139">
        <f t="shared" si="3"/>
        <v>-1.2357753050540139E-2</v>
      </c>
    </row>
    <row r="55" spans="1:4" x14ac:dyDescent="0.25">
      <c r="A55" s="132" t="s">
        <v>151</v>
      </c>
      <c r="B55" s="133">
        <v>1131208.7691200001</v>
      </c>
      <c r="C55" s="133">
        <v>1101727.59806</v>
      </c>
      <c r="D55" s="139">
        <f t="shared" si="3"/>
        <v>-2.6061653573402135E-2</v>
      </c>
    </row>
    <row r="56" spans="1:4" x14ac:dyDescent="0.25">
      <c r="A56" s="132" t="s">
        <v>148</v>
      </c>
      <c r="B56" s="133">
        <v>1011369.69213</v>
      </c>
      <c r="C56" s="133">
        <v>1063809.26315</v>
      </c>
      <c r="D56" s="139">
        <f t="shared" si="3"/>
        <v>5.1850051893051516E-2</v>
      </c>
    </row>
    <row r="57" spans="1:4" x14ac:dyDescent="0.25">
      <c r="A57" s="132" t="s">
        <v>150</v>
      </c>
      <c r="B57" s="133">
        <v>651276.00887000002</v>
      </c>
      <c r="C57" s="133">
        <v>748596.35280999995</v>
      </c>
      <c r="D57" s="139">
        <f t="shared" si="3"/>
        <v>0.1494302609255577</v>
      </c>
    </row>
    <row r="58" spans="1:4" x14ac:dyDescent="0.25">
      <c r="A58" s="132" t="s">
        <v>149</v>
      </c>
      <c r="B58" s="133">
        <v>647143.81076999998</v>
      </c>
      <c r="C58" s="133">
        <v>689080.97945999994</v>
      </c>
      <c r="D58" s="139">
        <f t="shared" si="3"/>
        <v>6.4803476433006893E-2</v>
      </c>
    </row>
    <row r="59" spans="1:4" x14ac:dyDescent="0.25">
      <c r="A59" s="132" t="s">
        <v>141</v>
      </c>
      <c r="B59" s="133">
        <v>676898.7389</v>
      </c>
      <c r="C59" s="133">
        <v>688345.84267000004</v>
      </c>
      <c r="D59" s="139">
        <f t="shared" si="3"/>
        <v>1.6911102225721765E-2</v>
      </c>
    </row>
    <row r="60" spans="1:4" x14ac:dyDescent="0.25">
      <c r="A60" s="132" t="s">
        <v>131</v>
      </c>
      <c r="B60" s="133">
        <v>568541.18143999996</v>
      </c>
      <c r="C60" s="133">
        <v>644822.17466999998</v>
      </c>
      <c r="D60" s="139">
        <f t="shared" si="3"/>
        <v>0.13416968852950226</v>
      </c>
    </row>
    <row r="61" spans="1:4" x14ac:dyDescent="0.25">
      <c r="A61" s="132" t="s">
        <v>140</v>
      </c>
      <c r="B61" s="133">
        <v>457541.22596000001</v>
      </c>
      <c r="C61" s="133">
        <v>514437.46350000001</v>
      </c>
      <c r="D61" s="139">
        <f t="shared" si="3"/>
        <v>0.12435215519786645</v>
      </c>
    </row>
    <row r="62" spans="1:4" x14ac:dyDescent="0.25">
      <c r="A62" s="127"/>
      <c r="B62" s="128"/>
      <c r="C62" s="128"/>
      <c r="D62" s="127"/>
    </row>
    <row r="63" spans="1:4" ht="19.2" x14ac:dyDescent="0.35">
      <c r="A63" s="155" t="s">
        <v>73</v>
      </c>
      <c r="B63" s="155"/>
      <c r="C63" s="155"/>
      <c r="D63" s="155"/>
    </row>
    <row r="64" spans="1:4" ht="15.6" x14ac:dyDescent="0.3">
      <c r="A64" s="154" t="s">
        <v>74</v>
      </c>
      <c r="B64" s="154"/>
      <c r="C64" s="154"/>
      <c r="D64" s="154"/>
    </row>
    <row r="65" spans="1:4" x14ac:dyDescent="0.25">
      <c r="A65" s="127"/>
      <c r="B65" s="128"/>
      <c r="C65" s="128"/>
      <c r="D65" s="127"/>
    </row>
    <row r="66" spans="1:4" x14ac:dyDescent="0.25">
      <c r="A66" s="129" t="s">
        <v>75</v>
      </c>
      <c r="B66" s="130" t="s">
        <v>158</v>
      </c>
      <c r="C66" s="130" t="s">
        <v>159</v>
      </c>
      <c r="D66" s="131" t="s">
        <v>65</v>
      </c>
    </row>
    <row r="67" spans="1:4" x14ac:dyDescent="0.25">
      <c r="A67" s="132" t="s">
        <v>180</v>
      </c>
      <c r="B67" s="138">
        <v>5993853.0148600005</v>
      </c>
      <c r="C67" s="138">
        <v>6398526.3226600001</v>
      </c>
      <c r="D67" s="139">
        <f t="shared" ref="D67:D76" si="4">(C67-B67)/B67</f>
        <v>6.7514719963390965E-2</v>
      </c>
    </row>
    <row r="68" spans="1:4" x14ac:dyDescent="0.25">
      <c r="A68" s="132" t="s">
        <v>181</v>
      </c>
      <c r="B68" s="138">
        <v>1205532.3061800001</v>
      </c>
      <c r="C68" s="138">
        <v>1274320.24706</v>
      </c>
      <c r="D68" s="139">
        <f t="shared" si="4"/>
        <v>5.7060221884861748E-2</v>
      </c>
    </row>
    <row r="69" spans="1:4" x14ac:dyDescent="0.25">
      <c r="A69" s="132" t="s">
        <v>182</v>
      </c>
      <c r="B69" s="138">
        <v>1294704.6891999999</v>
      </c>
      <c r="C69" s="138">
        <v>1225089.91643</v>
      </c>
      <c r="D69" s="139">
        <f t="shared" si="4"/>
        <v>-5.3768842694943045E-2</v>
      </c>
    </row>
    <row r="70" spans="1:4" x14ac:dyDescent="0.25">
      <c r="A70" s="132" t="s">
        <v>183</v>
      </c>
      <c r="B70" s="138">
        <v>842130.97907999996</v>
      </c>
      <c r="C70" s="138">
        <v>860245.86028000002</v>
      </c>
      <c r="D70" s="139">
        <f t="shared" si="4"/>
        <v>2.1510764536640092E-2</v>
      </c>
    </row>
    <row r="71" spans="1:4" x14ac:dyDescent="0.25">
      <c r="A71" s="132" t="s">
        <v>184</v>
      </c>
      <c r="B71" s="138">
        <v>660895.01009999996</v>
      </c>
      <c r="C71" s="138">
        <v>762186.69623999996</v>
      </c>
      <c r="D71" s="139">
        <f t="shared" si="4"/>
        <v>0.15326441354833889</v>
      </c>
    </row>
    <row r="72" spans="1:4" x14ac:dyDescent="0.25">
      <c r="A72" s="132" t="s">
        <v>185</v>
      </c>
      <c r="B72" s="138">
        <v>643673.67989999999</v>
      </c>
      <c r="C72" s="138">
        <v>757005.59343999997</v>
      </c>
      <c r="D72" s="139">
        <f t="shared" si="4"/>
        <v>0.17607044855027632</v>
      </c>
    </row>
    <row r="73" spans="1:4" x14ac:dyDescent="0.25">
      <c r="A73" s="132" t="s">
        <v>186</v>
      </c>
      <c r="B73" s="138">
        <v>392179.57337</v>
      </c>
      <c r="C73" s="138">
        <v>480010.59935999999</v>
      </c>
      <c r="D73" s="139">
        <f t="shared" si="4"/>
        <v>0.22395614650520368</v>
      </c>
    </row>
    <row r="74" spans="1:4" x14ac:dyDescent="0.25">
      <c r="A74" s="132" t="s">
        <v>187</v>
      </c>
      <c r="B74" s="138">
        <v>401685.57062000001</v>
      </c>
      <c r="C74" s="138">
        <v>406028.19692000002</v>
      </c>
      <c r="D74" s="139">
        <f t="shared" si="4"/>
        <v>1.0811008952343441E-2</v>
      </c>
    </row>
    <row r="75" spans="1:4" x14ac:dyDescent="0.25">
      <c r="A75" s="132" t="s">
        <v>188</v>
      </c>
      <c r="B75" s="138">
        <v>277935.50763000001</v>
      </c>
      <c r="C75" s="138">
        <v>323514.34529999999</v>
      </c>
      <c r="D75" s="139">
        <f t="shared" si="4"/>
        <v>0.16399069718963918</v>
      </c>
    </row>
    <row r="76" spans="1:4" x14ac:dyDescent="0.25">
      <c r="A76" s="132" t="s">
        <v>189</v>
      </c>
      <c r="B76" s="138">
        <v>165476.62562000001</v>
      </c>
      <c r="C76" s="138">
        <v>203200.97931</v>
      </c>
      <c r="D76" s="139">
        <f t="shared" si="4"/>
        <v>0.22797391201721792</v>
      </c>
    </row>
    <row r="77" spans="1:4" x14ac:dyDescent="0.25">
      <c r="A77" s="127"/>
      <c r="B77" s="128"/>
      <c r="C77" s="128"/>
      <c r="D77" s="127"/>
    </row>
    <row r="78" spans="1:4" ht="19.2" x14ac:dyDescent="0.35">
      <c r="A78" s="155" t="s">
        <v>76</v>
      </c>
      <c r="B78" s="155"/>
      <c r="C78" s="155"/>
      <c r="D78" s="155"/>
    </row>
    <row r="79" spans="1:4" ht="15.6" x14ac:dyDescent="0.3">
      <c r="A79" s="154" t="s">
        <v>77</v>
      </c>
      <c r="B79" s="154"/>
      <c r="C79" s="154"/>
      <c r="D79" s="154"/>
    </row>
    <row r="80" spans="1:4" x14ac:dyDescent="0.25">
      <c r="A80" s="127"/>
      <c r="B80" s="128"/>
      <c r="C80" s="128"/>
      <c r="D80" s="127"/>
    </row>
    <row r="81" spans="1:4" x14ac:dyDescent="0.25">
      <c r="A81" s="129" t="s">
        <v>75</v>
      </c>
      <c r="B81" s="130" t="s">
        <v>158</v>
      </c>
      <c r="C81" s="130" t="s">
        <v>159</v>
      </c>
      <c r="D81" s="131" t="s">
        <v>65</v>
      </c>
    </row>
    <row r="82" spans="1:4" x14ac:dyDescent="0.25">
      <c r="A82" s="132" t="s">
        <v>190</v>
      </c>
      <c r="B82" s="138">
        <v>38.345210000000002</v>
      </c>
      <c r="C82" s="138">
        <v>236.93638999999999</v>
      </c>
      <c r="D82" s="139">
        <f t="shared" ref="D82:D91" si="5">(C82-B82)/B82</f>
        <v>5.1790348781503601</v>
      </c>
    </row>
    <row r="83" spans="1:4" x14ac:dyDescent="0.25">
      <c r="A83" s="132" t="s">
        <v>191</v>
      </c>
      <c r="B83" s="138">
        <v>53.802999999999997</v>
      </c>
      <c r="C83" s="138">
        <v>188.98172</v>
      </c>
      <c r="D83" s="139">
        <f t="shared" si="5"/>
        <v>2.5124755125178893</v>
      </c>
    </row>
    <row r="84" spans="1:4" x14ac:dyDescent="0.25">
      <c r="A84" s="132" t="s">
        <v>192</v>
      </c>
      <c r="B84" s="138">
        <v>201.82838000000001</v>
      </c>
      <c r="C84" s="138">
        <v>664.55136000000005</v>
      </c>
      <c r="D84" s="139">
        <f t="shared" si="5"/>
        <v>2.2926556711201864</v>
      </c>
    </row>
    <row r="85" spans="1:4" x14ac:dyDescent="0.25">
      <c r="A85" s="132" t="s">
        <v>193</v>
      </c>
      <c r="B85" s="138">
        <v>10863.43239</v>
      </c>
      <c r="C85" s="138">
        <v>26787.80516</v>
      </c>
      <c r="D85" s="139">
        <f t="shared" si="5"/>
        <v>1.4658693678306218</v>
      </c>
    </row>
    <row r="86" spans="1:4" x14ac:dyDescent="0.25">
      <c r="A86" s="132" t="s">
        <v>194</v>
      </c>
      <c r="B86" s="138">
        <v>2281.46558</v>
      </c>
      <c r="C86" s="138">
        <v>5575.7860799999999</v>
      </c>
      <c r="D86" s="139">
        <f t="shared" si="5"/>
        <v>1.4439492442397486</v>
      </c>
    </row>
    <row r="87" spans="1:4" x14ac:dyDescent="0.25">
      <c r="A87" s="132" t="s">
        <v>195</v>
      </c>
      <c r="B87" s="138">
        <v>991.30106999999998</v>
      </c>
      <c r="C87" s="138">
        <v>2330.0778</v>
      </c>
      <c r="D87" s="139">
        <f t="shared" si="5"/>
        <v>1.3505248511433565</v>
      </c>
    </row>
    <row r="88" spans="1:4" x14ac:dyDescent="0.25">
      <c r="A88" s="132" t="s">
        <v>196</v>
      </c>
      <c r="B88" s="138">
        <v>16.397120000000001</v>
      </c>
      <c r="C88" s="138">
        <v>34.940350000000002</v>
      </c>
      <c r="D88" s="139">
        <f t="shared" si="5"/>
        <v>1.1308833502468727</v>
      </c>
    </row>
    <row r="89" spans="1:4" x14ac:dyDescent="0.25">
      <c r="A89" s="132" t="s">
        <v>197</v>
      </c>
      <c r="B89" s="138">
        <v>1506.5522800000001</v>
      </c>
      <c r="C89" s="138">
        <v>3008.3052600000001</v>
      </c>
      <c r="D89" s="139">
        <f t="shared" si="5"/>
        <v>0.99681438204056205</v>
      </c>
    </row>
    <row r="90" spans="1:4" x14ac:dyDescent="0.25">
      <c r="A90" s="132" t="s">
        <v>198</v>
      </c>
      <c r="B90" s="138">
        <v>13024.82756</v>
      </c>
      <c r="C90" s="138">
        <v>21316.985400000001</v>
      </c>
      <c r="D90" s="139">
        <f t="shared" si="5"/>
        <v>0.63664242784032699</v>
      </c>
    </row>
    <row r="91" spans="1:4" x14ac:dyDescent="0.25">
      <c r="A91" s="132" t="s">
        <v>199</v>
      </c>
      <c r="B91" s="138">
        <v>3926.3218000000002</v>
      </c>
      <c r="C91" s="138">
        <v>6019.2235300000002</v>
      </c>
      <c r="D91" s="139">
        <f t="shared" si="5"/>
        <v>0.53304386054143604</v>
      </c>
    </row>
    <row r="92" spans="1:4" x14ac:dyDescent="0.25">
      <c r="A92" s="127" t="s">
        <v>120</v>
      </c>
      <c r="B92" s="128"/>
      <c r="C92" s="128"/>
      <c r="D92" s="127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showGridLines="0" zoomScale="80" zoomScaleNormal="80" workbookViewId="0">
      <selection activeCell="F53" sqref="F53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5" style="17" bestFit="1" customWidth="1"/>
    <col min="8" max="8" width="10.5546875" style="17" bestFit="1" customWidth="1"/>
    <col min="9" max="9" width="14" style="17" bestFit="1" customWidth="1"/>
    <col min="10" max="11" width="14.33203125" style="17" bestFit="1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3" t="s">
        <v>119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8"/>
      <c r="B6" s="156" t="str">
        <f>SEKTOR_USD!B6</f>
        <v>1 - 30 EYLÜL</v>
      </c>
      <c r="C6" s="156"/>
      <c r="D6" s="156"/>
      <c r="E6" s="156"/>
      <c r="F6" s="156" t="str">
        <f>SEKTOR_USD!F6</f>
        <v>1 OCAK  -  30 EYLÜL</v>
      </c>
      <c r="G6" s="156"/>
      <c r="H6" s="156"/>
      <c r="I6" s="156"/>
      <c r="J6" s="156" t="s">
        <v>104</v>
      </c>
      <c r="K6" s="156"/>
      <c r="L6" s="156"/>
      <c r="M6" s="156"/>
    </row>
    <row r="7" spans="1:13" ht="28.2" x14ac:dyDescent="0.3">
      <c r="A7" s="89" t="s">
        <v>1</v>
      </c>
      <c r="B7" s="90">
        <f>SEKTOR_USD!B7</f>
        <v>2019</v>
      </c>
      <c r="C7" s="91">
        <f>SEKTOR_USD!C7</f>
        <v>2020</v>
      </c>
      <c r="D7" s="7" t="s">
        <v>115</v>
      </c>
      <c r="E7" s="7" t="s">
        <v>116</v>
      </c>
      <c r="F7" s="5"/>
      <c r="G7" s="6"/>
      <c r="H7" s="7" t="s">
        <v>115</v>
      </c>
      <c r="I7" s="7" t="s">
        <v>116</v>
      </c>
      <c r="J7" s="5"/>
      <c r="K7" s="5"/>
      <c r="L7" s="7" t="s">
        <v>115</v>
      </c>
      <c r="M7" s="7" t="s">
        <v>116</v>
      </c>
    </row>
    <row r="8" spans="1:13" ht="16.8" x14ac:dyDescent="0.3">
      <c r="A8" s="92" t="s">
        <v>2</v>
      </c>
      <c r="B8" s="93">
        <f>SEKTOR_USD!B8*$B$53</f>
        <v>11863081.661423707</v>
      </c>
      <c r="C8" s="93">
        <f>SEKTOR_USD!C8*$C$53</f>
        <v>16738713.604588971</v>
      </c>
      <c r="D8" s="94">
        <f t="shared" ref="D8:D43" si="0">(C8-B8)/B8*100</f>
        <v>41.099202402187046</v>
      </c>
      <c r="E8" s="94">
        <f>C8/C$44*100</f>
        <v>14.884371698416787</v>
      </c>
      <c r="F8" s="93">
        <f>SEKTOR_USD!F8*$B$54</f>
        <v>92194480.7083655</v>
      </c>
      <c r="G8" s="93">
        <f>SEKTOR_USD!G8*$C$54</f>
        <v>115299244.04602368</v>
      </c>
      <c r="H8" s="94">
        <f t="shared" ref="H8:H43" si="1">(G8-F8)/F8*100</f>
        <v>25.060896444272409</v>
      </c>
      <c r="I8" s="94">
        <f>G8/G$44*100</f>
        <v>15.713294702395791</v>
      </c>
      <c r="J8" s="93">
        <f>SEKTOR_USD!J8*$B$55</f>
        <v>128335068.56801085</v>
      </c>
      <c r="K8" s="93">
        <f>SEKTOR_USD!K8*$C$55</f>
        <v>156990598.45652255</v>
      </c>
      <c r="L8" s="94">
        <f t="shared" ref="L8:L43" si="2">(K8-J8)/J8*100</f>
        <v>22.328682415691993</v>
      </c>
      <c r="M8" s="94">
        <f>K8/K$44*100</f>
        <v>15.779900322815003</v>
      </c>
    </row>
    <row r="9" spans="1:13" s="21" customFormat="1" ht="15.6" x14ac:dyDescent="0.3">
      <c r="A9" s="95" t="s">
        <v>3</v>
      </c>
      <c r="B9" s="93">
        <f>SEKTOR_USD!B9*$B$53</f>
        <v>8102715.2482720548</v>
      </c>
      <c r="C9" s="93">
        <f>SEKTOR_USD!C9*$C$53</f>
        <v>11301243.863245331</v>
      </c>
      <c r="D9" s="96">
        <f t="shared" si="0"/>
        <v>39.474775022550354</v>
      </c>
      <c r="E9" s="96">
        <f t="shared" ref="E9:E44" si="3">C9/C$44*100</f>
        <v>10.04927369501557</v>
      </c>
      <c r="F9" s="93">
        <f>SEKTOR_USD!F9*$B$54</f>
        <v>59045552.871427722</v>
      </c>
      <c r="G9" s="93">
        <f>SEKTOR_USD!G9*$C$54</f>
        <v>77083988.984725252</v>
      </c>
      <c r="H9" s="96">
        <f t="shared" si="1"/>
        <v>30.550033382829699</v>
      </c>
      <c r="I9" s="96">
        <f t="shared" ref="I9:I44" si="4">G9/G$44*100</f>
        <v>10.505215760735865</v>
      </c>
      <c r="J9" s="93">
        <f>SEKTOR_USD!J9*$B$55</f>
        <v>83840951.842650712</v>
      </c>
      <c r="K9" s="93">
        <f>SEKTOR_USD!K9*$C$55</f>
        <v>106072700.37530735</v>
      </c>
      <c r="L9" s="96">
        <f t="shared" si="2"/>
        <v>26.516574590398594</v>
      </c>
      <c r="M9" s="96">
        <f t="shared" ref="M9:M44" si="5">K9/K$44*100</f>
        <v>10.661890937104259</v>
      </c>
    </row>
    <row r="10" spans="1:13" ht="13.8" x14ac:dyDescent="0.25">
      <c r="A10" s="97" t="str">
        <f>SEKTOR_USD!A10</f>
        <v xml:space="preserve"> Hububat, Bakliyat, Yağlı Tohumlar ve Mamulleri </v>
      </c>
      <c r="B10" s="98">
        <f>SEKTOR_USD!B10*$B$53</f>
        <v>3251837.8065643082</v>
      </c>
      <c r="C10" s="98">
        <f>SEKTOR_USD!C10*$C$53</f>
        <v>4860407.1100373697</v>
      </c>
      <c r="D10" s="99">
        <f t="shared" si="0"/>
        <v>49.466467860910221</v>
      </c>
      <c r="E10" s="99">
        <f t="shared" si="3"/>
        <v>4.3219633085538067</v>
      </c>
      <c r="F10" s="98">
        <f>SEKTOR_USD!F10*$B$54</f>
        <v>27310630.285157904</v>
      </c>
      <c r="G10" s="98">
        <f>SEKTOR_USD!G10*$C$54</f>
        <v>35343384.656041235</v>
      </c>
      <c r="H10" s="99">
        <f t="shared" si="1"/>
        <v>29.412555796080515</v>
      </c>
      <c r="I10" s="99">
        <f t="shared" si="4"/>
        <v>4.8166926286075862</v>
      </c>
      <c r="J10" s="98">
        <f>SEKTOR_USD!J10*$B$55</f>
        <v>37727071.721886404</v>
      </c>
      <c r="K10" s="98">
        <f>SEKTOR_USD!K10*$C$55</f>
        <v>46768103.022116266</v>
      </c>
      <c r="L10" s="99">
        <f t="shared" si="2"/>
        <v>23.964307028326655</v>
      </c>
      <c r="M10" s="99">
        <f t="shared" si="5"/>
        <v>4.7008929912482662</v>
      </c>
    </row>
    <row r="11" spans="1:13" ht="13.8" x14ac:dyDescent="0.25">
      <c r="A11" s="97" t="str">
        <f>SEKTOR_USD!A11</f>
        <v xml:space="preserve"> Yaş Meyve ve Sebze  </v>
      </c>
      <c r="B11" s="98">
        <f>SEKTOR_USD!B11*$B$53</f>
        <v>849207.99556062557</v>
      </c>
      <c r="C11" s="98">
        <f>SEKTOR_USD!C11*$C$53</f>
        <v>1489503.4364525978</v>
      </c>
      <c r="D11" s="99">
        <f t="shared" si="0"/>
        <v>75.399130041076162</v>
      </c>
      <c r="E11" s="99">
        <f t="shared" si="3"/>
        <v>1.324493824193965</v>
      </c>
      <c r="F11" s="98">
        <f>SEKTOR_USD!F11*$B$54</f>
        <v>7644454.9682744909</v>
      </c>
      <c r="G11" s="98">
        <f>SEKTOR_USD!G11*$C$54</f>
        <v>11383133.720425956</v>
      </c>
      <c r="H11" s="99">
        <f t="shared" si="1"/>
        <v>48.907067510600577</v>
      </c>
      <c r="I11" s="99">
        <f t="shared" si="4"/>
        <v>1.5513244363894909</v>
      </c>
      <c r="J11" s="98">
        <f>SEKTOR_USD!J11*$B$55</f>
        <v>11992092.015408108</v>
      </c>
      <c r="K11" s="98">
        <f>SEKTOR_USD!K11*$C$55</f>
        <v>16870547.834120475</v>
      </c>
      <c r="L11" s="99">
        <f t="shared" si="2"/>
        <v>40.680606957020132</v>
      </c>
      <c r="M11" s="99">
        <f t="shared" si="5"/>
        <v>1.6957420752009567</v>
      </c>
    </row>
    <row r="12" spans="1:13" ht="13.8" x14ac:dyDescent="0.25">
      <c r="A12" s="97" t="str">
        <f>SEKTOR_USD!A12</f>
        <v xml:space="preserve"> Meyve Sebze Mamulleri </v>
      </c>
      <c r="B12" s="98">
        <f>SEKTOR_USD!B12*$B$53</f>
        <v>872373.02243511972</v>
      </c>
      <c r="C12" s="98">
        <f>SEKTOR_USD!C12*$C$53</f>
        <v>1258817.5122337507</v>
      </c>
      <c r="D12" s="99">
        <f t="shared" si="0"/>
        <v>44.298078902064134</v>
      </c>
      <c r="E12" s="99">
        <f t="shared" si="3"/>
        <v>1.1193636616989935</v>
      </c>
      <c r="F12" s="98">
        <f>SEKTOR_USD!F12*$B$54</f>
        <v>6393589.7592546167</v>
      </c>
      <c r="G12" s="98">
        <f>SEKTOR_USD!G12*$C$54</f>
        <v>8070920.9045392824</v>
      </c>
      <c r="H12" s="99">
        <f t="shared" si="1"/>
        <v>26.234575699148611</v>
      </c>
      <c r="I12" s="99">
        <f t="shared" si="4"/>
        <v>1.0999270614656402</v>
      </c>
      <c r="J12" s="98">
        <f>SEKTOR_USD!J12*$B$55</f>
        <v>8709119.4184392858</v>
      </c>
      <c r="K12" s="98">
        <f>SEKTOR_USD!K12*$C$55</f>
        <v>10488923.703506628</v>
      </c>
      <c r="L12" s="99">
        <f t="shared" si="2"/>
        <v>20.436099214566646</v>
      </c>
      <c r="M12" s="99">
        <f t="shared" si="5"/>
        <v>1.0542935192439831</v>
      </c>
    </row>
    <row r="13" spans="1:13" ht="13.8" x14ac:dyDescent="0.25">
      <c r="A13" s="97" t="str">
        <f>SEKTOR_USD!A13</f>
        <v xml:space="preserve"> Kuru Meyve ve Mamulleri  </v>
      </c>
      <c r="B13" s="98">
        <f>SEKTOR_USD!B13*$B$53</f>
        <v>883124.40122444194</v>
      </c>
      <c r="C13" s="98">
        <f>SEKTOR_USD!C13*$C$53</f>
        <v>1121217.3518354751</v>
      </c>
      <c r="D13" s="99">
        <f t="shared" si="0"/>
        <v>26.960295772704274</v>
      </c>
      <c r="E13" s="99">
        <f t="shared" si="3"/>
        <v>0.9970070707738572</v>
      </c>
      <c r="F13" s="98">
        <f>SEKTOR_USD!F13*$B$54</f>
        <v>5378919.3933196822</v>
      </c>
      <c r="G13" s="98">
        <f>SEKTOR_USD!G13*$C$54</f>
        <v>6244330.0495439349</v>
      </c>
      <c r="H13" s="99">
        <f t="shared" si="1"/>
        <v>16.088931492430326</v>
      </c>
      <c r="I13" s="99">
        <f t="shared" si="4"/>
        <v>0.85099428967932922</v>
      </c>
      <c r="J13" s="98">
        <f>SEKTOR_USD!J13*$B$55</f>
        <v>7931344.0993484277</v>
      </c>
      <c r="K13" s="98">
        <f>SEKTOR_USD!K13*$C$55</f>
        <v>9036328.9428121336</v>
      </c>
      <c r="L13" s="99">
        <f t="shared" si="2"/>
        <v>13.931873710465823</v>
      </c>
      <c r="M13" s="99">
        <f t="shared" si="5"/>
        <v>0.90828604644904076</v>
      </c>
    </row>
    <row r="14" spans="1:13" ht="13.8" x14ac:dyDescent="0.25">
      <c r="A14" s="97" t="str">
        <f>SEKTOR_USD!A14</f>
        <v xml:space="preserve"> Fındık ve Mamulleri </v>
      </c>
      <c r="B14" s="98">
        <f>SEKTOR_USD!B14*$B$53</f>
        <v>1571661.2285550893</v>
      </c>
      <c r="C14" s="98">
        <f>SEKTOR_USD!C14*$C$53</f>
        <v>1682189.0121897087</v>
      </c>
      <c r="D14" s="99">
        <f t="shared" si="0"/>
        <v>7.0325450311091098</v>
      </c>
      <c r="E14" s="99">
        <f t="shared" si="3"/>
        <v>1.495833378591283</v>
      </c>
      <c r="F14" s="98">
        <f>SEKTOR_USD!F14*$B$54</f>
        <v>6945530.5633729631</v>
      </c>
      <c r="G14" s="98">
        <f>SEKTOR_USD!G14*$C$54</f>
        <v>9763333.1987633538</v>
      </c>
      <c r="H14" s="99">
        <f t="shared" si="1"/>
        <v>40.570012753956973</v>
      </c>
      <c r="I14" s="99">
        <f t="shared" si="4"/>
        <v>1.3305736138965079</v>
      </c>
      <c r="J14" s="98">
        <f>SEKTOR_USD!J14*$B$55</f>
        <v>9830406.2568079792</v>
      </c>
      <c r="K14" s="98">
        <f>SEKTOR_USD!K14*$C$55</f>
        <v>14604524.890153185</v>
      </c>
      <c r="L14" s="99">
        <f t="shared" si="2"/>
        <v>48.564815213398965</v>
      </c>
      <c r="M14" s="99">
        <f t="shared" si="5"/>
        <v>1.467972918725523</v>
      </c>
    </row>
    <row r="15" spans="1:13" ht="13.8" x14ac:dyDescent="0.25">
      <c r="A15" s="97" t="str">
        <f>SEKTOR_USD!A15</f>
        <v xml:space="preserve"> Zeytin ve Zeytinyağı </v>
      </c>
      <c r="B15" s="98">
        <f>SEKTOR_USD!B15*$B$53</f>
        <v>102652.1035482844</v>
      </c>
      <c r="C15" s="98">
        <f>SEKTOR_USD!C15*$C$53</f>
        <v>143830.8222835304</v>
      </c>
      <c r="D15" s="99">
        <f t="shared" si="0"/>
        <v>40.114831856199416</v>
      </c>
      <c r="E15" s="99">
        <f t="shared" si="3"/>
        <v>0.12789700995720954</v>
      </c>
      <c r="F15" s="98">
        <f>SEKTOR_USD!F15*$B$54</f>
        <v>1179412.4905701468</v>
      </c>
      <c r="G15" s="98">
        <f>SEKTOR_USD!G15*$C$54</f>
        <v>1304354.0898974563</v>
      </c>
      <c r="H15" s="99">
        <f t="shared" si="1"/>
        <v>10.593545542909313</v>
      </c>
      <c r="I15" s="99">
        <f t="shared" si="4"/>
        <v>0.17776092445716965</v>
      </c>
      <c r="J15" s="98">
        <f>SEKTOR_USD!J15*$B$55</f>
        <v>1711876.4709424763</v>
      </c>
      <c r="K15" s="98">
        <f>SEKTOR_USD!K15*$C$55</f>
        <v>1737307.1846765268</v>
      </c>
      <c r="L15" s="99">
        <f t="shared" si="2"/>
        <v>1.4855460756493484</v>
      </c>
      <c r="M15" s="99">
        <f t="shared" si="5"/>
        <v>0.17462532453431096</v>
      </c>
    </row>
    <row r="16" spans="1:13" ht="13.8" x14ac:dyDescent="0.25">
      <c r="A16" s="97" t="str">
        <f>SEKTOR_USD!A16</f>
        <v xml:space="preserve"> Tütün </v>
      </c>
      <c r="B16" s="98">
        <f>SEKTOR_USD!B16*$B$53</f>
        <v>534258.65925043286</v>
      </c>
      <c r="C16" s="98">
        <f>SEKTOR_USD!C16*$C$53</f>
        <v>684226.89869674505</v>
      </c>
      <c r="D16" s="99">
        <f t="shared" si="0"/>
        <v>28.070343240990848</v>
      </c>
      <c r="E16" s="99">
        <f t="shared" si="3"/>
        <v>0.6084271304734713</v>
      </c>
      <c r="F16" s="98">
        <f>SEKTOR_USD!F16*$B$54</f>
        <v>3734271.3612074191</v>
      </c>
      <c r="G16" s="98">
        <f>SEKTOR_USD!G16*$C$54</f>
        <v>4461464.5722465701</v>
      </c>
      <c r="H16" s="99">
        <f t="shared" si="1"/>
        <v>19.473496719960501</v>
      </c>
      <c r="I16" s="99">
        <f t="shared" si="4"/>
        <v>0.60802053134038925</v>
      </c>
      <c r="J16" s="98">
        <f>SEKTOR_USD!J16*$B$55</f>
        <v>5371561.9705161173</v>
      </c>
      <c r="K16" s="98">
        <f>SEKTOR_USD!K16*$C$55</f>
        <v>5908196.8264204646</v>
      </c>
      <c r="L16" s="99">
        <f t="shared" si="2"/>
        <v>9.9902944218064302</v>
      </c>
      <c r="M16" s="99">
        <f t="shared" si="5"/>
        <v>0.59386203967052509</v>
      </c>
    </row>
    <row r="17" spans="1:13" ht="13.8" x14ac:dyDescent="0.25">
      <c r="A17" s="97" t="str">
        <f>SEKTOR_USD!A17</f>
        <v xml:space="preserve"> Süs Bitkileri ve Mam.</v>
      </c>
      <c r="B17" s="98">
        <f>SEKTOR_USD!B17*$B$53</f>
        <v>37600.031133751232</v>
      </c>
      <c r="C17" s="98">
        <f>SEKTOR_USD!C17*$C$53</f>
        <v>61051.719516153244</v>
      </c>
      <c r="D17" s="99">
        <f t="shared" si="0"/>
        <v>62.371460010177692</v>
      </c>
      <c r="E17" s="99">
        <f t="shared" si="3"/>
        <v>5.4288310772984599E-2</v>
      </c>
      <c r="F17" s="98">
        <f>SEKTOR_USD!F17*$B$54</f>
        <v>458744.05027049192</v>
      </c>
      <c r="G17" s="98">
        <f>SEKTOR_USD!G17*$C$54</f>
        <v>513067.79326745361</v>
      </c>
      <c r="H17" s="99">
        <f t="shared" si="1"/>
        <v>11.841841428772856</v>
      </c>
      <c r="I17" s="99">
        <f t="shared" si="4"/>
        <v>6.9922274899749531E-2</v>
      </c>
      <c r="J17" s="98">
        <f>SEKTOR_USD!J17*$B$55</f>
        <v>567479.8893019032</v>
      </c>
      <c r="K17" s="98">
        <f>SEKTOR_USD!K17*$C$55</f>
        <v>658767.97150167741</v>
      </c>
      <c r="L17" s="99">
        <f t="shared" si="2"/>
        <v>16.086575739639706</v>
      </c>
      <c r="M17" s="99">
        <f t="shared" si="5"/>
        <v>6.621602203165311E-2</v>
      </c>
    </row>
    <row r="18" spans="1:13" s="21" customFormat="1" ht="15.6" x14ac:dyDescent="0.3">
      <c r="A18" s="95" t="s">
        <v>12</v>
      </c>
      <c r="B18" s="93">
        <f>SEKTOR_USD!B18*$B$53</f>
        <v>1143405.8389499951</v>
      </c>
      <c r="C18" s="93">
        <f>SEKTOR_USD!C18*$C$53</f>
        <v>1559849.517528286</v>
      </c>
      <c r="D18" s="96">
        <f t="shared" si="0"/>
        <v>36.421335661598221</v>
      </c>
      <c r="E18" s="96">
        <f t="shared" si="3"/>
        <v>1.3870468520425596</v>
      </c>
      <c r="F18" s="93">
        <f>SEKTOR_USD!F18*$B$54</f>
        <v>10615643.206101669</v>
      </c>
      <c r="G18" s="93">
        <f>SEKTOR_USD!G18*$C$54</f>
        <v>11671424.373310642</v>
      </c>
      <c r="H18" s="96">
        <f t="shared" si="1"/>
        <v>9.9455223457597981</v>
      </c>
      <c r="I18" s="96">
        <f t="shared" si="4"/>
        <v>1.5906134709898818</v>
      </c>
      <c r="J18" s="93">
        <f>SEKTOR_USD!J18*$B$55</f>
        <v>14345709.553328924</v>
      </c>
      <c r="K18" s="93">
        <f>SEKTOR_USD!K18*$C$55</f>
        <v>15316463.376875844</v>
      </c>
      <c r="L18" s="96">
        <f t="shared" si="2"/>
        <v>6.7668582020166195</v>
      </c>
      <c r="M18" s="96">
        <f t="shared" si="5"/>
        <v>1.5395333718157795</v>
      </c>
    </row>
    <row r="19" spans="1:13" ht="13.8" x14ac:dyDescent="0.25">
      <c r="A19" s="97" t="str">
        <f>SEKTOR_USD!A19</f>
        <v xml:space="preserve"> Su Ürünleri ve Hayvansal Mamuller</v>
      </c>
      <c r="B19" s="98">
        <f>SEKTOR_USD!B19*$B$53</f>
        <v>1143405.8389499951</v>
      </c>
      <c r="C19" s="98">
        <f>SEKTOR_USD!C19*$C$53</f>
        <v>1559849.517528286</v>
      </c>
      <c r="D19" s="99">
        <f t="shared" si="0"/>
        <v>36.421335661598221</v>
      </c>
      <c r="E19" s="99">
        <f t="shared" si="3"/>
        <v>1.3870468520425596</v>
      </c>
      <c r="F19" s="98">
        <f>SEKTOR_USD!F19*$B$54</f>
        <v>10615643.206101669</v>
      </c>
      <c r="G19" s="98">
        <f>SEKTOR_USD!G19*$C$54</f>
        <v>11671424.373310642</v>
      </c>
      <c r="H19" s="99">
        <f t="shared" si="1"/>
        <v>9.9455223457597981</v>
      </c>
      <c r="I19" s="99">
        <f t="shared" si="4"/>
        <v>1.5906134709898818</v>
      </c>
      <c r="J19" s="98">
        <f>SEKTOR_USD!J19*$B$55</f>
        <v>14345709.553328924</v>
      </c>
      <c r="K19" s="98">
        <f>SEKTOR_USD!K19*$C$55</f>
        <v>15316463.376875844</v>
      </c>
      <c r="L19" s="99">
        <f t="shared" si="2"/>
        <v>6.7668582020166195</v>
      </c>
      <c r="M19" s="99">
        <f t="shared" si="5"/>
        <v>1.5395333718157795</v>
      </c>
    </row>
    <row r="20" spans="1:13" s="21" customFormat="1" ht="15.6" x14ac:dyDescent="0.3">
      <c r="A20" s="95" t="s">
        <v>110</v>
      </c>
      <c r="B20" s="93">
        <f>SEKTOR_USD!B20*$B$53</f>
        <v>2616960.5742016574</v>
      </c>
      <c r="C20" s="93">
        <f>SEKTOR_USD!C20*$C$53</f>
        <v>3877620.2238153559</v>
      </c>
      <c r="D20" s="96">
        <f t="shared" si="0"/>
        <v>48.172664962607676</v>
      </c>
      <c r="E20" s="96">
        <f t="shared" si="3"/>
        <v>3.4480511513586594</v>
      </c>
      <c r="F20" s="93">
        <f>SEKTOR_USD!F20*$B$54</f>
        <v>22533284.630836122</v>
      </c>
      <c r="G20" s="93">
        <f>SEKTOR_USD!G20*$C$54</f>
        <v>26543830.687987793</v>
      </c>
      <c r="H20" s="96">
        <f t="shared" si="1"/>
        <v>17.798319787179896</v>
      </c>
      <c r="I20" s="96">
        <f t="shared" si="4"/>
        <v>3.6174654706700449</v>
      </c>
      <c r="J20" s="93">
        <f>SEKTOR_USD!J20*$B$55</f>
        <v>30148407.172031235</v>
      </c>
      <c r="K20" s="93">
        <f>SEKTOR_USD!K20*$C$55</f>
        <v>35601434.704339378</v>
      </c>
      <c r="L20" s="96">
        <f t="shared" si="2"/>
        <v>18.087282360200216</v>
      </c>
      <c r="M20" s="96">
        <f t="shared" si="5"/>
        <v>3.5784760138949672</v>
      </c>
    </row>
    <row r="21" spans="1:13" ht="13.8" x14ac:dyDescent="0.25">
      <c r="A21" s="97" t="str">
        <f>SEKTOR_USD!A21</f>
        <v xml:space="preserve"> Mobilya,Kağıt ve Orman Ürünleri</v>
      </c>
      <c r="B21" s="98">
        <f>SEKTOR_USD!B21*$B$53</f>
        <v>2616960.5742016574</v>
      </c>
      <c r="C21" s="98">
        <f>SEKTOR_USD!C21*$C$53</f>
        <v>3877620.2238153559</v>
      </c>
      <c r="D21" s="99">
        <f t="shared" si="0"/>
        <v>48.172664962607676</v>
      </c>
      <c r="E21" s="99">
        <f t="shared" si="3"/>
        <v>3.4480511513586594</v>
      </c>
      <c r="F21" s="98">
        <f>SEKTOR_USD!F21*$B$54</f>
        <v>22533284.630836122</v>
      </c>
      <c r="G21" s="98">
        <f>SEKTOR_USD!G21*$C$54</f>
        <v>26543830.687987793</v>
      </c>
      <c r="H21" s="99">
        <f t="shared" si="1"/>
        <v>17.798319787179896</v>
      </c>
      <c r="I21" s="99">
        <f t="shared" si="4"/>
        <v>3.6174654706700449</v>
      </c>
      <c r="J21" s="98">
        <f>SEKTOR_USD!J21*$B$55</f>
        <v>30148407.172031235</v>
      </c>
      <c r="K21" s="98">
        <f>SEKTOR_USD!K21*$C$55</f>
        <v>35601434.704339378</v>
      </c>
      <c r="L21" s="99">
        <f t="shared" si="2"/>
        <v>18.087282360200216</v>
      </c>
      <c r="M21" s="99">
        <f t="shared" si="5"/>
        <v>3.5784760138949672</v>
      </c>
    </row>
    <row r="22" spans="1:13" ht="16.8" x14ac:dyDescent="0.3">
      <c r="A22" s="92" t="s">
        <v>14</v>
      </c>
      <c r="B22" s="93">
        <f>SEKTOR_USD!B22*$B$53</f>
        <v>66235866.343553044</v>
      </c>
      <c r="C22" s="93">
        <f>SEKTOR_USD!C22*$C$53</f>
        <v>92546250.506875008</v>
      </c>
      <c r="D22" s="96">
        <f t="shared" si="0"/>
        <v>39.722261692562341</v>
      </c>
      <c r="E22" s="96">
        <f t="shared" si="3"/>
        <v>82.293826418147006</v>
      </c>
      <c r="F22" s="93">
        <f>SEKTOR_USD!F22*$B$54</f>
        <v>576674610.33402443</v>
      </c>
      <c r="G22" s="93">
        <f>SEKTOR_USD!G22*$C$54</f>
        <v>598503727.90480542</v>
      </c>
      <c r="H22" s="96">
        <f t="shared" si="1"/>
        <v>3.7853439668753612</v>
      </c>
      <c r="I22" s="96">
        <f t="shared" si="4"/>
        <v>81.565716539275456</v>
      </c>
      <c r="J22" s="93">
        <f>SEKTOR_USD!J22*$B$55</f>
        <v>775257729.29976845</v>
      </c>
      <c r="K22" s="93">
        <f>SEKTOR_USD!K22*$C$55</f>
        <v>811407474.5485512</v>
      </c>
      <c r="L22" s="96">
        <f t="shared" si="2"/>
        <v>4.6629325813280289</v>
      </c>
      <c r="M22" s="96">
        <f t="shared" si="5"/>
        <v>81.558572267683587</v>
      </c>
    </row>
    <row r="23" spans="1:13" s="21" customFormat="1" ht="15.6" x14ac:dyDescent="0.3">
      <c r="A23" s="95" t="s">
        <v>15</v>
      </c>
      <c r="B23" s="93">
        <f>SEKTOR_USD!B23*$B$53</f>
        <v>6032342.3579566004</v>
      </c>
      <c r="C23" s="93">
        <f>SEKTOR_USD!C23*$C$53</f>
        <v>8217813.7961563263</v>
      </c>
      <c r="D23" s="96">
        <f t="shared" si="0"/>
        <v>36.229234160045813</v>
      </c>
      <c r="E23" s="96">
        <f t="shared" si="3"/>
        <v>7.3074310236620965</v>
      </c>
      <c r="F23" s="93">
        <f>SEKTOR_USD!F23*$B$54</f>
        <v>50905392.610532925</v>
      </c>
      <c r="G23" s="93">
        <f>SEKTOR_USD!G23*$C$54</f>
        <v>52522021.461240739</v>
      </c>
      <c r="H23" s="96">
        <f t="shared" si="1"/>
        <v>3.1757516597039555</v>
      </c>
      <c r="I23" s="96">
        <f t="shared" si="4"/>
        <v>7.1578439946805004</v>
      </c>
      <c r="J23" s="93">
        <f>SEKTOR_USD!J23*$B$55</f>
        <v>68309524.273615062</v>
      </c>
      <c r="K23" s="93">
        <f>SEKTOR_USD!K23*$C$55</f>
        <v>70796385.412605613</v>
      </c>
      <c r="L23" s="96">
        <f t="shared" si="2"/>
        <v>3.6405774530494215</v>
      </c>
      <c r="M23" s="96">
        <f t="shared" si="5"/>
        <v>7.1160943139910406</v>
      </c>
    </row>
    <row r="24" spans="1:13" ht="13.8" x14ac:dyDescent="0.25">
      <c r="A24" s="97" t="str">
        <f>SEKTOR_USD!A24</f>
        <v xml:space="preserve"> Tekstil ve Hammaddeleri</v>
      </c>
      <c r="B24" s="98">
        <f>SEKTOR_USD!B24*$B$53</f>
        <v>3871601.5342910015</v>
      </c>
      <c r="C24" s="98">
        <f>SEKTOR_USD!C24*$C$53</f>
        <v>5188470.8052884936</v>
      </c>
      <c r="D24" s="99">
        <f t="shared" si="0"/>
        <v>34.013553805418866</v>
      </c>
      <c r="E24" s="99">
        <f t="shared" si="3"/>
        <v>4.6136835742936517</v>
      </c>
      <c r="F24" s="98">
        <f>SEKTOR_USD!F24*$B$54</f>
        <v>33522432.920315731</v>
      </c>
      <c r="G24" s="98">
        <f>SEKTOR_USD!G24*$C$54</f>
        <v>33952131.602456294</v>
      </c>
      <c r="H24" s="99">
        <f t="shared" si="1"/>
        <v>1.2818242732022911</v>
      </c>
      <c r="I24" s="99">
        <f t="shared" si="4"/>
        <v>4.6270888769311052</v>
      </c>
      <c r="J24" s="98">
        <f>SEKTOR_USD!J24*$B$55</f>
        <v>45246018.962987326</v>
      </c>
      <c r="K24" s="98">
        <f>SEKTOR_USD!K24*$C$55</f>
        <v>45605082.534179151</v>
      </c>
      <c r="L24" s="99">
        <f t="shared" si="2"/>
        <v>0.79358047276059873</v>
      </c>
      <c r="M24" s="99">
        <f t="shared" si="5"/>
        <v>4.5839920586225338</v>
      </c>
    </row>
    <row r="25" spans="1:13" ht="13.8" x14ac:dyDescent="0.25">
      <c r="A25" s="97" t="str">
        <f>SEKTOR_USD!A25</f>
        <v xml:space="preserve"> Deri ve Deri Mamulleri </v>
      </c>
      <c r="B25" s="98">
        <f>SEKTOR_USD!B25*$B$53</f>
        <v>845515.46653449524</v>
      </c>
      <c r="C25" s="98">
        <f>SEKTOR_USD!C25*$C$53</f>
        <v>990245.99637155514</v>
      </c>
      <c r="D25" s="99">
        <f t="shared" si="0"/>
        <v>17.117431385408633</v>
      </c>
      <c r="E25" s="99">
        <f t="shared" si="3"/>
        <v>0.8805449349956328</v>
      </c>
      <c r="F25" s="98">
        <f>SEKTOR_USD!F25*$B$54</f>
        <v>7215435.8364018872</v>
      </c>
      <c r="G25" s="98">
        <f>SEKTOR_USD!G25*$C$54</f>
        <v>6650588.510132798</v>
      </c>
      <c r="H25" s="99">
        <f t="shared" si="1"/>
        <v>-7.8283188857342951</v>
      </c>
      <c r="I25" s="99">
        <f t="shared" si="4"/>
        <v>0.90636029809848506</v>
      </c>
      <c r="J25" s="98">
        <f>SEKTOR_USD!J25*$B$55</f>
        <v>9420406.0222393088</v>
      </c>
      <c r="K25" s="98">
        <f>SEKTOR_USD!K25*$C$55</f>
        <v>8928661.727728378</v>
      </c>
      <c r="L25" s="99">
        <f t="shared" si="2"/>
        <v>-5.21999044786436</v>
      </c>
      <c r="M25" s="99">
        <f t="shared" si="5"/>
        <v>0.89746388296434476</v>
      </c>
    </row>
    <row r="26" spans="1:13" ht="13.8" x14ac:dyDescent="0.25">
      <c r="A26" s="97" t="str">
        <f>SEKTOR_USD!A26</f>
        <v xml:space="preserve"> Halı </v>
      </c>
      <c r="B26" s="98">
        <f>SEKTOR_USD!B26*$B$53</f>
        <v>1315225.357131104</v>
      </c>
      <c r="C26" s="98">
        <f>SEKTOR_USD!C26*$C$53</f>
        <v>2039096.9944962773</v>
      </c>
      <c r="D26" s="99">
        <f t="shared" si="0"/>
        <v>55.037840735077658</v>
      </c>
      <c r="E26" s="99">
        <f t="shared" si="3"/>
        <v>1.8132025143728123</v>
      </c>
      <c r="F26" s="98">
        <f>SEKTOR_USD!F26*$B$54</f>
        <v>10167523.853815313</v>
      </c>
      <c r="G26" s="98">
        <f>SEKTOR_USD!G26*$C$54</f>
        <v>11919301.348651646</v>
      </c>
      <c r="H26" s="99">
        <f t="shared" si="1"/>
        <v>17.229145660464681</v>
      </c>
      <c r="I26" s="99">
        <f t="shared" si="4"/>
        <v>1.6243948196509101</v>
      </c>
      <c r="J26" s="98">
        <f>SEKTOR_USD!J26*$B$55</f>
        <v>13643099.28838842</v>
      </c>
      <c r="K26" s="98">
        <f>SEKTOR_USD!K26*$C$55</f>
        <v>16262641.150698073</v>
      </c>
      <c r="L26" s="99">
        <f t="shared" si="2"/>
        <v>19.200489617041296</v>
      </c>
      <c r="M26" s="99">
        <f t="shared" si="5"/>
        <v>1.63463837240416</v>
      </c>
    </row>
    <row r="27" spans="1:13" s="21" customFormat="1" ht="15.6" x14ac:dyDescent="0.3">
      <c r="A27" s="95" t="s">
        <v>19</v>
      </c>
      <c r="B27" s="93">
        <f>SEKTOR_USD!B27*$B$53</f>
        <v>9458230.182848895</v>
      </c>
      <c r="C27" s="93">
        <f>SEKTOR_USD!C27*$C$53</f>
        <v>12310488.116444847</v>
      </c>
      <c r="D27" s="96">
        <f t="shared" si="0"/>
        <v>30.156359894561461</v>
      </c>
      <c r="E27" s="96">
        <f t="shared" si="3"/>
        <v>10.946712229061243</v>
      </c>
      <c r="F27" s="93">
        <f>SEKTOR_USD!F27*$B$54</f>
        <v>84766386.132464305</v>
      </c>
      <c r="G27" s="93">
        <f>SEKTOR_USD!G27*$C$54</f>
        <v>88324183.302220643</v>
      </c>
      <c r="H27" s="96">
        <f t="shared" si="1"/>
        <v>4.1971792500350009</v>
      </c>
      <c r="I27" s="96">
        <f t="shared" si="4"/>
        <v>12.037060026362607</v>
      </c>
      <c r="J27" s="93">
        <f>SEKTOR_USD!J27*$B$55</f>
        <v>109911252.34738153</v>
      </c>
      <c r="K27" s="93">
        <f>SEKTOR_USD!K27*$C$55</f>
        <v>121403434.89442861</v>
      </c>
      <c r="L27" s="96">
        <f t="shared" si="2"/>
        <v>10.455874445616633</v>
      </c>
      <c r="M27" s="96">
        <f t="shared" si="5"/>
        <v>12.202858771902786</v>
      </c>
    </row>
    <row r="28" spans="1:13" ht="13.8" x14ac:dyDescent="0.25">
      <c r="A28" s="97" t="str">
        <f>SEKTOR_USD!A28</f>
        <v xml:space="preserve"> Kimyevi Maddeler ve Mamulleri  </v>
      </c>
      <c r="B28" s="98">
        <f>SEKTOR_USD!B28*$B$53</f>
        <v>9458230.182848895</v>
      </c>
      <c r="C28" s="98">
        <f>SEKTOR_USD!C28*$C$53</f>
        <v>12310488.116444847</v>
      </c>
      <c r="D28" s="99">
        <f t="shared" si="0"/>
        <v>30.156359894561461</v>
      </c>
      <c r="E28" s="99">
        <f t="shared" si="3"/>
        <v>10.946712229061243</v>
      </c>
      <c r="F28" s="98">
        <f>SEKTOR_USD!F28*$B$54</f>
        <v>84766386.132464305</v>
      </c>
      <c r="G28" s="98">
        <f>SEKTOR_USD!G28*$C$54</f>
        <v>88324183.302220643</v>
      </c>
      <c r="H28" s="99">
        <f t="shared" si="1"/>
        <v>4.1971792500350009</v>
      </c>
      <c r="I28" s="99">
        <f t="shared" si="4"/>
        <v>12.037060026362607</v>
      </c>
      <c r="J28" s="98">
        <f>SEKTOR_USD!J28*$B$55</f>
        <v>109911252.34738153</v>
      </c>
      <c r="K28" s="98">
        <f>SEKTOR_USD!K28*$C$55</f>
        <v>121403434.89442861</v>
      </c>
      <c r="L28" s="99">
        <f t="shared" si="2"/>
        <v>10.455874445616633</v>
      </c>
      <c r="M28" s="99">
        <f t="shared" si="5"/>
        <v>12.202858771902786</v>
      </c>
    </row>
    <row r="29" spans="1:13" s="21" customFormat="1" ht="15.6" x14ac:dyDescent="0.3">
      <c r="A29" s="95" t="s">
        <v>21</v>
      </c>
      <c r="B29" s="93">
        <f>SEKTOR_USD!B29*$B$53</f>
        <v>50745293.802747548</v>
      </c>
      <c r="C29" s="93">
        <f>SEKTOR_USD!C29*$C$53</f>
        <v>72017948.594273835</v>
      </c>
      <c r="D29" s="96">
        <f t="shared" si="0"/>
        <v>41.920448572463485</v>
      </c>
      <c r="E29" s="96">
        <f t="shared" si="3"/>
        <v>64.039683165423682</v>
      </c>
      <c r="F29" s="93">
        <f>SEKTOR_USD!F29*$B$54</f>
        <v>441002831.59102714</v>
      </c>
      <c r="G29" s="93">
        <f>SEKTOR_USD!G29*$C$54</f>
        <v>457657523.14134401</v>
      </c>
      <c r="H29" s="96">
        <f t="shared" si="1"/>
        <v>3.7765497990638601</v>
      </c>
      <c r="I29" s="96">
        <f t="shared" si="4"/>
        <v>62.370812518232341</v>
      </c>
      <c r="J29" s="93">
        <f>SEKTOR_USD!J29*$B$55</f>
        <v>597036952.67877185</v>
      </c>
      <c r="K29" s="93">
        <f>SEKTOR_USD!K29*$C$55</f>
        <v>619207654.24151695</v>
      </c>
      <c r="L29" s="96">
        <f t="shared" si="2"/>
        <v>3.7134555010824863</v>
      </c>
      <c r="M29" s="96">
        <f t="shared" si="5"/>
        <v>62.239619181789749</v>
      </c>
    </row>
    <row r="30" spans="1:13" ht="13.8" x14ac:dyDescent="0.25">
      <c r="A30" s="97" t="str">
        <f>SEKTOR_USD!A30</f>
        <v xml:space="preserve"> Hazırgiyim ve Konfeksiyon </v>
      </c>
      <c r="B30" s="98">
        <f>SEKTOR_USD!B30*$B$53</f>
        <v>8576636.0797378272</v>
      </c>
      <c r="C30" s="98">
        <f>SEKTOR_USD!C30*$C$53</f>
        <v>13549621.103329223</v>
      </c>
      <c r="D30" s="99">
        <f t="shared" si="0"/>
        <v>57.982931505511779</v>
      </c>
      <c r="E30" s="99">
        <f t="shared" si="3"/>
        <v>12.048572049131289</v>
      </c>
      <c r="F30" s="98">
        <f>SEKTOR_USD!F30*$B$54</f>
        <v>74908713.229093954</v>
      </c>
      <c r="G30" s="98">
        <f>SEKTOR_USD!G30*$C$54</f>
        <v>81597207.343013093</v>
      </c>
      <c r="H30" s="99">
        <f t="shared" si="1"/>
        <v>8.9288599758263913</v>
      </c>
      <c r="I30" s="99">
        <f t="shared" si="4"/>
        <v>11.120289438857569</v>
      </c>
      <c r="J30" s="98">
        <f>SEKTOR_USD!J30*$B$55</f>
        <v>99082581.546233162</v>
      </c>
      <c r="K30" s="98">
        <f>SEKTOR_USD!K30*$C$55</f>
        <v>107429320.45515928</v>
      </c>
      <c r="L30" s="99">
        <f t="shared" si="2"/>
        <v>8.4240224453895785</v>
      </c>
      <c r="M30" s="99">
        <f t="shared" si="5"/>
        <v>10.798251520772721</v>
      </c>
    </row>
    <row r="31" spans="1:13" ht="13.8" x14ac:dyDescent="0.25">
      <c r="A31" s="97" t="str">
        <f>SEKTOR_USD!A31</f>
        <v xml:space="preserve"> Otomotiv Endüstrisi</v>
      </c>
      <c r="B31" s="98">
        <f>SEKTOR_USD!B31*$B$53</f>
        <v>14825056.823289191</v>
      </c>
      <c r="C31" s="98">
        <f>SEKTOR_USD!C31*$C$53</f>
        <v>19635678.655491725</v>
      </c>
      <c r="D31" s="99">
        <f t="shared" si="0"/>
        <v>32.44926403685254</v>
      </c>
      <c r="E31" s="99">
        <f t="shared" si="3"/>
        <v>17.460406251223652</v>
      </c>
      <c r="F31" s="98">
        <f>SEKTOR_USD!F31*$B$54</f>
        <v>127205770.04562339</v>
      </c>
      <c r="G31" s="98">
        <f>SEKTOR_USD!G31*$C$54</f>
        <v>115368063.6127564</v>
      </c>
      <c r="H31" s="99">
        <f t="shared" si="1"/>
        <v>-9.3059508453282422</v>
      </c>
      <c r="I31" s="99">
        <f t="shared" si="4"/>
        <v>15.722673620204919</v>
      </c>
      <c r="J31" s="98">
        <f>SEKTOR_USD!J31*$B$55</f>
        <v>172174660.66986939</v>
      </c>
      <c r="K31" s="98">
        <f>SEKTOR_USD!K31*$C$55</f>
        <v>163597686.95695257</v>
      </c>
      <c r="L31" s="99">
        <f t="shared" si="2"/>
        <v>-4.9815540100656603</v>
      </c>
      <c r="M31" s="99">
        <f t="shared" si="5"/>
        <v>16.444011416000475</v>
      </c>
    </row>
    <row r="32" spans="1:13" ht="13.8" x14ac:dyDescent="0.25">
      <c r="A32" s="97" t="str">
        <f>SEKTOR_USD!A32</f>
        <v xml:space="preserve"> Gemi ve Yat</v>
      </c>
      <c r="B32" s="98">
        <f>SEKTOR_USD!B32*$B$53</f>
        <v>211974.13274150179</v>
      </c>
      <c r="C32" s="98">
        <f>SEKTOR_USD!C32*$C$53</f>
        <v>1205439.1754554925</v>
      </c>
      <c r="D32" s="99">
        <f t="shared" si="0"/>
        <v>468.67277146759284</v>
      </c>
      <c r="E32" s="99">
        <f t="shared" si="3"/>
        <v>1.0718986638491557</v>
      </c>
      <c r="F32" s="98">
        <f>SEKTOR_USD!F32*$B$54</f>
        <v>4099624.3900538418</v>
      </c>
      <c r="G32" s="98">
        <f>SEKTOR_USD!G32*$C$54</f>
        <v>6204760.0108797401</v>
      </c>
      <c r="H32" s="99">
        <f t="shared" si="1"/>
        <v>51.349475477148552</v>
      </c>
      <c r="I32" s="99">
        <f t="shared" si="4"/>
        <v>0.84560157714196427</v>
      </c>
      <c r="J32" s="98">
        <f>SEKTOR_USD!J32*$B$55</f>
        <v>5190651.8746289751</v>
      </c>
      <c r="K32" s="98">
        <f>SEKTOR_USD!K32*$C$55</f>
        <v>8040127.6394834463</v>
      </c>
      <c r="L32" s="99">
        <f t="shared" si="2"/>
        <v>54.896298840271385</v>
      </c>
      <c r="M32" s="99">
        <f t="shared" si="5"/>
        <v>0.80815293387708864</v>
      </c>
    </row>
    <row r="33" spans="1:13" ht="13.8" x14ac:dyDescent="0.25">
      <c r="A33" s="97" t="str">
        <f>SEKTOR_USD!A33</f>
        <v xml:space="preserve"> Elektrik Elektronik</v>
      </c>
      <c r="B33" s="98">
        <f>SEKTOR_USD!B33*$B$53</f>
        <v>5784647.284391515</v>
      </c>
      <c r="C33" s="98">
        <f>SEKTOR_USD!C33*$C$53</f>
        <v>8018561.2552545983</v>
      </c>
      <c r="D33" s="99">
        <f t="shared" si="0"/>
        <v>38.617980682949593</v>
      </c>
      <c r="E33" s="99">
        <f t="shared" si="3"/>
        <v>7.1302520031773771</v>
      </c>
      <c r="F33" s="98">
        <f>SEKTOR_USD!F33*$B$54</f>
        <v>46144170.39768137</v>
      </c>
      <c r="G33" s="98">
        <f>SEKTOR_USD!G33*$C$54</f>
        <v>51179643.576469086</v>
      </c>
      <c r="H33" s="99">
        <f t="shared" si="1"/>
        <v>10.912479594693798</v>
      </c>
      <c r="I33" s="99">
        <f t="shared" si="4"/>
        <v>6.9749010839969232</v>
      </c>
      <c r="J33" s="98">
        <f>SEKTOR_USD!J33*$B$55</f>
        <v>63590527.754845485</v>
      </c>
      <c r="K33" s="98">
        <f>SEKTOR_USD!K33*$C$55</f>
        <v>69262876.681762055</v>
      </c>
      <c r="L33" s="99">
        <f t="shared" si="2"/>
        <v>8.9201161355109946</v>
      </c>
      <c r="M33" s="99">
        <f t="shared" si="5"/>
        <v>6.9619537784762358</v>
      </c>
    </row>
    <row r="34" spans="1:13" ht="13.8" x14ac:dyDescent="0.25">
      <c r="A34" s="97" t="str">
        <f>SEKTOR_USD!A34</f>
        <v xml:space="preserve"> Makine ve Aksamları</v>
      </c>
      <c r="B34" s="98">
        <f>SEKTOR_USD!B34*$B$53</f>
        <v>3701414.7415248752</v>
      </c>
      <c r="C34" s="98">
        <f>SEKTOR_USD!C34*$C$53</f>
        <v>5194011.9672108395</v>
      </c>
      <c r="D34" s="99">
        <f t="shared" si="0"/>
        <v>40.325046770388603</v>
      </c>
      <c r="E34" s="99">
        <f t="shared" si="3"/>
        <v>4.6186108772896652</v>
      </c>
      <c r="F34" s="98">
        <f>SEKTOR_USD!F34*$B$54</f>
        <v>32162307.838897031</v>
      </c>
      <c r="G34" s="98">
        <f>SEKTOR_USD!G34*$C$54</f>
        <v>35544124.48393514</v>
      </c>
      <c r="H34" s="99">
        <f t="shared" si="1"/>
        <v>10.51484446320779</v>
      </c>
      <c r="I34" s="99">
        <f t="shared" si="4"/>
        <v>4.844049998556569</v>
      </c>
      <c r="J34" s="98">
        <f>SEKTOR_USD!J34*$B$55</f>
        <v>43558825.774446666</v>
      </c>
      <c r="K34" s="98">
        <f>SEKTOR_USD!K34*$C$55</f>
        <v>48165086.212349437</v>
      </c>
      <c r="L34" s="99">
        <f t="shared" si="2"/>
        <v>10.574803971426121</v>
      </c>
      <c r="M34" s="99">
        <f t="shared" si="5"/>
        <v>4.841310670467653</v>
      </c>
    </row>
    <row r="35" spans="1:13" ht="13.8" x14ac:dyDescent="0.25">
      <c r="A35" s="97" t="str">
        <f>SEKTOR_USD!A35</f>
        <v xml:space="preserve"> Demir ve Demir Dışı Metaller </v>
      </c>
      <c r="B35" s="98">
        <f>SEKTOR_USD!B35*$B$53</f>
        <v>3725049.3320250032</v>
      </c>
      <c r="C35" s="98">
        <f>SEKTOR_USD!C35*$C$53</f>
        <v>5642614.6287661865</v>
      </c>
      <c r="D35" s="99">
        <f t="shared" si="0"/>
        <v>51.477581256588643</v>
      </c>
      <c r="E35" s="99">
        <f t="shared" si="3"/>
        <v>5.0175166066796635</v>
      </c>
      <c r="F35" s="98">
        <f>SEKTOR_USD!F35*$B$54</f>
        <v>34077929.571503066</v>
      </c>
      <c r="G35" s="98">
        <f>SEKTOR_USD!G35*$C$54</f>
        <v>39532145.26306507</v>
      </c>
      <c r="H35" s="99">
        <f t="shared" si="1"/>
        <v>16.005126368131751</v>
      </c>
      <c r="I35" s="99">
        <f t="shared" si="4"/>
        <v>5.3875483215527966</v>
      </c>
      <c r="J35" s="98">
        <f>SEKTOR_USD!J35*$B$55</f>
        <v>45510423.568816543</v>
      </c>
      <c r="K35" s="98">
        <f>SEKTOR_USD!K35*$C$55</f>
        <v>51674898.742898069</v>
      </c>
      <c r="L35" s="99">
        <f t="shared" si="2"/>
        <v>13.545194025188961</v>
      </c>
      <c r="M35" s="99">
        <f t="shared" si="5"/>
        <v>5.1940992605383052</v>
      </c>
    </row>
    <row r="36" spans="1:13" ht="13.8" x14ac:dyDescent="0.25">
      <c r="A36" s="97" t="str">
        <f>SEKTOR_USD!A36</f>
        <v xml:space="preserve"> Çelik</v>
      </c>
      <c r="B36" s="98">
        <f>SEKTOR_USD!B36*$B$53</f>
        <v>6470080.9064078275</v>
      </c>
      <c r="C36" s="98">
        <f>SEKTOR_USD!C36*$C$53</f>
        <v>8304374.2310438696</v>
      </c>
      <c r="D36" s="99">
        <f t="shared" si="0"/>
        <v>28.350392385656225</v>
      </c>
      <c r="E36" s="99">
        <f t="shared" si="3"/>
        <v>7.384402152846695</v>
      </c>
      <c r="F36" s="98">
        <f>SEKTOR_USD!F36*$B$54</f>
        <v>59501083.759479381</v>
      </c>
      <c r="G36" s="98">
        <f>SEKTOR_USD!G36*$C$54</f>
        <v>60521438.0412677</v>
      </c>
      <c r="H36" s="99">
        <f t="shared" si="1"/>
        <v>1.7148499108232833</v>
      </c>
      <c r="I36" s="99">
        <f t="shared" si="4"/>
        <v>8.2480262522417078</v>
      </c>
      <c r="J36" s="98">
        <f>SEKTOR_USD!J36*$B$55</f>
        <v>84858752.368459165</v>
      </c>
      <c r="K36" s="98">
        <f>SEKTOR_USD!K36*$C$55</f>
        <v>79663227.816135645</v>
      </c>
      <c r="L36" s="99">
        <f t="shared" si="2"/>
        <v>-6.1225559029720369</v>
      </c>
      <c r="M36" s="99">
        <f t="shared" si="5"/>
        <v>8.0073444313957616</v>
      </c>
    </row>
    <row r="37" spans="1:13" ht="13.8" x14ac:dyDescent="0.25">
      <c r="A37" s="97" t="str">
        <f>SEKTOR_USD!A37</f>
        <v xml:space="preserve"> Çimento Cam Seramik ve Toprak Ürünleri</v>
      </c>
      <c r="B37" s="98">
        <f>SEKTOR_USD!B37*$B$53</f>
        <v>1738152.3798511021</v>
      </c>
      <c r="C37" s="98">
        <f>SEKTOR_USD!C37*$C$53</f>
        <v>2597712.2746119983</v>
      </c>
      <c r="D37" s="99">
        <f t="shared" si="0"/>
        <v>49.452505126997551</v>
      </c>
      <c r="E37" s="99">
        <f t="shared" si="3"/>
        <v>2.3099334855854461</v>
      </c>
      <c r="F37" s="98">
        <f>SEKTOR_USD!F37*$B$54</f>
        <v>14889198.07709793</v>
      </c>
      <c r="G37" s="98">
        <f>SEKTOR_USD!G37*$C$54</f>
        <v>18389731.819112573</v>
      </c>
      <c r="H37" s="99">
        <f t="shared" si="1"/>
        <v>23.51055929196783</v>
      </c>
      <c r="I37" s="99">
        <f t="shared" si="4"/>
        <v>2.5062026899013858</v>
      </c>
      <c r="J37" s="98">
        <f>SEKTOR_USD!J37*$B$55</f>
        <v>19089982.948296417</v>
      </c>
      <c r="K37" s="98">
        <f>SEKTOR_USD!K37*$C$55</f>
        <v>23442416.561596896</v>
      </c>
      <c r="L37" s="99">
        <f t="shared" si="2"/>
        <v>22.79956784188165</v>
      </c>
      <c r="M37" s="99">
        <f t="shared" si="5"/>
        <v>2.3563130550798754</v>
      </c>
    </row>
    <row r="38" spans="1:13" ht="13.8" x14ac:dyDescent="0.25">
      <c r="A38" s="97" t="str">
        <f>SEKTOR_USD!A38</f>
        <v xml:space="preserve"> Mücevher</v>
      </c>
      <c r="B38" s="98">
        <f>SEKTOR_USD!B38*$B$53</f>
        <v>2509846.4198375652</v>
      </c>
      <c r="C38" s="98">
        <f>SEKTOR_USD!C38*$C$53</f>
        <v>2373701.0771329729</v>
      </c>
      <c r="D38" s="99">
        <f t="shared" si="0"/>
        <v>-5.4244491467092821</v>
      </c>
      <c r="E38" s="99">
        <f t="shared" si="3"/>
        <v>2.1107386127505849</v>
      </c>
      <c r="F38" s="98">
        <f>SEKTOR_USD!F38*$B$54</f>
        <v>17844216.447452545</v>
      </c>
      <c r="G38" s="98">
        <f>SEKTOR_USD!G38*$C$54</f>
        <v>16537045.255835377</v>
      </c>
      <c r="H38" s="99">
        <f t="shared" si="1"/>
        <v>-7.325461420323566</v>
      </c>
      <c r="I38" s="99">
        <f t="shared" si="4"/>
        <v>2.2537135239852333</v>
      </c>
      <c r="J38" s="98">
        <f>SEKTOR_USD!J38*$B$55</f>
        <v>23292124.507722463</v>
      </c>
      <c r="K38" s="98">
        <f>SEKTOR_USD!K38*$C$55</f>
        <v>22068988.22768455</v>
      </c>
      <c r="L38" s="99">
        <f t="shared" si="2"/>
        <v>-5.2512868872583294</v>
      </c>
      <c r="M38" s="99">
        <f t="shared" si="5"/>
        <v>2.2182629907910334</v>
      </c>
    </row>
    <row r="39" spans="1:13" ht="13.8" x14ac:dyDescent="0.25">
      <c r="A39" s="97" t="str">
        <f>SEKTOR_USD!A39</f>
        <v xml:space="preserve"> Savunma ve Havacılık Sanayii</v>
      </c>
      <c r="B39" s="98">
        <f>SEKTOR_USD!B39*$B$53</f>
        <v>894766.67339169327</v>
      </c>
      <c r="C39" s="98">
        <f>SEKTOR_USD!C39*$C$53</f>
        <v>2122452.5704165203</v>
      </c>
      <c r="D39" s="99">
        <f t="shared" si="0"/>
        <v>137.20737858632728</v>
      </c>
      <c r="E39" s="99">
        <f t="shared" si="3"/>
        <v>1.8873238240768242</v>
      </c>
      <c r="F39" s="98">
        <f>SEKTOR_USD!F39*$B$54</f>
        <v>10345404.265962854</v>
      </c>
      <c r="G39" s="98">
        <f>SEKTOR_USD!G39*$C$54</f>
        <v>10240059.346258324</v>
      </c>
      <c r="H39" s="99">
        <f t="shared" si="1"/>
        <v>-1.0182774592107817</v>
      </c>
      <c r="I39" s="99">
        <f t="shared" si="4"/>
        <v>1.3955431504264795</v>
      </c>
      <c r="J39" s="98">
        <f>SEKTOR_USD!J39*$B$55</f>
        <v>14146861.872880667</v>
      </c>
      <c r="K39" s="98">
        <f>SEKTOR_USD!K39*$C$55</f>
        <v>15777156.509636957</v>
      </c>
      <c r="L39" s="99">
        <f t="shared" si="2"/>
        <v>11.524072627594826</v>
      </c>
      <c r="M39" s="99">
        <f t="shared" si="5"/>
        <v>1.5858399136459838</v>
      </c>
    </row>
    <row r="40" spans="1:13" ht="13.8" x14ac:dyDescent="0.25">
      <c r="A40" s="97" t="str">
        <f>SEKTOR_USD!A40</f>
        <v xml:space="preserve"> İklimlendirme Sanayii</v>
      </c>
      <c r="B40" s="98">
        <f>SEKTOR_USD!B40*$B$53</f>
        <v>2263433.0553032053</v>
      </c>
      <c r="C40" s="98">
        <f>SEKTOR_USD!C40*$C$53</f>
        <v>3294123.7278953069</v>
      </c>
      <c r="D40" s="99">
        <f t="shared" si="0"/>
        <v>45.536609539972993</v>
      </c>
      <c r="E40" s="99">
        <f t="shared" si="3"/>
        <v>2.9291953458792745</v>
      </c>
      <c r="F40" s="98">
        <f>SEKTOR_USD!F40*$B$54</f>
        <v>19349757.485650733</v>
      </c>
      <c r="G40" s="98">
        <f>SEKTOR_USD!G40*$C$54</f>
        <v>22065954.809681185</v>
      </c>
      <c r="H40" s="99">
        <f t="shared" si="1"/>
        <v>14.037371403981219</v>
      </c>
      <c r="I40" s="99">
        <f t="shared" si="4"/>
        <v>3.0072083618854037</v>
      </c>
      <c r="J40" s="98">
        <f>SEKTOR_USD!J40*$B$55</f>
        <v>25873139.168818403</v>
      </c>
      <c r="K40" s="98">
        <f>SEKTOR_USD!K40*$C$55</f>
        <v>29397491.580653735</v>
      </c>
      <c r="L40" s="99">
        <f t="shared" si="2"/>
        <v>13.621665267749128</v>
      </c>
      <c r="M40" s="99">
        <f t="shared" si="5"/>
        <v>2.954887053392437</v>
      </c>
    </row>
    <row r="41" spans="1:13" ht="13.8" x14ac:dyDescent="0.25">
      <c r="A41" s="97" t="str">
        <f>SEKTOR_USD!A41</f>
        <v xml:space="preserve"> Diğer Sanayi Ürünleri</v>
      </c>
      <c r="B41" s="98">
        <f>SEKTOR_USD!B41*$B$53</f>
        <v>44235.974246240432</v>
      </c>
      <c r="C41" s="98">
        <f>SEKTOR_USD!C41*$C$53</f>
        <v>79657.927665081152</v>
      </c>
      <c r="D41" s="99">
        <f t="shared" si="0"/>
        <v>80.074993311244171</v>
      </c>
      <c r="E41" s="99">
        <f t="shared" si="3"/>
        <v>7.0833292934028902E-2</v>
      </c>
      <c r="F41" s="98">
        <f>SEKTOR_USD!F41*$B$54</f>
        <v>474656.08253109152</v>
      </c>
      <c r="G41" s="98">
        <f>SEKTOR_USD!G41*$C$54</f>
        <v>477349.5790702891</v>
      </c>
      <c r="H41" s="99">
        <f t="shared" si="1"/>
        <v>0.56746276690157837</v>
      </c>
      <c r="I41" s="99">
        <f t="shared" si="4"/>
        <v>6.5054499481384157E-2</v>
      </c>
      <c r="J41" s="98">
        <f>SEKTOR_USD!J41*$B$55</f>
        <v>668420.62375462893</v>
      </c>
      <c r="K41" s="98">
        <f>SEKTOR_USD!K41*$C$55</f>
        <v>688376.85720430606</v>
      </c>
      <c r="L41" s="99">
        <f t="shared" si="2"/>
        <v>2.9855801482574948</v>
      </c>
      <c r="M41" s="99">
        <f t="shared" si="5"/>
        <v>6.9192157352179942E-2</v>
      </c>
    </row>
    <row r="42" spans="1:13" ht="16.8" x14ac:dyDescent="0.3">
      <c r="A42" s="92" t="s">
        <v>31</v>
      </c>
      <c r="B42" s="93">
        <f>SEKTOR_USD!B42*$B$53</f>
        <v>2021295.4566903603</v>
      </c>
      <c r="C42" s="93">
        <f>SEKTOR_USD!C42*$C$53</f>
        <v>3173350.8496534172</v>
      </c>
      <c r="D42" s="96">
        <f t="shared" si="0"/>
        <v>56.995892864144452</v>
      </c>
      <c r="E42" s="96">
        <f t="shared" si="3"/>
        <v>2.8218018834361933</v>
      </c>
      <c r="F42" s="93">
        <f>SEKTOR_USD!F42*$B$54</f>
        <v>18059561.886796348</v>
      </c>
      <c r="G42" s="93">
        <f>SEKTOR_USD!G42*$C$54</f>
        <v>19965764.840215284</v>
      </c>
      <c r="H42" s="96">
        <f t="shared" si="1"/>
        <v>10.555089682505498</v>
      </c>
      <c r="I42" s="96">
        <f t="shared" si="4"/>
        <v>2.7209887583287626</v>
      </c>
      <c r="J42" s="93">
        <f>SEKTOR_USD!J42*$B$55</f>
        <v>24609086.477183707</v>
      </c>
      <c r="K42" s="93">
        <f>SEKTOR_USD!K42*$C$55</f>
        <v>26478923.965187978</v>
      </c>
      <c r="L42" s="96">
        <f t="shared" si="2"/>
        <v>7.5981588741129782</v>
      </c>
      <c r="M42" s="96">
        <f t="shared" si="5"/>
        <v>2.6615274095014048</v>
      </c>
    </row>
    <row r="43" spans="1:13" ht="13.8" x14ac:dyDescent="0.25">
      <c r="A43" s="97" t="str">
        <f>SEKTOR_USD!A43</f>
        <v xml:space="preserve"> Madencilik Ürünleri</v>
      </c>
      <c r="B43" s="98">
        <f>SEKTOR_USD!B43*$B$53</f>
        <v>2021295.4566903603</v>
      </c>
      <c r="C43" s="98">
        <f>SEKTOR_USD!C43*$C$53</f>
        <v>3173350.8496534172</v>
      </c>
      <c r="D43" s="99">
        <f t="shared" si="0"/>
        <v>56.995892864144452</v>
      </c>
      <c r="E43" s="99">
        <f t="shared" si="3"/>
        <v>2.8218018834361933</v>
      </c>
      <c r="F43" s="98">
        <f>SEKTOR_USD!F43*$B$54</f>
        <v>18059561.886796348</v>
      </c>
      <c r="G43" s="98">
        <f>SEKTOR_USD!G43*$C$54</f>
        <v>19965764.840215284</v>
      </c>
      <c r="H43" s="99">
        <f t="shared" si="1"/>
        <v>10.555089682505498</v>
      </c>
      <c r="I43" s="99">
        <f t="shared" si="4"/>
        <v>2.7209887583287626</v>
      </c>
      <c r="J43" s="98">
        <f>SEKTOR_USD!J43*$B$55</f>
        <v>24609086.477183707</v>
      </c>
      <c r="K43" s="98">
        <f>SEKTOR_USD!K43*$C$55</f>
        <v>26478923.965187978</v>
      </c>
      <c r="L43" s="99">
        <f t="shared" si="2"/>
        <v>7.5981588741129782</v>
      </c>
      <c r="M43" s="99">
        <f t="shared" si="5"/>
        <v>2.6615274095014048</v>
      </c>
    </row>
    <row r="44" spans="1:13" ht="17.399999999999999" x14ac:dyDescent="0.3">
      <c r="A44" s="100" t="s">
        <v>33</v>
      </c>
      <c r="B44" s="101">
        <f>SEKTOR_USD!B44*$B$53</f>
        <v>80120243.461667106</v>
      </c>
      <c r="C44" s="101">
        <f>SEKTOR_USD!C44*$C$53</f>
        <v>112458314.9611174</v>
      </c>
      <c r="D44" s="102">
        <f>(C44-B44)/B44*100</f>
        <v>40.361923656562766</v>
      </c>
      <c r="E44" s="103">
        <f t="shared" si="3"/>
        <v>100</v>
      </c>
      <c r="F44" s="101">
        <f>SEKTOR_USD!F44*$B$54</f>
        <v>686928652.92918622</v>
      </c>
      <c r="G44" s="101">
        <f>SEKTOR_USD!G44*$C$54</f>
        <v>733768736.79104435</v>
      </c>
      <c r="H44" s="102">
        <f>(G44-F44)/F44*100</f>
        <v>6.8187698478035035</v>
      </c>
      <c r="I44" s="102">
        <f t="shared" si="4"/>
        <v>100</v>
      </c>
      <c r="J44" s="101">
        <f>SEKTOR_USD!J44*$B$55</f>
        <v>928201884.34496307</v>
      </c>
      <c r="K44" s="101">
        <f>SEKTOR_USD!K44*$C$55</f>
        <v>994876996.97026181</v>
      </c>
      <c r="L44" s="102">
        <f>(K44-J44)/J44*100</f>
        <v>7.1832554695093851</v>
      </c>
      <c r="M44" s="102">
        <f t="shared" si="5"/>
        <v>100</v>
      </c>
    </row>
    <row r="45" spans="1:13" ht="13.8" hidden="1" x14ac:dyDescent="0.25">
      <c r="A45" s="42" t="s">
        <v>34</v>
      </c>
      <c r="B45" s="40" t="e">
        <f>SEKTOR_USD!#REF!*2.1157</f>
        <v>#REF!</v>
      </c>
      <c r="C45" s="40" t="e">
        <f>SEKTOR_USD!#REF!*2.7012</f>
        <v>#REF!</v>
      </c>
      <c r="D45" s="41"/>
      <c r="E45" s="41"/>
      <c r="F45" s="40" t="e">
        <f>SEKTOR_USD!#REF!*2.1642</f>
        <v>#REF!</v>
      </c>
      <c r="G45" s="40" t="e">
        <f>SEKTOR_USD!#REF!*2.5613</f>
        <v>#REF!</v>
      </c>
      <c r="H45" s="41" t="e">
        <f>(G45-F45)/F45*100</f>
        <v>#REF!</v>
      </c>
      <c r="I45" s="41" t="e">
        <f t="shared" ref="I45:I46" si="6">G45/G$46*100</f>
        <v>#REF!</v>
      </c>
      <c r="J45" s="40" t="e">
        <f>SEKTOR_USD!#REF!*2.0809</f>
        <v>#REF!</v>
      </c>
      <c r="K45" s="40" t="e">
        <f>SEKTOR_USD!#REF!*2.3856</f>
        <v>#REF!</v>
      </c>
      <c r="L45" s="41" t="e">
        <f>(K45-J45)/J45*100</f>
        <v>#REF!</v>
      </c>
      <c r="M45" s="41" t="e">
        <f t="shared" ref="M45:M46" si="7">K45/K$46*100</f>
        <v>#REF!</v>
      </c>
    </row>
    <row r="46" spans="1:13" s="22" customFormat="1" ht="17.399999999999999" hidden="1" x14ac:dyDescent="0.3">
      <c r="A46" s="43" t="s">
        <v>35</v>
      </c>
      <c r="B46" s="44" t="e">
        <f>SEKTOR_USD!#REF!*2.1157</f>
        <v>#REF!</v>
      </c>
      <c r="C46" s="44" t="e">
        <f>SEKTOR_USD!#REF!*2.7012</f>
        <v>#REF!</v>
      </c>
      <c r="D46" s="45" t="e">
        <f>(C46-B46)/B46*100</f>
        <v>#REF!</v>
      </c>
      <c r="E46" s="46" t="e">
        <f>C46/C$46*100</f>
        <v>#REF!</v>
      </c>
      <c r="F46" s="44" t="e">
        <f>SEKTOR_USD!#REF!*2.1642</f>
        <v>#REF!</v>
      </c>
      <c r="G46" s="44" t="e">
        <f>SEKTOR_USD!#REF!*2.5613</f>
        <v>#REF!</v>
      </c>
      <c r="H46" s="45" t="e">
        <f>(G46-F46)/F46*100</f>
        <v>#REF!</v>
      </c>
      <c r="I46" s="46" t="e">
        <f t="shared" si="6"/>
        <v>#REF!</v>
      </c>
      <c r="J46" s="44" t="e">
        <f>SEKTOR_USD!#REF!*2.0809</f>
        <v>#REF!</v>
      </c>
      <c r="K46" s="44" t="e">
        <f>SEKTOR_USD!#REF!*2.3856</f>
        <v>#REF!</v>
      </c>
      <c r="L46" s="45" t="e">
        <f>(K46-J46)/J46*100</f>
        <v>#REF!</v>
      </c>
      <c r="M46" s="46" t="e">
        <f t="shared" si="7"/>
        <v>#REF!</v>
      </c>
    </row>
    <row r="47" spans="1:13" s="22" customFormat="1" ht="17.399999999999999" hidden="1" x14ac:dyDescent="0.3">
      <c r="A47" s="23"/>
      <c r="B47" s="24"/>
      <c r="C47" s="24"/>
      <c r="D47" s="25"/>
      <c r="E47" s="26"/>
      <c r="F47" s="26"/>
      <c r="G47" s="26"/>
      <c r="H47" s="26"/>
      <c r="I47" s="26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7"/>
    </row>
    <row r="52" spans="1:3" x14ac:dyDescent="0.25">
      <c r="A52" s="81"/>
      <c r="B52" s="82">
        <v>2019</v>
      </c>
      <c r="C52" s="82">
        <v>2020</v>
      </c>
    </row>
    <row r="53" spans="1:3" x14ac:dyDescent="0.25">
      <c r="A53" s="84" t="s">
        <v>226</v>
      </c>
      <c r="B53" s="83">
        <v>5.7196170000000004</v>
      </c>
      <c r="C53" s="83">
        <v>7.5375930000000002</v>
      </c>
    </row>
    <row r="54" spans="1:3" x14ac:dyDescent="0.25">
      <c r="A54" s="82" t="s">
        <v>228</v>
      </c>
      <c r="B54" s="83">
        <v>5.6419058888888891</v>
      </c>
      <c r="C54" s="83">
        <v>6.7306980000000003</v>
      </c>
    </row>
    <row r="55" spans="1:3" x14ac:dyDescent="0.25">
      <c r="A55" s="82" t="s">
        <v>227</v>
      </c>
      <c r="B55" s="83">
        <v>5.6077425833333336</v>
      </c>
      <c r="C55" s="83">
        <v>6.4968849999999998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showGridLines="0" zoomScale="80" zoomScaleNormal="80" workbookViewId="0"/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36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8"/>
      <c r="B6" s="160" t="s">
        <v>123</v>
      </c>
      <c r="C6" s="160"/>
      <c r="D6" s="160" t="s">
        <v>124</v>
      </c>
      <c r="E6" s="160"/>
      <c r="F6" s="160" t="s">
        <v>117</v>
      </c>
      <c r="G6" s="160"/>
    </row>
    <row r="7" spans="1:7" ht="28.2" x14ac:dyDescent="0.3">
      <c r="A7" s="89" t="s">
        <v>1</v>
      </c>
      <c r="B7" s="104" t="s">
        <v>37</v>
      </c>
      <c r="C7" s="104" t="s">
        <v>38</v>
      </c>
      <c r="D7" s="104" t="s">
        <v>37</v>
      </c>
      <c r="E7" s="104" t="s">
        <v>38</v>
      </c>
      <c r="F7" s="104" t="s">
        <v>37</v>
      </c>
      <c r="G7" s="104" t="s">
        <v>38</v>
      </c>
    </row>
    <row r="8" spans="1:7" ht="16.8" x14ac:dyDescent="0.3">
      <c r="A8" s="92" t="s">
        <v>2</v>
      </c>
      <c r="B8" s="105">
        <f>SEKTOR_USD!D8</f>
        <v>7.0677863272784736</v>
      </c>
      <c r="C8" s="105">
        <f>SEKTOR_TL!D8</f>
        <v>41.099202402187046</v>
      </c>
      <c r="D8" s="105">
        <f>SEKTOR_USD!H8</f>
        <v>4.8304066114189022</v>
      </c>
      <c r="E8" s="105">
        <f>SEKTOR_TL!H8</f>
        <v>25.060896444272409</v>
      </c>
      <c r="F8" s="105">
        <f>SEKTOR_USD!L8</f>
        <v>5.5871793244817525</v>
      </c>
      <c r="G8" s="105">
        <f>SEKTOR_TL!L8</f>
        <v>22.328682415691993</v>
      </c>
    </row>
    <row r="9" spans="1:7" s="21" customFormat="1" ht="15.6" x14ac:dyDescent="0.3">
      <c r="A9" s="95" t="s">
        <v>3</v>
      </c>
      <c r="B9" s="105">
        <f>SEKTOR_USD!D9</f>
        <v>5.8351511271773902</v>
      </c>
      <c r="C9" s="105">
        <f>SEKTOR_TL!D9</f>
        <v>39.474775022550354</v>
      </c>
      <c r="D9" s="105">
        <f>SEKTOR_USD!H9</f>
        <v>9.431592702157765</v>
      </c>
      <c r="E9" s="105">
        <f>SEKTOR_TL!H9</f>
        <v>30.550033382829699</v>
      </c>
      <c r="F9" s="105">
        <f>SEKTOR_USD!L9</f>
        <v>9.2019302832120715</v>
      </c>
      <c r="G9" s="105">
        <f>SEKTOR_TL!L9</f>
        <v>26.516574590398594</v>
      </c>
    </row>
    <row r="10" spans="1:7" ht="13.8" x14ac:dyDescent="0.25">
      <c r="A10" s="97" t="s">
        <v>4</v>
      </c>
      <c r="B10" s="106">
        <f>SEKTOR_USD!D10</f>
        <v>13.416968852950225</v>
      </c>
      <c r="C10" s="106">
        <f>SEKTOR_TL!D10</f>
        <v>49.466467860910221</v>
      </c>
      <c r="D10" s="106">
        <f>SEKTOR_USD!H10</f>
        <v>8.4781193038327682</v>
      </c>
      <c r="E10" s="106">
        <f>SEKTOR_TL!H10</f>
        <v>29.412555796080515</v>
      </c>
      <c r="F10" s="106">
        <f>SEKTOR_USD!L10</f>
        <v>6.9989577060629999</v>
      </c>
      <c r="G10" s="106">
        <f>SEKTOR_TL!L10</f>
        <v>23.964307028326655</v>
      </c>
    </row>
    <row r="11" spans="1:7" ht="13.8" x14ac:dyDescent="0.25">
      <c r="A11" s="97" t="s">
        <v>5</v>
      </c>
      <c r="B11" s="106">
        <f>SEKTOR_USD!D11</f>
        <v>33.094987480506013</v>
      </c>
      <c r="C11" s="106">
        <f>SEKTOR_TL!D11</f>
        <v>75.399130041076162</v>
      </c>
      <c r="D11" s="106">
        <f>SEKTOR_USD!H11</f>
        <v>24.819099161072565</v>
      </c>
      <c r="E11" s="106">
        <f>SEKTOR_TL!H11</f>
        <v>48.907067510600577</v>
      </c>
      <c r="F11" s="106">
        <f>SEKTOR_USD!L11</f>
        <v>21.427519539296359</v>
      </c>
      <c r="G11" s="106">
        <f>SEKTOR_TL!L11</f>
        <v>40.680606957020132</v>
      </c>
    </row>
    <row r="12" spans="1:7" ht="13.8" x14ac:dyDescent="0.25">
      <c r="A12" s="97" t="s">
        <v>6</v>
      </c>
      <c r="B12" s="106">
        <f>SEKTOR_USD!D12</f>
        <v>9.4951326180104623</v>
      </c>
      <c r="C12" s="106">
        <f>SEKTOR_TL!D12</f>
        <v>44.298078902064134</v>
      </c>
      <c r="D12" s="106">
        <f>SEKTOR_USD!H12</f>
        <v>5.8142255109970371</v>
      </c>
      <c r="E12" s="106">
        <f>SEKTOR_TL!H12</f>
        <v>26.234575699148611</v>
      </c>
      <c r="F12" s="106">
        <f>SEKTOR_USD!L12</f>
        <v>3.9536088658000956</v>
      </c>
      <c r="G12" s="106">
        <f>SEKTOR_TL!L12</f>
        <v>20.436099214566646</v>
      </c>
    </row>
    <row r="13" spans="1:7" ht="13.8" x14ac:dyDescent="0.25">
      <c r="A13" s="97" t="s">
        <v>7</v>
      </c>
      <c r="B13" s="106">
        <f>SEKTOR_USD!D13</f>
        <v>-3.6609875292301544</v>
      </c>
      <c r="C13" s="106">
        <f>SEKTOR_TL!D13</f>
        <v>26.960295772704274</v>
      </c>
      <c r="D13" s="106">
        <f>SEKTOR_USD!H13</f>
        <v>-2.6902074313895272</v>
      </c>
      <c r="E13" s="106">
        <f>SEKTOR_TL!H13</f>
        <v>16.088931492430326</v>
      </c>
      <c r="F13" s="106">
        <f>SEKTOR_USD!L13</f>
        <v>-1.6604696242684323</v>
      </c>
      <c r="G13" s="106">
        <f>SEKTOR_TL!L13</f>
        <v>13.931873710465823</v>
      </c>
    </row>
    <row r="14" spans="1:7" ht="13.8" x14ac:dyDescent="0.25">
      <c r="A14" s="97" t="s">
        <v>8</v>
      </c>
      <c r="B14" s="106">
        <f>SEKTOR_USD!D14</f>
        <v>-18.782406517147152</v>
      </c>
      <c r="C14" s="106">
        <f>SEKTOR_TL!D14</f>
        <v>7.0325450311091098</v>
      </c>
      <c r="D14" s="106">
        <f>SEKTOR_USD!H14</f>
        <v>17.830688995069462</v>
      </c>
      <c r="E14" s="106">
        <f>SEKTOR_TL!H14</f>
        <v>40.570012753956973</v>
      </c>
      <c r="F14" s="106">
        <f>SEKTOR_USD!L14</f>
        <v>28.23272085887703</v>
      </c>
      <c r="G14" s="106">
        <f>SEKTOR_TL!L14</f>
        <v>48.564815213398965</v>
      </c>
    </row>
    <row r="15" spans="1:7" ht="13.8" x14ac:dyDescent="0.25">
      <c r="A15" s="97" t="s">
        <v>9</v>
      </c>
      <c r="B15" s="106">
        <f>SEKTOR_USD!D15</f>
        <v>6.3208340164903882</v>
      </c>
      <c r="C15" s="106">
        <f>SEKTOR_TL!D15</f>
        <v>40.114831856199416</v>
      </c>
      <c r="D15" s="106">
        <f>SEKTOR_USD!H15</f>
        <v>-7.2966316611380391</v>
      </c>
      <c r="E15" s="106">
        <f>SEKTOR_TL!H15</f>
        <v>10.593545542909313</v>
      </c>
      <c r="F15" s="106">
        <f>SEKTOR_USD!L15</f>
        <v>-12.40343359606088</v>
      </c>
      <c r="G15" s="106">
        <f>SEKTOR_TL!L15</f>
        <v>1.4855460756493484</v>
      </c>
    </row>
    <row r="16" spans="1:7" ht="13.8" x14ac:dyDescent="0.25">
      <c r="A16" s="97" t="s">
        <v>10</v>
      </c>
      <c r="B16" s="106">
        <f>SEKTOR_USD!D16</f>
        <v>-2.8186700453306019</v>
      </c>
      <c r="C16" s="106">
        <f>SEKTOR_TL!D16</f>
        <v>28.070343240990848</v>
      </c>
      <c r="D16" s="106">
        <f>SEKTOR_USD!H16</f>
        <v>0.14685322539987558</v>
      </c>
      <c r="E16" s="106">
        <f>SEKTOR_TL!H16</f>
        <v>19.473496719960501</v>
      </c>
      <c r="F16" s="106">
        <f>SEKTOR_USD!L16</f>
        <v>-5.0626172723490157</v>
      </c>
      <c r="G16" s="106">
        <f>SEKTOR_TL!L16</f>
        <v>9.9902944218064302</v>
      </c>
    </row>
    <row r="17" spans="1:7" ht="13.8" x14ac:dyDescent="0.25">
      <c r="A17" s="107" t="s">
        <v>11</v>
      </c>
      <c r="B17" s="106">
        <f>SEKTOR_USD!D17</f>
        <v>23.209433434391126</v>
      </c>
      <c r="C17" s="106">
        <f>SEKTOR_TL!D17</f>
        <v>62.371460010177692</v>
      </c>
      <c r="D17" s="106">
        <f>SEKTOR_USD!H17</f>
        <v>-6.2502664981892053</v>
      </c>
      <c r="E17" s="106">
        <f>SEKTOR_TL!H17</f>
        <v>11.841841428772856</v>
      </c>
      <c r="F17" s="106">
        <f>SEKTOR_USD!L17</f>
        <v>0.19934693757515035</v>
      </c>
      <c r="G17" s="106">
        <f>SEKTOR_TL!L17</f>
        <v>16.086575739639706</v>
      </c>
    </row>
    <row r="18" spans="1:7" s="21" customFormat="1" ht="15.6" x14ac:dyDescent="0.3">
      <c r="A18" s="95" t="s">
        <v>12</v>
      </c>
      <c r="B18" s="105">
        <f>SEKTOR_USD!D18</f>
        <v>3.518164301625657</v>
      </c>
      <c r="C18" s="105">
        <f>SEKTOR_TL!D18</f>
        <v>36.421335661598221</v>
      </c>
      <c r="D18" s="105">
        <f>SEKTOR_USD!H18</f>
        <v>-7.8398273136742791</v>
      </c>
      <c r="E18" s="105">
        <f>SEKTOR_TL!H18</f>
        <v>9.9455223457597981</v>
      </c>
      <c r="F18" s="105">
        <f>SEKTOR_USD!L18</f>
        <v>-7.8449045614690087</v>
      </c>
      <c r="G18" s="105">
        <f>SEKTOR_TL!L18</f>
        <v>6.7668582020166195</v>
      </c>
    </row>
    <row r="19" spans="1:7" ht="13.8" x14ac:dyDescent="0.25">
      <c r="A19" s="97" t="s">
        <v>13</v>
      </c>
      <c r="B19" s="106">
        <f>SEKTOR_USD!D19</f>
        <v>3.518164301625657</v>
      </c>
      <c r="C19" s="106">
        <f>SEKTOR_TL!D19</f>
        <v>36.421335661598221</v>
      </c>
      <c r="D19" s="106">
        <f>SEKTOR_USD!H19</f>
        <v>-7.8398273136742791</v>
      </c>
      <c r="E19" s="106">
        <f>SEKTOR_TL!H19</f>
        <v>9.9455223457597981</v>
      </c>
      <c r="F19" s="106">
        <f>SEKTOR_USD!L19</f>
        <v>-7.8449045614690087</v>
      </c>
      <c r="G19" s="106">
        <f>SEKTOR_TL!L19</f>
        <v>6.7668582020166195</v>
      </c>
    </row>
    <row r="20" spans="1:7" s="21" customFormat="1" ht="15.6" x14ac:dyDescent="0.3">
      <c r="A20" s="95" t="s">
        <v>110</v>
      </c>
      <c r="B20" s="105">
        <f>SEKTOR_USD!D20</f>
        <v>12.435215519786645</v>
      </c>
      <c r="C20" s="105">
        <f>SEKTOR_TL!D20</f>
        <v>48.172664962607676</v>
      </c>
      <c r="D20" s="105">
        <f>SEKTOR_USD!H20</f>
        <v>-1.2573385243986905</v>
      </c>
      <c r="E20" s="105">
        <f>SEKTOR_TL!H20</f>
        <v>17.798319787179896</v>
      </c>
      <c r="F20" s="105">
        <f>SEKTOR_USD!L20</f>
        <v>1.926243398398148</v>
      </c>
      <c r="G20" s="105">
        <f>SEKTOR_TL!L20</f>
        <v>18.087282360200216</v>
      </c>
    </row>
    <row r="21" spans="1:7" ht="13.8" x14ac:dyDescent="0.25">
      <c r="A21" s="97" t="s">
        <v>109</v>
      </c>
      <c r="B21" s="106">
        <f>SEKTOR_USD!D21</f>
        <v>12.435215519786645</v>
      </c>
      <c r="C21" s="106">
        <f>SEKTOR_TL!D21</f>
        <v>48.172664962607676</v>
      </c>
      <c r="D21" s="106">
        <f>SEKTOR_USD!H21</f>
        <v>-1.2573385243986905</v>
      </c>
      <c r="E21" s="106">
        <f>SEKTOR_TL!H21</f>
        <v>17.798319787179896</v>
      </c>
      <c r="F21" s="106">
        <f>SEKTOR_USD!L21</f>
        <v>1.926243398398148</v>
      </c>
      <c r="G21" s="106">
        <f>SEKTOR_TL!L21</f>
        <v>18.087282360200216</v>
      </c>
    </row>
    <row r="22" spans="1:7" ht="16.8" x14ac:dyDescent="0.3">
      <c r="A22" s="92" t="s">
        <v>14</v>
      </c>
      <c r="B22" s="105">
        <f>SEKTOR_USD!D22</f>
        <v>6.0229470144153971</v>
      </c>
      <c r="C22" s="105">
        <f>SEKTOR_TL!D22</f>
        <v>39.722261692562341</v>
      </c>
      <c r="D22" s="105">
        <f>SEKTOR_USD!H22</f>
        <v>-13.003503751457426</v>
      </c>
      <c r="E22" s="105">
        <f>SEKTOR_TL!H22</f>
        <v>3.7853439668753612</v>
      </c>
      <c r="F22" s="105">
        <f>SEKTOR_USD!L22</f>
        <v>-9.6608938079004023</v>
      </c>
      <c r="G22" s="105">
        <f>SEKTOR_TL!L22</f>
        <v>4.6629325813280289</v>
      </c>
    </row>
    <row r="23" spans="1:7" s="21" customFormat="1" ht="15.6" x14ac:dyDescent="0.3">
      <c r="A23" s="95" t="s">
        <v>15</v>
      </c>
      <c r="B23" s="105">
        <f>SEKTOR_USD!D23</f>
        <v>3.3723953520412651</v>
      </c>
      <c r="C23" s="105">
        <f>SEKTOR_TL!D23</f>
        <v>36.229234160045813</v>
      </c>
      <c r="D23" s="105">
        <f>SEKTOR_USD!H23</f>
        <v>-13.514485291210326</v>
      </c>
      <c r="E23" s="105">
        <f>SEKTOR_TL!H23</f>
        <v>3.1757516597039555</v>
      </c>
      <c r="F23" s="105">
        <f>SEKTOR_USD!L23</f>
        <v>-10.543332759511392</v>
      </c>
      <c r="G23" s="105">
        <f>SEKTOR_TL!L23</f>
        <v>3.6405774530494215</v>
      </c>
    </row>
    <row r="24" spans="1:7" ht="13.8" x14ac:dyDescent="0.25">
      <c r="A24" s="97" t="s">
        <v>16</v>
      </c>
      <c r="B24" s="106">
        <f>SEKTOR_USD!D24</f>
        <v>1.6911102225721766</v>
      </c>
      <c r="C24" s="106">
        <f>SEKTOR_TL!D24</f>
        <v>34.013553805418866</v>
      </c>
      <c r="D24" s="106">
        <f>SEKTOR_USD!H24</f>
        <v>-15.102041303236369</v>
      </c>
      <c r="E24" s="106">
        <f>SEKTOR_TL!H24</f>
        <v>1.2818242732022911</v>
      </c>
      <c r="F24" s="106">
        <f>SEKTOR_USD!L24</f>
        <v>-13.000699051355404</v>
      </c>
      <c r="G24" s="106">
        <f>SEKTOR_TL!L24</f>
        <v>0.79358047276059873</v>
      </c>
    </row>
    <row r="25" spans="1:7" ht="13.8" x14ac:dyDescent="0.25">
      <c r="A25" s="97" t="s">
        <v>17</v>
      </c>
      <c r="B25" s="106">
        <f>SEKTOR_USD!D25</f>
        <v>-11.129872421034568</v>
      </c>
      <c r="C25" s="106">
        <f>SEKTOR_TL!D25</f>
        <v>17.117431385408633</v>
      </c>
      <c r="D25" s="106">
        <f>SEKTOR_USD!H25</f>
        <v>-22.738481140089121</v>
      </c>
      <c r="E25" s="106">
        <f>SEKTOR_TL!H25</f>
        <v>-7.8283188857342951</v>
      </c>
      <c r="F25" s="106">
        <f>SEKTOR_USD!L25</f>
        <v>-18.19127233832042</v>
      </c>
      <c r="G25" s="106">
        <f>SEKTOR_TL!L25</f>
        <v>-5.21999044786436</v>
      </c>
    </row>
    <row r="26" spans="1:7" ht="13.8" x14ac:dyDescent="0.25">
      <c r="A26" s="97" t="s">
        <v>18</v>
      </c>
      <c r="B26" s="106">
        <f>SEKTOR_USD!D26</f>
        <v>17.644594171062664</v>
      </c>
      <c r="C26" s="106">
        <f>SEKTOR_TL!D26</f>
        <v>55.037840735077658</v>
      </c>
      <c r="D26" s="106">
        <f>SEKTOR_USD!H26</f>
        <v>-1.7344401351555203</v>
      </c>
      <c r="E26" s="106">
        <f>SEKTOR_TL!H26</f>
        <v>17.229145660464681</v>
      </c>
      <c r="F26" s="106">
        <f>SEKTOR_USD!L26</f>
        <v>2.8871007536173798</v>
      </c>
      <c r="G26" s="106">
        <f>SEKTOR_TL!L26</f>
        <v>19.200489617041296</v>
      </c>
    </row>
    <row r="27" spans="1:7" s="21" customFormat="1" ht="15.6" x14ac:dyDescent="0.3">
      <c r="A27" s="95" t="s">
        <v>19</v>
      </c>
      <c r="B27" s="105">
        <f>SEKTOR_USD!D27</f>
        <v>-1.2357753050540139</v>
      </c>
      <c r="C27" s="105">
        <f>SEKTOR_TL!D27</f>
        <v>30.156359894561461</v>
      </c>
      <c r="D27" s="105">
        <f>SEKTOR_USD!H27</f>
        <v>-12.658289048716254</v>
      </c>
      <c r="E27" s="105">
        <f>SEKTOR_TL!H27</f>
        <v>4.1971792500350009</v>
      </c>
      <c r="F27" s="105">
        <f>SEKTOR_USD!L27</f>
        <v>-4.6607550067448251</v>
      </c>
      <c r="G27" s="105">
        <f>SEKTOR_TL!L27</f>
        <v>10.455874445616633</v>
      </c>
    </row>
    <row r="28" spans="1:7" ht="13.8" x14ac:dyDescent="0.25">
      <c r="A28" s="97" t="s">
        <v>20</v>
      </c>
      <c r="B28" s="106">
        <f>SEKTOR_USD!D28</f>
        <v>-1.2357753050540139</v>
      </c>
      <c r="C28" s="106">
        <f>SEKTOR_TL!D28</f>
        <v>30.156359894561461</v>
      </c>
      <c r="D28" s="106">
        <f>SEKTOR_USD!H28</f>
        <v>-12.658289048716254</v>
      </c>
      <c r="E28" s="106">
        <f>SEKTOR_TL!H28</f>
        <v>4.1971792500350009</v>
      </c>
      <c r="F28" s="106">
        <f>SEKTOR_USD!L28</f>
        <v>-4.6607550067448251</v>
      </c>
      <c r="G28" s="106">
        <f>SEKTOR_TL!L28</f>
        <v>10.455874445616633</v>
      </c>
    </row>
    <row r="29" spans="1:7" s="21" customFormat="1" ht="15.6" x14ac:dyDescent="0.3">
      <c r="A29" s="95" t="s">
        <v>21</v>
      </c>
      <c r="B29" s="105">
        <f>SEKTOR_USD!D29</f>
        <v>7.690957883065308</v>
      </c>
      <c r="C29" s="105">
        <f>SEKTOR_TL!D29</f>
        <v>41.920448572463485</v>
      </c>
      <c r="D29" s="105">
        <f>SEKTOR_USD!H29</f>
        <v>-13.010875329734093</v>
      </c>
      <c r="E29" s="105">
        <f>SEKTOR_TL!H29</f>
        <v>3.7765497990638601</v>
      </c>
      <c r="F29" s="105">
        <f>SEKTOR_USD!L29</f>
        <v>-10.480428562600837</v>
      </c>
      <c r="G29" s="105">
        <f>SEKTOR_TL!L29</f>
        <v>3.7134555010824863</v>
      </c>
    </row>
    <row r="30" spans="1:7" ht="13.8" x14ac:dyDescent="0.25">
      <c r="A30" s="97" t="s">
        <v>22</v>
      </c>
      <c r="B30" s="106">
        <f>SEKTOR_USD!D30</f>
        <v>19.879364771852345</v>
      </c>
      <c r="C30" s="106">
        <f>SEKTOR_TL!D30</f>
        <v>57.982931505511779</v>
      </c>
      <c r="D30" s="106">
        <f>SEKTOR_USD!H30</f>
        <v>-8.6920291821787163</v>
      </c>
      <c r="E30" s="106">
        <f>SEKTOR_TL!H30</f>
        <v>8.9288599758263913</v>
      </c>
      <c r="F30" s="106">
        <f>SEKTOR_USD!L30</f>
        <v>-6.4145343925126692</v>
      </c>
      <c r="G30" s="106">
        <f>SEKTOR_TL!L30</f>
        <v>8.4240224453895785</v>
      </c>
    </row>
    <row r="31" spans="1:7" ht="13.8" x14ac:dyDescent="0.25">
      <c r="A31" s="97" t="s">
        <v>23</v>
      </c>
      <c r="B31" s="106">
        <f>SEKTOR_USD!D31</f>
        <v>0.50410817122528351</v>
      </c>
      <c r="C31" s="106">
        <f>SEKTOR_TL!D31</f>
        <v>32.44926403685254</v>
      </c>
      <c r="D31" s="106">
        <f>SEKTOR_USD!H31</f>
        <v>-23.977083801275743</v>
      </c>
      <c r="E31" s="106">
        <f>SEKTOR_TL!H31</f>
        <v>-9.3059508453282422</v>
      </c>
      <c r="F31" s="106">
        <f>SEKTOR_USD!L31</f>
        <v>-17.985467530991649</v>
      </c>
      <c r="G31" s="106">
        <f>SEKTOR_TL!L31</f>
        <v>-4.9815540100656603</v>
      </c>
    </row>
    <row r="32" spans="1:7" ht="13.8" x14ac:dyDescent="0.25">
      <c r="A32" s="97" t="s">
        <v>24</v>
      </c>
      <c r="B32" s="106">
        <f>SEKTOR_USD!D32</f>
        <v>331.51579703536117</v>
      </c>
      <c r="C32" s="106">
        <f>SEKTOR_TL!D32</f>
        <v>468.67277146759284</v>
      </c>
      <c r="D32" s="106">
        <f>SEKTOR_USD!H32</f>
        <v>26.866410731066654</v>
      </c>
      <c r="E32" s="106">
        <f>SEKTOR_TL!H32</f>
        <v>51.349475477148552</v>
      </c>
      <c r="F32" s="106">
        <f>SEKTOR_USD!L32</f>
        <v>33.697698359647049</v>
      </c>
      <c r="G32" s="106">
        <f>SEKTOR_TL!L32</f>
        <v>54.896298840271385</v>
      </c>
    </row>
    <row r="33" spans="1:7" ht="13.8" x14ac:dyDescent="0.25">
      <c r="A33" s="97" t="s">
        <v>105</v>
      </c>
      <c r="B33" s="106">
        <f>SEKTOR_USD!D33</f>
        <v>5.1850051893051514</v>
      </c>
      <c r="C33" s="106">
        <f>SEKTOR_TL!D33</f>
        <v>38.617980682949593</v>
      </c>
      <c r="D33" s="106">
        <f>SEKTOR_USD!H33</f>
        <v>-7.0292900117385049</v>
      </c>
      <c r="E33" s="106">
        <f>SEKTOR_TL!H33</f>
        <v>10.912479594693798</v>
      </c>
      <c r="F33" s="106">
        <f>SEKTOR_USD!L33</f>
        <v>-5.9863344610967957</v>
      </c>
      <c r="G33" s="106">
        <f>SEKTOR_TL!L33</f>
        <v>8.9201161355109946</v>
      </c>
    </row>
    <row r="34" spans="1:7" ht="13.8" x14ac:dyDescent="0.25">
      <c r="A34" s="97" t="s">
        <v>25</v>
      </c>
      <c r="B34" s="106">
        <f>SEKTOR_USD!D34</f>
        <v>6.4803476433006892</v>
      </c>
      <c r="C34" s="106">
        <f>SEKTOR_TL!D34</f>
        <v>40.325046770388603</v>
      </c>
      <c r="D34" s="106">
        <f>SEKTOR_USD!H34</f>
        <v>-7.3626016519220423</v>
      </c>
      <c r="E34" s="106">
        <f>SEKTOR_TL!H34</f>
        <v>10.51484446320779</v>
      </c>
      <c r="F34" s="106">
        <f>SEKTOR_USD!L34</f>
        <v>-4.5581017865789368</v>
      </c>
      <c r="G34" s="106">
        <f>SEKTOR_TL!L34</f>
        <v>10.574803971426121</v>
      </c>
    </row>
    <row r="35" spans="1:7" ht="13.8" x14ac:dyDescent="0.25">
      <c r="A35" s="97" t="s">
        <v>26</v>
      </c>
      <c r="B35" s="106">
        <f>SEKTOR_USD!D35</f>
        <v>14.943026092555769</v>
      </c>
      <c r="C35" s="106">
        <f>SEKTOR_TL!D35</f>
        <v>51.477581256588643</v>
      </c>
      <c r="D35" s="106">
        <f>SEKTOR_USD!H35</f>
        <v>-2.7604558104282426</v>
      </c>
      <c r="E35" s="106">
        <f>SEKTOR_TL!H35</f>
        <v>16.005126368131751</v>
      </c>
      <c r="F35" s="106">
        <f>SEKTOR_USD!L35</f>
        <v>-1.9942295934285863</v>
      </c>
      <c r="G35" s="106">
        <f>SEKTOR_TL!L35</f>
        <v>13.545194025188961</v>
      </c>
    </row>
    <row r="36" spans="1:7" ht="13.8" x14ac:dyDescent="0.25">
      <c r="A36" s="97" t="s">
        <v>27</v>
      </c>
      <c r="B36" s="106">
        <f>SEKTOR_USD!D36</f>
        <v>-2.6061653573402137</v>
      </c>
      <c r="C36" s="106">
        <f>SEKTOR_TL!D36</f>
        <v>28.350392385656225</v>
      </c>
      <c r="D36" s="106">
        <f>SEKTOR_USD!H36</f>
        <v>-14.739064106081809</v>
      </c>
      <c r="E36" s="106">
        <f>SEKTOR_TL!H36</f>
        <v>1.7148499108232833</v>
      </c>
      <c r="F36" s="106">
        <f>SEKTOR_USD!L36</f>
        <v>-18.970315639356677</v>
      </c>
      <c r="G36" s="106">
        <f>SEKTOR_TL!L36</f>
        <v>-6.1225559029720369</v>
      </c>
    </row>
    <row r="37" spans="1:7" ht="13.8" x14ac:dyDescent="0.25">
      <c r="A37" s="97" t="s">
        <v>106</v>
      </c>
      <c r="B37" s="106">
        <f>SEKTOR_USD!D37</f>
        <v>13.406373761088247</v>
      </c>
      <c r="C37" s="106">
        <f>SEKTOR_TL!D37</f>
        <v>49.452505126997551</v>
      </c>
      <c r="D37" s="106">
        <f>SEKTOR_USD!H37</f>
        <v>3.5308599211127332</v>
      </c>
      <c r="E37" s="106">
        <f>SEKTOR_TL!H37</f>
        <v>23.51055929196783</v>
      </c>
      <c r="F37" s="106">
        <f>SEKTOR_USD!L37</f>
        <v>5.9936209124604183</v>
      </c>
      <c r="G37" s="106">
        <f>SEKTOR_TL!L37</f>
        <v>22.79956784188165</v>
      </c>
    </row>
    <row r="38" spans="1:7" ht="13.8" x14ac:dyDescent="0.25">
      <c r="A38" s="107" t="s">
        <v>28</v>
      </c>
      <c r="B38" s="106">
        <f>SEKTOR_USD!D38</f>
        <v>-28.234924803601608</v>
      </c>
      <c r="C38" s="106">
        <f>SEKTOR_TL!D38</f>
        <v>-5.4244491467092821</v>
      </c>
      <c r="D38" s="106">
        <f>SEKTOR_USD!H38</f>
        <v>-22.31696846853967</v>
      </c>
      <c r="E38" s="106">
        <f>SEKTOR_TL!H38</f>
        <v>-7.325461420323566</v>
      </c>
      <c r="F38" s="106">
        <f>SEKTOR_USD!L38</f>
        <v>-18.218285649452781</v>
      </c>
      <c r="G38" s="106">
        <f>SEKTOR_TL!L38</f>
        <v>-5.2512868872583294</v>
      </c>
    </row>
    <row r="39" spans="1:7" ht="13.8" x14ac:dyDescent="0.25">
      <c r="A39" s="107" t="s">
        <v>107</v>
      </c>
      <c r="B39" s="106">
        <f>SEKTOR_USD!D39</f>
        <v>79.995836215592107</v>
      </c>
      <c r="C39" s="106">
        <f>SEKTOR_TL!D39</f>
        <v>137.20737858632728</v>
      </c>
      <c r="D39" s="106">
        <f>SEKTOR_USD!H39</f>
        <v>-17.030066822899389</v>
      </c>
      <c r="E39" s="106">
        <f>SEKTOR_TL!H39</f>
        <v>-1.0182774592107817</v>
      </c>
      <c r="F39" s="106">
        <f>SEKTOR_USD!L39</f>
        <v>-3.7387469317183628</v>
      </c>
      <c r="G39" s="106">
        <f>SEKTOR_TL!L39</f>
        <v>11.524072627594826</v>
      </c>
    </row>
    <row r="40" spans="1:7" ht="13.8" x14ac:dyDescent="0.25">
      <c r="A40" s="107" t="s">
        <v>29</v>
      </c>
      <c r="B40" s="106">
        <f>SEKTOR_USD!D40</f>
        <v>10.434944689530429</v>
      </c>
      <c r="C40" s="106">
        <f>SEKTOR_TL!D40</f>
        <v>45.536609539972993</v>
      </c>
      <c r="D40" s="106">
        <f>SEKTOR_USD!H40</f>
        <v>-4.4098966737876113</v>
      </c>
      <c r="E40" s="106">
        <f>SEKTOR_TL!H40</f>
        <v>14.037371403981219</v>
      </c>
      <c r="F40" s="106">
        <f>SEKTOR_USD!L40</f>
        <v>-1.9282239548333049</v>
      </c>
      <c r="G40" s="106">
        <f>SEKTOR_TL!L40</f>
        <v>13.621665267749128</v>
      </c>
    </row>
    <row r="41" spans="1:7" ht="13.8" x14ac:dyDescent="0.25">
      <c r="A41" s="97" t="s">
        <v>30</v>
      </c>
      <c r="B41" s="106">
        <f>SEKTOR_USD!D41</f>
        <v>36.643089248501276</v>
      </c>
      <c r="C41" s="106">
        <f>SEKTOR_TL!D41</f>
        <v>80.074993311244171</v>
      </c>
      <c r="D41" s="106">
        <f>SEKTOR_USD!H41</f>
        <v>-15.700844040960375</v>
      </c>
      <c r="E41" s="106">
        <f>SEKTOR_TL!H41</f>
        <v>0.56746276690157837</v>
      </c>
      <c r="F41" s="106">
        <f>SEKTOR_USD!L41</f>
        <v>-11.108689276988661</v>
      </c>
      <c r="G41" s="106">
        <f>SEKTOR_TL!L41</f>
        <v>2.9855801482574948</v>
      </c>
    </row>
    <row r="42" spans="1:7" ht="16.8" x14ac:dyDescent="0.3">
      <c r="A42" s="92" t="s">
        <v>31</v>
      </c>
      <c r="B42" s="105">
        <f>SEKTOR_USD!D42</f>
        <v>19.130387877925926</v>
      </c>
      <c r="C42" s="105">
        <f>SEKTOR_TL!D42</f>
        <v>56.995892864144452</v>
      </c>
      <c r="D42" s="105">
        <f>SEKTOR_USD!H42</f>
        <v>-7.3288667050034064</v>
      </c>
      <c r="E42" s="105">
        <f>SEKTOR_TL!H42</f>
        <v>10.555089682505498</v>
      </c>
      <c r="F42" s="105">
        <f>SEKTOR_USD!L42</f>
        <v>-7.1273729784921827</v>
      </c>
      <c r="G42" s="105">
        <f>SEKTOR_TL!L42</f>
        <v>7.5981588741129782</v>
      </c>
    </row>
    <row r="43" spans="1:7" ht="13.8" x14ac:dyDescent="0.25">
      <c r="A43" s="97" t="s">
        <v>32</v>
      </c>
      <c r="B43" s="106">
        <f>SEKTOR_USD!D43</f>
        <v>19.130387877925926</v>
      </c>
      <c r="C43" s="106">
        <f>SEKTOR_TL!D43</f>
        <v>56.995892864144452</v>
      </c>
      <c r="D43" s="106">
        <f>SEKTOR_USD!H43</f>
        <v>-7.3288667050034064</v>
      </c>
      <c r="E43" s="106">
        <f>SEKTOR_TL!H43</f>
        <v>10.555089682505498</v>
      </c>
      <c r="F43" s="106">
        <f>SEKTOR_USD!L43</f>
        <v>-7.1273729784921827</v>
      </c>
      <c r="G43" s="106">
        <f>SEKTOR_TL!L43</f>
        <v>7.5981588741129782</v>
      </c>
    </row>
    <row r="44" spans="1:7" ht="17.399999999999999" x14ac:dyDescent="0.3">
      <c r="A44" s="108" t="s">
        <v>39</v>
      </c>
      <c r="B44" s="109">
        <f>SEKTOR_USD!D44</f>
        <v>6.5083302718491884</v>
      </c>
      <c r="C44" s="109">
        <f>SEKTOR_TL!D44</f>
        <v>40.361923656562766</v>
      </c>
      <c r="D44" s="109">
        <f>SEKTOR_USD!H44</f>
        <v>-10.460780345784427</v>
      </c>
      <c r="E44" s="109">
        <f>SEKTOR_TL!H44</f>
        <v>6.8187698478035035</v>
      </c>
      <c r="F44" s="109">
        <f>SEKTOR_USD!L44</f>
        <v>-7.4854940611288026</v>
      </c>
      <c r="G44" s="109">
        <f>SEKTOR_TL!L44</f>
        <v>7.1832554695093851</v>
      </c>
    </row>
    <row r="45" spans="1:7" ht="13.8" hidden="1" x14ac:dyDescent="0.25">
      <c r="A45" s="42" t="s">
        <v>34</v>
      </c>
      <c r="B45" s="47"/>
      <c r="C45" s="47"/>
      <c r="D45" s="41" t="e">
        <f>SEKTOR_USD!#REF!</f>
        <v>#REF!</v>
      </c>
      <c r="E45" s="41" t="e">
        <f>SEKTOR_TL!H45</f>
        <v>#REF!</v>
      </c>
      <c r="F45" s="41" t="e">
        <f>SEKTOR_USD!#REF!</f>
        <v>#REF!</v>
      </c>
      <c r="G45" s="41" t="e">
        <f>SEKTOR_TL!L45</f>
        <v>#REF!</v>
      </c>
    </row>
    <row r="46" spans="1:7" s="22" customFormat="1" ht="17.399999999999999" hidden="1" x14ac:dyDescent="0.3">
      <c r="A46" s="43" t="s">
        <v>39</v>
      </c>
      <c r="B46" s="48" t="e">
        <f>SEKTOR_USD!#REF!</f>
        <v>#REF!</v>
      </c>
      <c r="C46" s="48" t="e">
        <f>SEKTOR_TL!D46</f>
        <v>#REF!</v>
      </c>
      <c r="D46" s="48" t="e">
        <f>SEKTOR_USD!#REF!</f>
        <v>#REF!</v>
      </c>
      <c r="E46" s="48" t="e">
        <f>SEKTOR_TL!H46</f>
        <v>#REF!</v>
      </c>
      <c r="F46" s="48" t="e">
        <f>SEKTOR_USD!#REF!</f>
        <v>#REF!</v>
      </c>
      <c r="G46" s="48" t="e">
        <f>SEKTOR_TL!L46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3" t="s">
        <v>125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50"/>
      <c r="B7" s="149" t="s">
        <v>127</v>
      </c>
      <c r="C7" s="149"/>
      <c r="D7" s="149"/>
      <c r="E7" s="149"/>
      <c r="F7" s="149" t="s">
        <v>128</v>
      </c>
      <c r="G7" s="149"/>
      <c r="H7" s="149"/>
      <c r="I7" s="149"/>
      <c r="J7" s="149" t="s">
        <v>104</v>
      </c>
      <c r="K7" s="149"/>
      <c r="L7" s="149"/>
      <c r="M7" s="149"/>
    </row>
    <row r="8" spans="1:13" ht="64.8" x14ac:dyDescent="0.3">
      <c r="A8" s="51" t="s">
        <v>40</v>
      </c>
      <c r="B8" s="71">
        <v>2019</v>
      </c>
      <c r="C8" s="72">
        <v>2020</v>
      </c>
      <c r="D8" s="7" t="s">
        <v>115</v>
      </c>
      <c r="E8" s="7" t="s">
        <v>116</v>
      </c>
      <c r="F8" s="5">
        <v>2019</v>
      </c>
      <c r="G8" s="6">
        <v>2020</v>
      </c>
      <c r="H8" s="7" t="s">
        <v>115</v>
      </c>
      <c r="I8" s="7" t="s">
        <v>116</v>
      </c>
      <c r="J8" s="5" t="s">
        <v>129</v>
      </c>
      <c r="K8" s="5" t="s">
        <v>130</v>
      </c>
      <c r="L8" s="7" t="s">
        <v>115</v>
      </c>
      <c r="M8" s="7" t="s">
        <v>116</v>
      </c>
    </row>
    <row r="9" spans="1:13" ht="22.5" customHeight="1" x14ac:dyDescent="0.3">
      <c r="A9" s="52" t="s">
        <v>200</v>
      </c>
      <c r="B9" s="75">
        <v>4015919.7537400001</v>
      </c>
      <c r="C9" s="75">
        <v>4191864.0442900001</v>
      </c>
      <c r="D9" s="64">
        <f>(C9-B9)/B9*100</f>
        <v>4.3811704749863161</v>
      </c>
      <c r="E9" s="77">
        <f t="shared" ref="E9:E22" si="0">C9/C$22*100</f>
        <v>28.096246229651005</v>
      </c>
      <c r="F9" s="75">
        <v>34908578.746140003</v>
      </c>
      <c r="G9" s="75">
        <v>31998992.110040002</v>
      </c>
      <c r="H9" s="64">
        <f t="shared" ref="H9:H21" si="1">(G9-F9)/F9*100</f>
        <v>-8.3348756684106693</v>
      </c>
      <c r="I9" s="66">
        <f t="shared" ref="I9:I22" si="2">G9/G$22*100</f>
        <v>29.351966280132576</v>
      </c>
      <c r="J9" s="75">
        <v>47603003.336889997</v>
      </c>
      <c r="K9" s="75">
        <v>44253348.823509999</v>
      </c>
      <c r="L9" s="64">
        <f t="shared" ref="L9:L22" si="3">(K9-J9)/J9*100</f>
        <v>-7.0366453344849784</v>
      </c>
      <c r="M9" s="77">
        <f t="shared" ref="M9:M22" si="4">K9/K$22*100</f>
        <v>28.898941180346121</v>
      </c>
    </row>
    <row r="10" spans="1:13" ht="22.5" customHeight="1" x14ac:dyDescent="0.3">
      <c r="A10" s="52" t="s">
        <v>201</v>
      </c>
      <c r="B10" s="75">
        <v>2644606.8861199999</v>
      </c>
      <c r="C10" s="75">
        <v>2737177.05687</v>
      </c>
      <c r="D10" s="64">
        <f t="shared" ref="D10:D22" si="5">(C10-B10)/B10*100</f>
        <v>3.5003376583433594</v>
      </c>
      <c r="E10" s="77">
        <f t="shared" si="0"/>
        <v>18.346110406115692</v>
      </c>
      <c r="F10" s="75">
        <v>23401055.004020002</v>
      </c>
      <c r="G10" s="75">
        <v>17991852.02899</v>
      </c>
      <c r="H10" s="64">
        <f t="shared" si="1"/>
        <v>-23.115209865968733</v>
      </c>
      <c r="I10" s="66">
        <f t="shared" si="2"/>
        <v>16.503527119104287</v>
      </c>
      <c r="J10" s="75">
        <v>31899584.902180001</v>
      </c>
      <c r="K10" s="75">
        <v>26325526.675609998</v>
      </c>
      <c r="L10" s="64">
        <f t="shared" si="3"/>
        <v>-17.473764137253944</v>
      </c>
      <c r="M10" s="77">
        <f t="shared" si="4"/>
        <v>17.191463859022456</v>
      </c>
    </row>
    <row r="11" spans="1:13" ht="22.5" customHeight="1" x14ac:dyDescent="0.3">
      <c r="A11" s="52" t="s">
        <v>202</v>
      </c>
      <c r="B11" s="75">
        <v>1658769.07917</v>
      </c>
      <c r="C11" s="75">
        <v>1847123.8485099999</v>
      </c>
      <c r="D11" s="64">
        <f t="shared" si="5"/>
        <v>11.355092864055988</v>
      </c>
      <c r="E11" s="77">
        <f t="shared" si="0"/>
        <v>12.380469861633522</v>
      </c>
      <c r="F11" s="75">
        <v>14687767.68031</v>
      </c>
      <c r="G11" s="75">
        <v>12600444.556569999</v>
      </c>
      <c r="H11" s="64">
        <f t="shared" si="1"/>
        <v>-14.211302691955064</v>
      </c>
      <c r="I11" s="66">
        <f t="shared" si="2"/>
        <v>11.558108532520912</v>
      </c>
      <c r="J11" s="75">
        <v>19594122.342719998</v>
      </c>
      <c r="K11" s="75">
        <v>17482814.323199999</v>
      </c>
      <c r="L11" s="64">
        <f t="shared" si="3"/>
        <v>-10.775210966795026</v>
      </c>
      <c r="M11" s="77">
        <f t="shared" si="4"/>
        <v>11.416872083693217</v>
      </c>
    </row>
    <row r="12" spans="1:13" ht="22.5" customHeight="1" x14ac:dyDescent="0.3">
      <c r="A12" s="52" t="s">
        <v>203</v>
      </c>
      <c r="B12" s="75">
        <v>1304923.2002300001</v>
      </c>
      <c r="C12" s="75">
        <v>1512878.1593500001</v>
      </c>
      <c r="D12" s="64">
        <f t="shared" si="5"/>
        <v>15.936183760342889</v>
      </c>
      <c r="E12" s="77">
        <f t="shared" si="0"/>
        <v>10.140166005254665</v>
      </c>
      <c r="F12" s="75">
        <v>11409589.31184</v>
      </c>
      <c r="G12" s="75">
        <v>11078930.197590001</v>
      </c>
      <c r="H12" s="64">
        <f t="shared" si="1"/>
        <v>-2.8980807740982049</v>
      </c>
      <c r="I12" s="66">
        <f t="shared" si="2"/>
        <v>10.162457131816135</v>
      </c>
      <c r="J12" s="75">
        <v>15363471.283609999</v>
      </c>
      <c r="K12" s="75">
        <v>15489329.25783</v>
      </c>
      <c r="L12" s="64">
        <f t="shared" si="3"/>
        <v>0.8192027172548404</v>
      </c>
      <c r="M12" s="77">
        <f t="shared" si="4"/>
        <v>10.115058567211491</v>
      </c>
    </row>
    <row r="13" spans="1:13" ht="22.5" customHeight="1" x14ac:dyDescent="0.3">
      <c r="A13" s="53" t="s">
        <v>204</v>
      </c>
      <c r="B13" s="75">
        <v>1158063.09384</v>
      </c>
      <c r="C13" s="75">
        <v>1223274.5032299999</v>
      </c>
      <c r="D13" s="64">
        <f t="shared" si="5"/>
        <v>5.6310756932738979</v>
      </c>
      <c r="E13" s="77">
        <f t="shared" si="0"/>
        <v>8.1990783303243884</v>
      </c>
      <c r="F13" s="75">
        <v>9795406.0755599998</v>
      </c>
      <c r="G13" s="75">
        <v>9299305.8445699997</v>
      </c>
      <c r="H13" s="64">
        <f t="shared" si="1"/>
        <v>-5.0646213864251486</v>
      </c>
      <c r="I13" s="66">
        <f t="shared" si="2"/>
        <v>8.530047153979476</v>
      </c>
      <c r="J13" s="75">
        <v>13239300.54421</v>
      </c>
      <c r="K13" s="75">
        <v>12793842.027899999</v>
      </c>
      <c r="L13" s="64">
        <f t="shared" si="3"/>
        <v>-3.3646680564617526</v>
      </c>
      <c r="M13" s="77">
        <f t="shared" si="4"/>
        <v>8.3548137726133067</v>
      </c>
    </row>
    <row r="14" spans="1:13" ht="22.5" customHeight="1" x14ac:dyDescent="0.3">
      <c r="A14" s="52" t="s">
        <v>205</v>
      </c>
      <c r="B14" s="75">
        <v>1045723.30926</v>
      </c>
      <c r="C14" s="75">
        <v>924166.10531999997</v>
      </c>
      <c r="D14" s="64">
        <f t="shared" si="5"/>
        <v>-11.624222474874284</v>
      </c>
      <c r="E14" s="77">
        <f t="shared" si="0"/>
        <v>6.1942844943975865</v>
      </c>
      <c r="F14" s="75">
        <v>9687299.8985799998</v>
      </c>
      <c r="G14" s="75">
        <v>7745468.0801100004</v>
      </c>
      <c r="H14" s="64">
        <f t="shared" si="1"/>
        <v>-20.045129590285939</v>
      </c>
      <c r="I14" s="66">
        <f t="shared" si="2"/>
        <v>7.1047462098001599</v>
      </c>
      <c r="J14" s="75">
        <v>13445440.134409999</v>
      </c>
      <c r="K14" s="75">
        <v>11492214.18627</v>
      </c>
      <c r="L14" s="64">
        <f t="shared" si="3"/>
        <v>-14.527051019633348</v>
      </c>
      <c r="M14" s="77">
        <f t="shared" si="4"/>
        <v>7.5048065430139381</v>
      </c>
    </row>
    <row r="15" spans="1:13" ht="22.5" customHeight="1" x14ac:dyDescent="0.3">
      <c r="A15" s="52" t="s">
        <v>206</v>
      </c>
      <c r="B15" s="75">
        <v>804686.99578</v>
      </c>
      <c r="C15" s="75">
        <v>898917.10418999998</v>
      </c>
      <c r="D15" s="64">
        <f t="shared" si="5"/>
        <v>11.710156732265913</v>
      </c>
      <c r="E15" s="77">
        <f t="shared" si="0"/>
        <v>6.025051393012169</v>
      </c>
      <c r="F15" s="75">
        <v>6533961.2908199998</v>
      </c>
      <c r="G15" s="75">
        <v>6438616.2256399998</v>
      </c>
      <c r="H15" s="64">
        <f t="shared" si="1"/>
        <v>-1.4592229879591818</v>
      </c>
      <c r="I15" s="66">
        <f t="shared" si="2"/>
        <v>5.9059999669928196</v>
      </c>
      <c r="J15" s="75">
        <v>8832746.0977699999</v>
      </c>
      <c r="K15" s="75">
        <v>8819505.9390399996</v>
      </c>
      <c r="L15" s="64">
        <f t="shared" si="3"/>
        <v>-0.14989855457684895</v>
      </c>
      <c r="M15" s="77">
        <f t="shared" si="4"/>
        <v>5.7594371984934591</v>
      </c>
    </row>
    <row r="16" spans="1:13" ht="22.5" customHeight="1" x14ac:dyDescent="0.3">
      <c r="A16" s="52" t="s">
        <v>207</v>
      </c>
      <c r="B16" s="75">
        <v>648485.99519000005</v>
      </c>
      <c r="C16" s="75">
        <v>688399.20397999999</v>
      </c>
      <c r="D16" s="64">
        <f t="shared" si="5"/>
        <v>6.1548297243189918</v>
      </c>
      <c r="E16" s="77">
        <f t="shared" si="0"/>
        <v>4.6140412320060822</v>
      </c>
      <c r="F16" s="75">
        <v>5318501.48422</v>
      </c>
      <c r="G16" s="75">
        <v>5531038.4422700005</v>
      </c>
      <c r="H16" s="64">
        <f t="shared" si="1"/>
        <v>3.9961812303822395</v>
      </c>
      <c r="I16" s="66">
        <f t="shared" si="2"/>
        <v>5.0734989806347093</v>
      </c>
      <c r="J16" s="75">
        <v>7309114.6746300003</v>
      </c>
      <c r="K16" s="75">
        <v>7780585.4374599997</v>
      </c>
      <c r="L16" s="64">
        <f t="shared" si="3"/>
        <v>6.4504496620702705</v>
      </c>
      <c r="M16" s="77">
        <f t="shared" si="4"/>
        <v>5.080986792718388</v>
      </c>
    </row>
    <row r="17" spans="1:13" ht="22.5" customHeight="1" x14ac:dyDescent="0.3">
      <c r="A17" s="52" t="s">
        <v>208</v>
      </c>
      <c r="B17" s="75">
        <v>209996.82350999999</v>
      </c>
      <c r="C17" s="75">
        <v>240556.28403000001</v>
      </c>
      <c r="D17" s="64">
        <f t="shared" si="5"/>
        <v>14.552344177979812</v>
      </c>
      <c r="E17" s="77">
        <f t="shared" si="0"/>
        <v>1.6123444168956842</v>
      </c>
      <c r="F17" s="75">
        <v>1813931.49288</v>
      </c>
      <c r="G17" s="75">
        <v>1659497.7697099999</v>
      </c>
      <c r="H17" s="64">
        <f t="shared" si="1"/>
        <v>-8.5137572050642287</v>
      </c>
      <c r="I17" s="66">
        <f t="shared" si="2"/>
        <v>1.5222205252896086</v>
      </c>
      <c r="J17" s="75">
        <v>2462134.7234</v>
      </c>
      <c r="K17" s="75">
        <v>2278916.4062199998</v>
      </c>
      <c r="L17" s="64">
        <f t="shared" si="3"/>
        <v>-7.4414415847639415</v>
      </c>
      <c r="M17" s="77">
        <f t="shared" si="4"/>
        <v>1.4882098853339145</v>
      </c>
    </row>
    <row r="18" spans="1:13" ht="22.5" customHeight="1" x14ac:dyDescent="0.3">
      <c r="A18" s="52" t="s">
        <v>209</v>
      </c>
      <c r="B18" s="75">
        <v>160378.32148000001</v>
      </c>
      <c r="C18" s="75">
        <v>214198.86754000001</v>
      </c>
      <c r="D18" s="64">
        <f t="shared" si="5"/>
        <v>33.55849192293217</v>
      </c>
      <c r="E18" s="77">
        <f t="shared" si="0"/>
        <v>1.4356820881903327</v>
      </c>
      <c r="F18" s="75">
        <v>1339816.9953099999</v>
      </c>
      <c r="G18" s="75">
        <v>1412285.78465</v>
      </c>
      <c r="H18" s="64">
        <f t="shared" si="1"/>
        <v>5.4088572986964296</v>
      </c>
      <c r="I18" s="66">
        <f t="shared" si="2"/>
        <v>1.2954584502663435</v>
      </c>
      <c r="J18" s="75">
        <v>1837835.22163</v>
      </c>
      <c r="K18" s="75">
        <v>1913963.2638600001</v>
      </c>
      <c r="L18" s="64">
        <f t="shared" si="3"/>
        <v>4.1422670179582832</v>
      </c>
      <c r="M18" s="77">
        <f t="shared" si="4"/>
        <v>1.2498830767412719</v>
      </c>
    </row>
    <row r="19" spans="1:13" ht="22.5" customHeight="1" x14ac:dyDescent="0.3">
      <c r="A19" s="52" t="s">
        <v>210</v>
      </c>
      <c r="B19" s="75">
        <v>128684.77675</v>
      </c>
      <c r="C19" s="75">
        <v>160730.56769</v>
      </c>
      <c r="D19" s="64">
        <f t="shared" si="5"/>
        <v>24.90255005240936</v>
      </c>
      <c r="E19" s="77">
        <f t="shared" si="0"/>
        <v>1.077307269209089</v>
      </c>
      <c r="F19" s="75">
        <v>1331838.6025100001</v>
      </c>
      <c r="G19" s="75">
        <v>1366060.2559100001</v>
      </c>
      <c r="H19" s="64">
        <f t="shared" si="1"/>
        <v>2.5695045432310928</v>
      </c>
      <c r="I19" s="66">
        <f t="shared" si="2"/>
        <v>1.2530567972332762</v>
      </c>
      <c r="J19" s="75">
        <v>1776172.4089800001</v>
      </c>
      <c r="K19" s="75">
        <v>1826516.06801</v>
      </c>
      <c r="L19" s="64">
        <f t="shared" si="3"/>
        <v>2.8343903314493417</v>
      </c>
      <c r="M19" s="77">
        <f t="shared" si="4"/>
        <v>1.192777085071941</v>
      </c>
    </row>
    <row r="20" spans="1:13" ht="22.5" customHeight="1" x14ac:dyDescent="0.3">
      <c r="A20" s="52" t="s">
        <v>211</v>
      </c>
      <c r="B20" s="75">
        <v>157315.72933</v>
      </c>
      <c r="C20" s="75">
        <v>176091.05213</v>
      </c>
      <c r="D20" s="64">
        <f t="shared" si="5"/>
        <v>11.934803264723225</v>
      </c>
      <c r="E20" s="77">
        <f t="shared" si="0"/>
        <v>1.1802619329274495</v>
      </c>
      <c r="F20" s="75">
        <v>901688.45163999998</v>
      </c>
      <c r="G20" s="75">
        <v>1116728.51663</v>
      </c>
      <c r="H20" s="64">
        <f t="shared" si="1"/>
        <v>23.848599213939465</v>
      </c>
      <c r="I20" s="66">
        <f t="shared" si="2"/>
        <v>1.0243503186433722</v>
      </c>
      <c r="J20" s="75">
        <v>1235039.46202</v>
      </c>
      <c r="K20" s="75">
        <v>1622918.5544700001</v>
      </c>
      <c r="L20" s="64">
        <f t="shared" si="3"/>
        <v>31.406210439267639</v>
      </c>
      <c r="M20" s="77">
        <f t="shared" si="4"/>
        <v>1.05982098740524</v>
      </c>
    </row>
    <row r="21" spans="1:13" ht="22.5" customHeight="1" x14ac:dyDescent="0.3">
      <c r="A21" s="52" t="s">
        <v>212</v>
      </c>
      <c r="B21" s="75">
        <v>70419.552299999996</v>
      </c>
      <c r="C21" s="75">
        <v>104281.90042999999</v>
      </c>
      <c r="D21" s="64">
        <f t="shared" si="5"/>
        <v>48.086571163844219</v>
      </c>
      <c r="E21" s="77">
        <f t="shared" si="0"/>
        <v>0.69895634038233423</v>
      </c>
      <c r="F21" s="75">
        <v>625281.62708000001</v>
      </c>
      <c r="G21" s="75">
        <v>779003.37769999995</v>
      </c>
      <c r="H21" s="64">
        <f t="shared" si="1"/>
        <v>24.584402285713157</v>
      </c>
      <c r="I21" s="66">
        <f t="shared" si="2"/>
        <v>0.71456253358634902</v>
      </c>
      <c r="J21" s="75">
        <v>923520.66179000004</v>
      </c>
      <c r="K21" s="75">
        <v>1051903.8418399999</v>
      </c>
      <c r="L21" s="64">
        <f t="shared" si="3"/>
        <v>13.901495154549448</v>
      </c>
      <c r="M21" s="77">
        <f t="shared" si="4"/>
        <v>0.6869289683352634</v>
      </c>
    </row>
    <row r="22" spans="1:13" ht="24" customHeight="1" x14ac:dyDescent="0.25">
      <c r="A22" s="68" t="s">
        <v>41</v>
      </c>
      <c r="B22" s="76">
        <f>SUM(B9:B21)</f>
        <v>14007973.516700001</v>
      </c>
      <c r="C22" s="76">
        <f>SUM(C9:C21)</f>
        <v>14919658.697559999</v>
      </c>
      <c r="D22" s="74">
        <f t="shared" si="5"/>
        <v>6.5083302718491485</v>
      </c>
      <c r="E22" s="78">
        <f t="shared" si="0"/>
        <v>100</v>
      </c>
      <c r="F22" s="67">
        <f>SUM(F9:F21)</f>
        <v>121754716.66091</v>
      </c>
      <c r="G22" s="67">
        <f>SUM(G9:G21)</f>
        <v>109018223.19037998</v>
      </c>
      <c r="H22" s="74">
        <f>(G22-F22)/F22*100</f>
        <v>-10.46078034578445</v>
      </c>
      <c r="I22" s="70">
        <f t="shared" si="2"/>
        <v>100</v>
      </c>
      <c r="J22" s="76">
        <f>SUM(J9:J21)</f>
        <v>165521485.79424003</v>
      </c>
      <c r="K22" s="76">
        <f>SUM(K9:K21)</f>
        <v>153131384.80521998</v>
      </c>
      <c r="L22" s="74">
        <f t="shared" si="3"/>
        <v>-7.4854940611288372</v>
      </c>
      <c r="M22" s="78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7:N60"/>
  <sheetViews>
    <sheetView showGridLines="0" topLeftCell="C1" workbookViewId="0">
      <selection activeCell="C1" sqref="C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 t="s">
        <v>121</v>
      </c>
    </row>
    <row r="22" spans="3:14" x14ac:dyDescent="0.25">
      <c r="C22" s="65" t="s">
        <v>122</v>
      </c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42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8"/>
  <sheetViews>
    <sheetView showGridLines="0" zoomScale="90" zoomScaleNormal="90" workbookViewId="0"/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7"/>
      <c r="B3" s="73" t="s">
        <v>118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s="39" customFormat="1" x14ac:dyDescent="0.25">
      <c r="A4" s="49"/>
      <c r="B4" s="62" t="s">
        <v>103</v>
      </c>
      <c r="C4" s="62" t="s">
        <v>43</v>
      </c>
      <c r="D4" s="62" t="s">
        <v>44</v>
      </c>
      <c r="E4" s="62" t="s">
        <v>45</v>
      </c>
      <c r="F4" s="62" t="s">
        <v>46</v>
      </c>
      <c r="G4" s="62" t="s">
        <v>47</v>
      </c>
      <c r="H4" s="62" t="s">
        <v>48</v>
      </c>
      <c r="I4" s="62" t="s">
        <v>0</v>
      </c>
      <c r="J4" s="62" t="s">
        <v>102</v>
      </c>
      <c r="K4" s="62" t="s">
        <v>49</v>
      </c>
      <c r="L4" s="62" t="s">
        <v>50</v>
      </c>
      <c r="M4" s="62" t="s">
        <v>51</v>
      </c>
      <c r="N4" s="62" t="s">
        <v>52</v>
      </c>
      <c r="O4" s="63" t="s">
        <v>101</v>
      </c>
      <c r="P4" s="63" t="s">
        <v>100</v>
      </c>
    </row>
    <row r="5" spans="1:16" x14ac:dyDescent="0.25">
      <c r="A5" s="54" t="s">
        <v>99</v>
      </c>
      <c r="B5" s="55" t="s">
        <v>170</v>
      </c>
      <c r="C5" s="79">
        <v>1268376.57281</v>
      </c>
      <c r="D5" s="79">
        <v>1196430.2712399999</v>
      </c>
      <c r="E5" s="79">
        <v>1160093.6280499999</v>
      </c>
      <c r="F5" s="79">
        <v>796922.97530000005</v>
      </c>
      <c r="G5" s="79">
        <v>848253.56926999998</v>
      </c>
      <c r="H5" s="79">
        <v>1178874.9327400001</v>
      </c>
      <c r="I5" s="56">
        <v>1298643.19438</v>
      </c>
      <c r="J5" s="56">
        <v>1086343.4607299999</v>
      </c>
      <c r="K5" s="56">
        <v>1351904.14427</v>
      </c>
      <c r="L5" s="56"/>
      <c r="M5" s="56"/>
      <c r="N5" s="56"/>
      <c r="O5" s="79">
        <v>10185842.74879</v>
      </c>
      <c r="P5" s="57">
        <f t="shared" ref="P5:P24" si="0">O5/O$26*100</f>
        <v>9.3432478082148922</v>
      </c>
    </row>
    <row r="6" spans="1:16" x14ac:dyDescent="0.25">
      <c r="A6" s="54" t="s">
        <v>98</v>
      </c>
      <c r="B6" s="55" t="s">
        <v>171</v>
      </c>
      <c r="C6" s="79">
        <v>833383.40998</v>
      </c>
      <c r="D6" s="79">
        <v>827726.42009999999</v>
      </c>
      <c r="E6" s="79">
        <v>772818.87713000004</v>
      </c>
      <c r="F6" s="79">
        <v>339827.12649</v>
      </c>
      <c r="G6" s="79">
        <v>533494.32065999997</v>
      </c>
      <c r="H6" s="79">
        <v>873195.55995000002</v>
      </c>
      <c r="I6" s="56">
        <v>923420.98684000003</v>
      </c>
      <c r="J6" s="56">
        <v>713632.54125999997</v>
      </c>
      <c r="K6" s="56">
        <v>1108686.93769</v>
      </c>
      <c r="L6" s="56"/>
      <c r="M6" s="56"/>
      <c r="N6" s="56"/>
      <c r="O6" s="79">
        <v>6926186.1801000005</v>
      </c>
      <c r="P6" s="57">
        <f t="shared" si="0"/>
        <v>6.3532370803775686</v>
      </c>
    </row>
    <row r="7" spans="1:16" x14ac:dyDescent="0.25">
      <c r="A7" s="54" t="s">
        <v>97</v>
      </c>
      <c r="B7" s="55" t="s">
        <v>172</v>
      </c>
      <c r="C7" s="79">
        <v>639848.12103000004</v>
      </c>
      <c r="D7" s="79">
        <v>663140.24664000003</v>
      </c>
      <c r="E7" s="79">
        <v>686423.90306000004</v>
      </c>
      <c r="F7" s="79">
        <v>595086.75453999999</v>
      </c>
      <c r="G7" s="79">
        <v>496459.19780000002</v>
      </c>
      <c r="H7" s="79">
        <v>713616.94715999998</v>
      </c>
      <c r="I7" s="56">
        <v>815897.33912999998</v>
      </c>
      <c r="J7" s="56">
        <v>667944.05954000005</v>
      </c>
      <c r="K7" s="56">
        <v>860332.92512000003</v>
      </c>
      <c r="L7" s="56"/>
      <c r="M7" s="56"/>
      <c r="N7" s="56"/>
      <c r="O7" s="79">
        <v>6138749.4940200001</v>
      </c>
      <c r="P7" s="57">
        <f t="shared" si="0"/>
        <v>5.6309388599186931</v>
      </c>
    </row>
    <row r="8" spans="1:16" x14ac:dyDescent="0.25">
      <c r="A8" s="54" t="s">
        <v>96</v>
      </c>
      <c r="B8" s="55" t="s">
        <v>173</v>
      </c>
      <c r="C8" s="79">
        <v>842185.48286999995</v>
      </c>
      <c r="D8" s="79">
        <v>715177.15882999997</v>
      </c>
      <c r="E8" s="79">
        <v>507200.80796000001</v>
      </c>
      <c r="F8" s="79">
        <v>375796.99079000001</v>
      </c>
      <c r="G8" s="79">
        <v>373270.31955999997</v>
      </c>
      <c r="H8" s="79">
        <v>599728.87025000004</v>
      </c>
      <c r="I8" s="56">
        <v>587043.50305000006</v>
      </c>
      <c r="J8" s="56">
        <v>462877.54528999998</v>
      </c>
      <c r="K8" s="56">
        <v>755789.95528999995</v>
      </c>
      <c r="L8" s="56"/>
      <c r="M8" s="56"/>
      <c r="N8" s="56"/>
      <c r="O8" s="79">
        <v>5219070.6338900002</v>
      </c>
      <c r="P8" s="57">
        <f t="shared" si="0"/>
        <v>4.7873378240405424</v>
      </c>
    </row>
    <row r="9" spans="1:16" x14ac:dyDescent="0.25">
      <c r="A9" s="54" t="s">
        <v>95</v>
      </c>
      <c r="B9" s="55" t="s">
        <v>174</v>
      </c>
      <c r="C9" s="79">
        <v>621896.11025999999</v>
      </c>
      <c r="D9" s="79">
        <v>630162.20582000003</v>
      </c>
      <c r="E9" s="79">
        <v>372973.45523999998</v>
      </c>
      <c r="F9" s="79">
        <v>459463.85856999998</v>
      </c>
      <c r="G9" s="79">
        <v>502788.66634</v>
      </c>
      <c r="H9" s="79">
        <v>580981.84329999995</v>
      </c>
      <c r="I9" s="56">
        <v>608801.29955</v>
      </c>
      <c r="J9" s="56">
        <v>549360.73505999998</v>
      </c>
      <c r="K9" s="56">
        <v>689539.29422000004</v>
      </c>
      <c r="L9" s="56"/>
      <c r="M9" s="56"/>
      <c r="N9" s="56"/>
      <c r="O9" s="79">
        <v>5015967.4683600003</v>
      </c>
      <c r="P9" s="57">
        <f t="shared" si="0"/>
        <v>4.6010357916038931</v>
      </c>
    </row>
    <row r="10" spans="1:16" x14ac:dyDescent="0.25">
      <c r="A10" s="54" t="s">
        <v>94</v>
      </c>
      <c r="B10" s="55" t="s">
        <v>175</v>
      </c>
      <c r="C10" s="79">
        <v>617976.13260000001</v>
      </c>
      <c r="D10" s="79">
        <v>602271.84542999999</v>
      </c>
      <c r="E10" s="79">
        <v>459850.99846999999</v>
      </c>
      <c r="F10" s="79">
        <v>225005.74989000001</v>
      </c>
      <c r="G10" s="79">
        <v>400402.56359999999</v>
      </c>
      <c r="H10" s="79">
        <v>573712.67000000004</v>
      </c>
      <c r="I10" s="56">
        <v>658634.06181999994</v>
      </c>
      <c r="J10" s="56">
        <v>452916.56459999998</v>
      </c>
      <c r="K10" s="56">
        <v>674574.82524000003</v>
      </c>
      <c r="L10" s="56"/>
      <c r="M10" s="56"/>
      <c r="N10" s="56"/>
      <c r="O10" s="79">
        <v>4665345.4116500001</v>
      </c>
      <c r="P10" s="57">
        <f t="shared" si="0"/>
        <v>4.2794179496971294</v>
      </c>
    </row>
    <row r="11" spans="1:16" x14ac:dyDescent="0.25">
      <c r="A11" s="54" t="s">
        <v>93</v>
      </c>
      <c r="B11" s="55" t="s">
        <v>176</v>
      </c>
      <c r="C11" s="79">
        <v>588924.42954000004</v>
      </c>
      <c r="D11" s="79">
        <v>612289.36063999997</v>
      </c>
      <c r="E11" s="79">
        <v>465214.24397000001</v>
      </c>
      <c r="F11" s="79">
        <v>287921.44123</v>
      </c>
      <c r="G11" s="79">
        <v>250931.64241</v>
      </c>
      <c r="H11" s="79">
        <v>439279.32743</v>
      </c>
      <c r="I11" s="56">
        <v>598312.15963999997</v>
      </c>
      <c r="J11" s="56">
        <v>554981.78818999999</v>
      </c>
      <c r="K11" s="56">
        <v>666943.52330999996</v>
      </c>
      <c r="L11" s="56"/>
      <c r="M11" s="56"/>
      <c r="N11" s="56"/>
      <c r="O11" s="79">
        <v>4464797.9163600001</v>
      </c>
      <c r="P11" s="57">
        <f t="shared" si="0"/>
        <v>4.0954601769312111</v>
      </c>
    </row>
    <row r="12" spans="1:16" x14ac:dyDescent="0.25">
      <c r="A12" s="54" t="s">
        <v>92</v>
      </c>
      <c r="B12" s="55" t="s">
        <v>179</v>
      </c>
      <c r="C12" s="79">
        <v>470861.37508000003</v>
      </c>
      <c r="D12" s="79">
        <v>410959.19886</v>
      </c>
      <c r="E12" s="79">
        <v>446710.45523000002</v>
      </c>
      <c r="F12" s="79">
        <v>262488.45659999998</v>
      </c>
      <c r="G12" s="79">
        <v>310163.51030999998</v>
      </c>
      <c r="H12" s="79">
        <v>361760.80703999999</v>
      </c>
      <c r="I12" s="56">
        <v>453875.03798999998</v>
      </c>
      <c r="J12" s="56">
        <v>393365.04570000002</v>
      </c>
      <c r="K12" s="56">
        <v>402010.37190999999</v>
      </c>
      <c r="L12" s="56"/>
      <c r="M12" s="56"/>
      <c r="N12" s="56"/>
      <c r="O12" s="79">
        <v>3512194.2587199998</v>
      </c>
      <c r="P12" s="57">
        <f t="shared" si="0"/>
        <v>3.2216579539978438</v>
      </c>
    </row>
    <row r="13" spans="1:16" x14ac:dyDescent="0.25">
      <c r="A13" s="54" t="s">
        <v>91</v>
      </c>
      <c r="B13" s="55" t="s">
        <v>177</v>
      </c>
      <c r="C13" s="79">
        <v>365167.52296999999</v>
      </c>
      <c r="D13" s="79">
        <v>376653.10612000001</v>
      </c>
      <c r="E13" s="79">
        <v>389518.10803</v>
      </c>
      <c r="F13" s="79">
        <v>240855.97906000001</v>
      </c>
      <c r="G13" s="79">
        <v>259517.08908999999</v>
      </c>
      <c r="H13" s="79">
        <v>377825.89370999997</v>
      </c>
      <c r="I13" s="56">
        <v>390411.08062999998</v>
      </c>
      <c r="J13" s="56">
        <v>349724.72149000003</v>
      </c>
      <c r="K13" s="56">
        <v>421044.36749999999</v>
      </c>
      <c r="L13" s="56"/>
      <c r="M13" s="56"/>
      <c r="N13" s="56"/>
      <c r="O13" s="79">
        <v>3170717.8686000002</v>
      </c>
      <c r="P13" s="57">
        <f t="shared" si="0"/>
        <v>2.9084292293618952</v>
      </c>
    </row>
    <row r="14" spans="1:16" x14ac:dyDescent="0.25">
      <c r="A14" s="54" t="s">
        <v>90</v>
      </c>
      <c r="B14" s="55" t="s">
        <v>213</v>
      </c>
      <c r="C14" s="79">
        <v>331731.67687999998</v>
      </c>
      <c r="D14" s="79">
        <v>367102.42895999999</v>
      </c>
      <c r="E14" s="79">
        <v>309680.19639</v>
      </c>
      <c r="F14" s="79">
        <v>188721.72021999999</v>
      </c>
      <c r="G14" s="79">
        <v>221583.231</v>
      </c>
      <c r="H14" s="79">
        <v>366428.79100999999</v>
      </c>
      <c r="I14" s="56">
        <v>376257.86541000003</v>
      </c>
      <c r="J14" s="56">
        <v>278058.42846000002</v>
      </c>
      <c r="K14" s="56">
        <v>340447.64727999998</v>
      </c>
      <c r="L14" s="56"/>
      <c r="M14" s="56"/>
      <c r="N14" s="56"/>
      <c r="O14" s="79">
        <v>2780011.9856099999</v>
      </c>
      <c r="P14" s="57">
        <f t="shared" si="0"/>
        <v>2.5500433819722295</v>
      </c>
    </row>
    <row r="15" spans="1:16" x14ac:dyDescent="0.25">
      <c r="A15" s="54" t="s">
        <v>89</v>
      </c>
      <c r="B15" s="55" t="s">
        <v>178</v>
      </c>
      <c r="C15" s="79">
        <v>329154.07944</v>
      </c>
      <c r="D15" s="79">
        <v>317594.03097000002</v>
      </c>
      <c r="E15" s="79">
        <v>325030.51014000003</v>
      </c>
      <c r="F15" s="79">
        <v>172054.52525000001</v>
      </c>
      <c r="G15" s="79">
        <v>215136.83046999999</v>
      </c>
      <c r="H15" s="79">
        <v>322102.24258000002</v>
      </c>
      <c r="I15" s="56">
        <v>339365.04031000001</v>
      </c>
      <c r="J15" s="56">
        <v>258111.63376999999</v>
      </c>
      <c r="K15" s="56">
        <v>418647.35962</v>
      </c>
      <c r="L15" s="56"/>
      <c r="M15" s="56"/>
      <c r="N15" s="56"/>
      <c r="O15" s="79">
        <v>2697196.2525499999</v>
      </c>
      <c r="P15" s="57">
        <f t="shared" si="0"/>
        <v>2.4740783454522548</v>
      </c>
    </row>
    <row r="16" spans="1:16" x14ac:dyDescent="0.25">
      <c r="A16" s="54" t="s">
        <v>88</v>
      </c>
      <c r="B16" s="55" t="s">
        <v>214</v>
      </c>
      <c r="C16" s="79">
        <v>309240.76052000001</v>
      </c>
      <c r="D16" s="79">
        <v>315293.76585000003</v>
      </c>
      <c r="E16" s="79">
        <v>253010.93411</v>
      </c>
      <c r="F16" s="79">
        <v>155373.01706000001</v>
      </c>
      <c r="G16" s="79">
        <v>253492.29853</v>
      </c>
      <c r="H16" s="79">
        <v>282260.36460999999</v>
      </c>
      <c r="I16" s="56">
        <v>292005.13069000002</v>
      </c>
      <c r="J16" s="56">
        <v>256211.22162</v>
      </c>
      <c r="K16" s="56">
        <v>305484.42323999997</v>
      </c>
      <c r="L16" s="56"/>
      <c r="M16" s="56"/>
      <c r="N16" s="56"/>
      <c r="O16" s="79">
        <v>2422371.9162300001</v>
      </c>
      <c r="P16" s="57">
        <f t="shared" si="0"/>
        <v>2.2219880725810208</v>
      </c>
    </row>
    <row r="17" spans="1:16" x14ac:dyDescent="0.25">
      <c r="A17" s="54" t="s">
        <v>87</v>
      </c>
      <c r="B17" s="55" t="s">
        <v>215</v>
      </c>
      <c r="C17" s="79">
        <v>270111.24070000002</v>
      </c>
      <c r="D17" s="79">
        <v>291876.13238000002</v>
      </c>
      <c r="E17" s="79">
        <v>262226.13537999999</v>
      </c>
      <c r="F17" s="79">
        <v>152816.78164999999</v>
      </c>
      <c r="G17" s="79">
        <v>178050.93966</v>
      </c>
      <c r="H17" s="79">
        <v>230626.28949</v>
      </c>
      <c r="I17" s="56">
        <v>282138.45400999999</v>
      </c>
      <c r="J17" s="56">
        <v>237958.60063999999</v>
      </c>
      <c r="K17" s="56">
        <v>380940.60376999999</v>
      </c>
      <c r="L17" s="56"/>
      <c r="M17" s="56"/>
      <c r="N17" s="56"/>
      <c r="O17" s="79">
        <v>2286745.1776800002</v>
      </c>
      <c r="P17" s="57">
        <f t="shared" si="0"/>
        <v>2.0975806711568081</v>
      </c>
    </row>
    <row r="18" spans="1:16" x14ac:dyDescent="0.25">
      <c r="A18" s="54" t="s">
        <v>86</v>
      </c>
      <c r="B18" s="55" t="s">
        <v>216</v>
      </c>
      <c r="C18" s="79">
        <v>274009.77331999998</v>
      </c>
      <c r="D18" s="79">
        <v>292483.45879</v>
      </c>
      <c r="E18" s="79">
        <v>263793.34177</v>
      </c>
      <c r="F18" s="79">
        <v>208313.48538</v>
      </c>
      <c r="G18" s="79">
        <v>172897.12914999999</v>
      </c>
      <c r="H18" s="79">
        <v>216673.3818</v>
      </c>
      <c r="I18" s="56">
        <v>242907.68388</v>
      </c>
      <c r="J18" s="56">
        <v>187238.88789000001</v>
      </c>
      <c r="K18" s="56">
        <v>236413.75667</v>
      </c>
      <c r="L18" s="56"/>
      <c r="M18" s="56"/>
      <c r="N18" s="56"/>
      <c r="O18" s="79">
        <v>2094730.8986500001</v>
      </c>
      <c r="P18" s="57">
        <f t="shared" si="0"/>
        <v>1.9214502285475183</v>
      </c>
    </row>
    <row r="19" spans="1:16" x14ac:dyDescent="0.25">
      <c r="A19" s="54" t="s">
        <v>85</v>
      </c>
      <c r="B19" s="55" t="s">
        <v>217</v>
      </c>
      <c r="C19" s="79">
        <v>221910.71246000001</v>
      </c>
      <c r="D19" s="79">
        <v>290496.84895999997</v>
      </c>
      <c r="E19" s="79">
        <v>298736.07734999998</v>
      </c>
      <c r="F19" s="79">
        <v>201014.42957000001</v>
      </c>
      <c r="G19" s="79">
        <v>139505.13005000001</v>
      </c>
      <c r="H19" s="79">
        <v>212505.83025</v>
      </c>
      <c r="I19" s="56">
        <v>257207.04488999999</v>
      </c>
      <c r="J19" s="56">
        <v>197230.99111</v>
      </c>
      <c r="K19" s="56">
        <v>214834.76668</v>
      </c>
      <c r="L19" s="56"/>
      <c r="M19" s="56"/>
      <c r="N19" s="56"/>
      <c r="O19" s="79">
        <v>2033441.8313200001</v>
      </c>
      <c r="P19" s="57">
        <f t="shared" si="0"/>
        <v>1.865231125413751</v>
      </c>
    </row>
    <row r="20" spans="1:16" x14ac:dyDescent="0.25">
      <c r="A20" s="54" t="s">
        <v>84</v>
      </c>
      <c r="B20" s="55" t="s">
        <v>218</v>
      </c>
      <c r="C20" s="79">
        <v>204657.17128000001</v>
      </c>
      <c r="D20" s="79">
        <v>143214.93409</v>
      </c>
      <c r="E20" s="79">
        <v>184774.34140999999</v>
      </c>
      <c r="F20" s="79">
        <v>213063.48902000001</v>
      </c>
      <c r="G20" s="79">
        <v>187550.97808</v>
      </c>
      <c r="H20" s="79">
        <v>218183.90164</v>
      </c>
      <c r="I20" s="56">
        <v>237359.67230000001</v>
      </c>
      <c r="J20" s="56">
        <v>196468.16130000001</v>
      </c>
      <c r="K20" s="56">
        <v>267707.08987999998</v>
      </c>
      <c r="L20" s="56"/>
      <c r="M20" s="56"/>
      <c r="N20" s="56"/>
      <c r="O20" s="79">
        <v>1852979.7390000001</v>
      </c>
      <c r="P20" s="57">
        <f t="shared" si="0"/>
        <v>1.6996972476464933</v>
      </c>
    </row>
    <row r="21" spans="1:16" x14ac:dyDescent="0.25">
      <c r="A21" s="54" t="s">
        <v>83</v>
      </c>
      <c r="B21" s="55" t="s">
        <v>219</v>
      </c>
      <c r="C21" s="79">
        <v>202661.73095999999</v>
      </c>
      <c r="D21" s="79">
        <v>191927.69016</v>
      </c>
      <c r="E21" s="79">
        <v>186369.2322</v>
      </c>
      <c r="F21" s="79">
        <v>141290.77095999999</v>
      </c>
      <c r="G21" s="79">
        <v>152791.84087000001</v>
      </c>
      <c r="H21" s="79">
        <v>207917.39248000001</v>
      </c>
      <c r="I21" s="56">
        <v>219229.15447000001</v>
      </c>
      <c r="J21" s="56">
        <v>192944.65312</v>
      </c>
      <c r="K21" s="56">
        <v>243510.96502</v>
      </c>
      <c r="L21" s="56"/>
      <c r="M21" s="56"/>
      <c r="N21" s="56"/>
      <c r="O21" s="79">
        <v>1738643.4302399999</v>
      </c>
      <c r="P21" s="57">
        <f t="shared" si="0"/>
        <v>1.5948190856163409</v>
      </c>
    </row>
    <row r="22" spans="1:16" x14ac:dyDescent="0.25">
      <c r="A22" s="54" t="s">
        <v>82</v>
      </c>
      <c r="B22" s="55" t="s">
        <v>220</v>
      </c>
      <c r="C22" s="79">
        <v>174656.28602</v>
      </c>
      <c r="D22" s="79">
        <v>206948.96327000001</v>
      </c>
      <c r="E22" s="79">
        <v>197766.08682999999</v>
      </c>
      <c r="F22" s="79">
        <v>59913.466780000002</v>
      </c>
      <c r="G22" s="79">
        <v>87323.913079999998</v>
      </c>
      <c r="H22" s="79">
        <v>153816.82777</v>
      </c>
      <c r="I22" s="56">
        <v>176831.05325999999</v>
      </c>
      <c r="J22" s="56">
        <v>137106.62776999999</v>
      </c>
      <c r="K22" s="56">
        <v>196453.93921000001</v>
      </c>
      <c r="L22" s="56"/>
      <c r="M22" s="56"/>
      <c r="N22" s="56"/>
      <c r="O22" s="79">
        <v>1390817.16399</v>
      </c>
      <c r="P22" s="57">
        <f t="shared" si="0"/>
        <v>1.2757657603364136</v>
      </c>
    </row>
    <row r="23" spans="1:16" x14ac:dyDescent="0.25">
      <c r="A23" s="54" t="s">
        <v>81</v>
      </c>
      <c r="B23" s="55" t="s">
        <v>221</v>
      </c>
      <c r="C23" s="79">
        <v>220671.53284</v>
      </c>
      <c r="D23" s="79">
        <v>184312.99770000001</v>
      </c>
      <c r="E23" s="79">
        <v>175650.02093</v>
      </c>
      <c r="F23" s="79">
        <v>170079.94284</v>
      </c>
      <c r="G23" s="79">
        <v>94945.731799999994</v>
      </c>
      <c r="H23" s="79">
        <v>143836.14152999999</v>
      </c>
      <c r="I23" s="56">
        <v>132097.0705</v>
      </c>
      <c r="J23" s="56">
        <v>138545.06216999999</v>
      </c>
      <c r="K23" s="56">
        <v>124672.81748</v>
      </c>
      <c r="L23" s="56"/>
      <c r="M23" s="56"/>
      <c r="N23" s="56"/>
      <c r="O23" s="79">
        <v>1384811.31779</v>
      </c>
      <c r="P23" s="57">
        <f t="shared" si="0"/>
        <v>1.2702567307226105</v>
      </c>
    </row>
    <row r="24" spans="1:16" x14ac:dyDescent="0.25">
      <c r="A24" s="54" t="s">
        <v>80</v>
      </c>
      <c r="B24" s="55" t="s">
        <v>222</v>
      </c>
      <c r="C24" s="79">
        <v>124995.09931999999</v>
      </c>
      <c r="D24" s="79">
        <v>164424.22268000001</v>
      </c>
      <c r="E24" s="79">
        <v>182429.45494</v>
      </c>
      <c r="F24" s="79">
        <v>120632.34162000001</v>
      </c>
      <c r="G24" s="79">
        <v>123573.83356</v>
      </c>
      <c r="H24" s="79">
        <v>129572.06918999999</v>
      </c>
      <c r="I24" s="56">
        <v>168589.27793000001</v>
      </c>
      <c r="J24" s="56">
        <v>147297.91826000001</v>
      </c>
      <c r="K24" s="56">
        <v>179998.67310000001</v>
      </c>
      <c r="L24" s="56"/>
      <c r="M24" s="56"/>
      <c r="N24" s="56"/>
      <c r="O24" s="79">
        <v>1341512.8906</v>
      </c>
      <c r="P24" s="57">
        <f t="shared" si="0"/>
        <v>1.2305400430690361</v>
      </c>
    </row>
    <row r="25" spans="1:16" x14ac:dyDescent="0.25">
      <c r="A25" s="58"/>
      <c r="B25" s="165" t="s">
        <v>79</v>
      </c>
      <c r="C25" s="165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80">
        <f>SUM(O5:O24)</f>
        <v>71322134.584150016</v>
      </c>
      <c r="P25" s="60">
        <f>SUM(P5:P24)</f>
        <v>65.422213366658141</v>
      </c>
    </row>
    <row r="26" spans="1:16" ht="13.5" customHeight="1" x14ac:dyDescent="0.25">
      <c r="A26" s="58"/>
      <c r="B26" s="166" t="s">
        <v>78</v>
      </c>
      <c r="C26" s="166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80">
        <v>109018223.19038001</v>
      </c>
      <c r="P26" s="56">
        <f>O26/O$26*100</f>
        <v>100</v>
      </c>
    </row>
    <row r="27" spans="1:16" x14ac:dyDescent="0.25">
      <c r="B27" s="38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2"/>
  <sheetViews>
    <sheetView showGridLines="0" zoomScaleNormal="100" workbookViewId="0"/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27"/>
  <sheetViews>
    <sheetView showGridLines="0" workbookViewId="0"/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53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Çağrı Köksal</cp:lastModifiedBy>
  <cp:lastPrinted>2016-02-26T09:44:09Z</cp:lastPrinted>
  <dcterms:created xsi:type="dcterms:W3CDTF">2013-08-01T04:41:02Z</dcterms:created>
  <dcterms:modified xsi:type="dcterms:W3CDTF">2020-10-01T13:25:31Z</dcterms:modified>
</cp:coreProperties>
</file>