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TIM\Ar-Ge\Ihracat\2020\202010 - Ekim\dağıtım\"/>
    </mc:Choice>
  </mc:AlternateContent>
  <xr:revisionPtr revIDLastSave="0" documentId="13_ncr:1_{15B7D2EE-0D55-4322-A340-35804D8DCBFD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'2002_2020_AYLIK_IHR'!$A$1:$O$81</definedName>
  </definedNames>
  <calcPr calcId="191029"/>
</workbook>
</file>

<file path=xl/calcChain.xml><?xml version="1.0" encoding="utf-8"?>
<calcChain xmlns="http://schemas.openxmlformats.org/spreadsheetml/2006/main">
  <c r="I44" i="1" l="1"/>
  <c r="I42" i="1"/>
  <c r="I41" i="1"/>
  <c r="I37" i="1"/>
  <c r="I36" i="1"/>
  <c r="I34" i="1"/>
  <c r="I33" i="1"/>
  <c r="I29" i="1"/>
  <c r="I28" i="1"/>
  <c r="I26" i="1"/>
  <c r="I25" i="1"/>
  <c r="I21" i="1"/>
  <c r="I20" i="1"/>
  <c r="I18" i="1"/>
  <c r="I17" i="1"/>
  <c r="I13" i="1"/>
  <c r="I12" i="1"/>
  <c r="I10" i="1"/>
  <c r="I9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M44" i="1"/>
  <c r="J45" i="1"/>
  <c r="I40" i="1"/>
  <c r="I46" i="1"/>
  <c r="E46" i="1"/>
  <c r="D46" i="1"/>
  <c r="G45" i="1"/>
  <c r="F45" i="1"/>
  <c r="C45" i="1"/>
  <c r="E45" i="1" s="1"/>
  <c r="B45" i="1"/>
  <c r="D45" i="1"/>
  <c r="O80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C2" i="22"/>
  <c r="K22" i="4"/>
  <c r="J22" i="4"/>
  <c r="G22" i="4"/>
  <c r="F22" i="4"/>
  <c r="C22" i="4"/>
  <c r="B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/>
  <c r="B7" i="2"/>
  <c r="F6" i="2"/>
  <c r="B6" i="2"/>
  <c r="K42" i="1"/>
  <c r="J42" i="1"/>
  <c r="J42" i="2"/>
  <c r="G42" i="1"/>
  <c r="F42" i="1"/>
  <c r="F42" i="2"/>
  <c r="C42" i="1"/>
  <c r="C42" i="2"/>
  <c r="B42" i="1"/>
  <c r="B42" i="2"/>
  <c r="K29" i="1"/>
  <c r="J29" i="1"/>
  <c r="J29" i="2"/>
  <c r="G29" i="1"/>
  <c r="F29" i="1"/>
  <c r="F29" i="2"/>
  <c r="C29" i="1"/>
  <c r="C29" i="2"/>
  <c r="B29" i="1"/>
  <c r="B29" i="2"/>
  <c r="K27" i="1"/>
  <c r="J27" i="1"/>
  <c r="J27" i="2"/>
  <c r="G27" i="1"/>
  <c r="F27" i="1"/>
  <c r="F27" i="2"/>
  <c r="C27" i="1"/>
  <c r="C27" i="2"/>
  <c r="B27" i="1"/>
  <c r="B27" i="2"/>
  <c r="K23" i="1"/>
  <c r="K22" i="1"/>
  <c r="J23" i="1"/>
  <c r="J23" i="2"/>
  <c r="G23" i="1"/>
  <c r="G22" i="1"/>
  <c r="F23" i="1"/>
  <c r="F23" i="2"/>
  <c r="C23" i="1"/>
  <c r="B23" i="1"/>
  <c r="B23" i="2"/>
  <c r="K20" i="1"/>
  <c r="J20" i="1"/>
  <c r="J20" i="2"/>
  <c r="G20" i="1"/>
  <c r="F20" i="1"/>
  <c r="F20" i="2"/>
  <c r="C20" i="1"/>
  <c r="C20" i="2"/>
  <c r="B20" i="1"/>
  <c r="B20" i="2"/>
  <c r="K18" i="1"/>
  <c r="J18" i="1"/>
  <c r="J18" i="2"/>
  <c r="G18" i="1"/>
  <c r="F18" i="1"/>
  <c r="F18" i="2"/>
  <c r="C18" i="1"/>
  <c r="C18" i="2"/>
  <c r="B18" i="1"/>
  <c r="B18" i="2"/>
  <c r="K9" i="1"/>
  <c r="K8" i="1"/>
  <c r="J9" i="1"/>
  <c r="J9" i="2"/>
  <c r="G9" i="1"/>
  <c r="F9" i="1"/>
  <c r="F9" i="2"/>
  <c r="C9" i="1"/>
  <c r="C9" i="2"/>
  <c r="B9" i="1"/>
  <c r="B9" i="2"/>
  <c r="J22" i="1"/>
  <c r="J22" i="2"/>
  <c r="J8" i="1"/>
  <c r="J8" i="2"/>
  <c r="G22" i="2"/>
  <c r="G29" i="2"/>
  <c r="G18" i="2"/>
  <c r="D23" i="1"/>
  <c r="B23" i="3"/>
  <c r="C23" i="2"/>
  <c r="G27" i="2"/>
  <c r="G9" i="2"/>
  <c r="F8" i="1"/>
  <c r="F22" i="1"/>
  <c r="F22" i="2"/>
  <c r="K9" i="2"/>
  <c r="G8" i="1"/>
  <c r="K23" i="2"/>
  <c r="K42" i="2"/>
  <c r="G20" i="2"/>
  <c r="K20" i="2"/>
  <c r="B8" i="1"/>
  <c r="B22" i="1"/>
  <c r="B22" i="2"/>
  <c r="K8" i="2"/>
  <c r="K22" i="2"/>
  <c r="K29" i="2"/>
  <c r="K18" i="2"/>
  <c r="C8" i="1"/>
  <c r="G23" i="2"/>
  <c r="K27" i="2"/>
  <c r="C22" i="1"/>
  <c r="C22" i="2"/>
  <c r="G42" i="2"/>
  <c r="K44" i="1"/>
  <c r="J46" i="2"/>
  <c r="J44" i="1"/>
  <c r="J44" i="2"/>
  <c r="C8" i="2"/>
  <c r="C44" i="1"/>
  <c r="B8" i="2"/>
  <c r="B44" i="1"/>
  <c r="G8" i="2"/>
  <c r="G44" i="1"/>
  <c r="K44" i="2"/>
  <c r="M27" i="2"/>
  <c r="F8" i="2"/>
  <c r="F44" i="1"/>
  <c r="F46" i="2"/>
  <c r="C46" i="2"/>
  <c r="C45" i="2"/>
  <c r="B46" i="2"/>
  <c r="F44" i="2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/>
  <c r="G44" i="2"/>
  <c r="I8" i="2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/>
  <c r="L44" i="1"/>
  <c r="F44" i="3"/>
  <c r="L43" i="1"/>
  <c r="F43" i="3"/>
  <c r="L42" i="1"/>
  <c r="F42" i="3"/>
  <c r="L41" i="1"/>
  <c r="F41" i="3"/>
  <c r="L40" i="1"/>
  <c r="F40" i="3"/>
  <c r="L39" i="1"/>
  <c r="F39" i="3"/>
  <c r="L38" i="1"/>
  <c r="F38" i="3"/>
  <c r="L37" i="1"/>
  <c r="F37" i="3"/>
  <c r="L36" i="1"/>
  <c r="F36" i="3"/>
  <c r="L35" i="1"/>
  <c r="F35" i="3"/>
  <c r="L34" i="1"/>
  <c r="F34" i="3"/>
  <c r="L33" i="1"/>
  <c r="F33" i="3"/>
  <c r="L32" i="1"/>
  <c r="F32" i="3"/>
  <c r="L31" i="1"/>
  <c r="F31" i="3"/>
  <c r="L30" i="1"/>
  <c r="F30" i="3"/>
  <c r="L29" i="1"/>
  <c r="F29" i="3"/>
  <c r="L28" i="1"/>
  <c r="F28" i="3"/>
  <c r="L27" i="1"/>
  <c r="F27" i="3"/>
  <c r="L26" i="1"/>
  <c r="F26" i="3"/>
  <c r="L25" i="1"/>
  <c r="F25" i="3"/>
  <c r="L24" i="1"/>
  <c r="F24" i="3"/>
  <c r="L23" i="1"/>
  <c r="F23" i="3"/>
  <c r="L22" i="1"/>
  <c r="F22" i="3"/>
  <c r="L21" i="1"/>
  <c r="F21" i="3"/>
  <c r="L20" i="1"/>
  <c r="F20" i="3"/>
  <c r="L19" i="1"/>
  <c r="F19" i="3"/>
  <c r="L18" i="1"/>
  <c r="F18" i="3"/>
  <c r="L17" i="1"/>
  <c r="F17" i="3"/>
  <c r="L16" i="1"/>
  <c r="F16" i="3"/>
  <c r="L15" i="1"/>
  <c r="F15" i="3"/>
  <c r="L14" i="1"/>
  <c r="F14" i="3"/>
  <c r="L13" i="1"/>
  <c r="F13" i="3"/>
  <c r="L12" i="1"/>
  <c r="F12" i="3"/>
  <c r="L11" i="1"/>
  <c r="F11" i="3"/>
  <c r="L10" i="1"/>
  <c r="F10" i="3"/>
  <c r="L9" i="1"/>
  <c r="F9" i="3"/>
  <c r="L8" i="1"/>
  <c r="F8" i="3"/>
  <c r="L8" i="2"/>
  <c r="G8" i="3"/>
  <c r="L9" i="2"/>
  <c r="G9" i="3"/>
  <c r="L10" i="2"/>
  <c r="G10" i="3"/>
  <c r="L11" i="2"/>
  <c r="G11" i="3"/>
  <c r="L12" i="2"/>
  <c r="G12" i="3"/>
  <c r="L13" i="2"/>
  <c r="G13" i="3"/>
  <c r="L14" i="2"/>
  <c r="G14" i="3"/>
  <c r="L15" i="2"/>
  <c r="G15" i="3"/>
  <c r="L16" i="2"/>
  <c r="G16" i="3"/>
  <c r="L17" i="2"/>
  <c r="G17" i="3"/>
  <c r="L18" i="2"/>
  <c r="G18" i="3"/>
  <c r="L19" i="2"/>
  <c r="G19" i="3"/>
  <c r="L20" i="2"/>
  <c r="G20" i="3"/>
  <c r="L21" i="2"/>
  <c r="G21" i="3"/>
  <c r="L22" i="2"/>
  <c r="G22" i="3"/>
  <c r="L23" i="2"/>
  <c r="G23" i="3"/>
  <c r="L24" i="2"/>
  <c r="G24" i="3"/>
  <c r="L25" i="2"/>
  <c r="G25" i="3"/>
  <c r="L26" i="2"/>
  <c r="G26" i="3"/>
  <c r="L27" i="2"/>
  <c r="G27" i="3"/>
  <c r="L28" i="2"/>
  <c r="G28" i="3"/>
  <c r="L29" i="2"/>
  <c r="G29" i="3"/>
  <c r="L30" i="2"/>
  <c r="G30" i="3"/>
  <c r="L31" i="2"/>
  <c r="G31" i="3"/>
  <c r="L32" i="2"/>
  <c r="G32" i="3"/>
  <c r="L33" i="2"/>
  <c r="G33" i="3"/>
  <c r="L34" i="2"/>
  <c r="G34" i="3"/>
  <c r="L35" i="2"/>
  <c r="G35" i="3"/>
  <c r="L36" i="2"/>
  <c r="G36" i="3"/>
  <c r="L37" i="2"/>
  <c r="G37" i="3"/>
  <c r="L38" i="2"/>
  <c r="G38" i="3"/>
  <c r="L39" i="2"/>
  <c r="G39" i="3"/>
  <c r="L40" i="2"/>
  <c r="G40" i="3"/>
  <c r="L41" i="2"/>
  <c r="G41" i="3"/>
  <c r="L42" i="2"/>
  <c r="G42" i="3"/>
  <c r="L43" i="2"/>
  <c r="G43" i="3"/>
  <c r="L44" i="2"/>
  <c r="G44" i="3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/>
  <c r="P6" i="23"/>
  <c r="P25" i="23"/>
  <c r="O58" i="22"/>
  <c r="O59" i="22"/>
  <c r="O62" i="22"/>
  <c r="O2" i="22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/>
  <c r="D37" i="2"/>
  <c r="C37" i="3"/>
  <c r="D25" i="2"/>
  <c r="C25" i="3"/>
  <c r="D20" i="2"/>
  <c r="C20" i="3"/>
  <c r="D17" i="2"/>
  <c r="C17" i="3"/>
  <c r="D8" i="2"/>
  <c r="C8" i="3"/>
  <c r="D46" i="3"/>
  <c r="B46" i="3"/>
  <c r="G45" i="2"/>
  <c r="F45" i="2"/>
  <c r="H44" i="1"/>
  <c r="D44" i="3"/>
  <c r="D44" i="1"/>
  <c r="B44" i="3"/>
  <c r="H43" i="1"/>
  <c r="D43" i="3"/>
  <c r="D43" i="1"/>
  <c r="B43" i="3"/>
  <c r="H42" i="1"/>
  <c r="D42" i="3"/>
  <c r="D42" i="1"/>
  <c r="B42" i="3"/>
  <c r="H41" i="1"/>
  <c r="D41" i="3"/>
  <c r="D41" i="1"/>
  <c r="B41" i="3"/>
  <c r="H40" i="1"/>
  <c r="D40" i="3"/>
  <c r="D40" i="1"/>
  <c r="B40" i="3"/>
  <c r="H39" i="1"/>
  <c r="D39" i="3"/>
  <c r="D39" i="1"/>
  <c r="B39" i="3"/>
  <c r="H38" i="1"/>
  <c r="D38" i="3"/>
  <c r="D38" i="1"/>
  <c r="B38" i="3"/>
  <c r="H37" i="1"/>
  <c r="D37" i="3"/>
  <c r="D37" i="1"/>
  <c r="B37" i="3"/>
  <c r="H36" i="1"/>
  <c r="D36" i="3"/>
  <c r="D36" i="1"/>
  <c r="B36" i="3"/>
  <c r="H35" i="1"/>
  <c r="D35" i="3"/>
  <c r="D35" i="1"/>
  <c r="B35" i="3"/>
  <c r="H34" i="1"/>
  <c r="D34" i="3"/>
  <c r="D34" i="1"/>
  <c r="B34" i="3"/>
  <c r="H33" i="1"/>
  <c r="D33" i="3"/>
  <c r="D33" i="1"/>
  <c r="B33" i="3"/>
  <c r="H32" i="1"/>
  <c r="D32" i="3"/>
  <c r="D32" i="1"/>
  <c r="B32" i="3"/>
  <c r="H31" i="1"/>
  <c r="D31" i="3"/>
  <c r="D31" i="1"/>
  <c r="B31" i="3"/>
  <c r="H30" i="1"/>
  <c r="D30" i="3"/>
  <c r="D30" i="1"/>
  <c r="B30" i="3"/>
  <c r="H29" i="1"/>
  <c r="D29" i="3"/>
  <c r="D29" i="1"/>
  <c r="B29" i="3"/>
  <c r="H28" i="1"/>
  <c r="D28" i="3"/>
  <c r="D28" i="1"/>
  <c r="B28" i="3"/>
  <c r="H27" i="1"/>
  <c r="D27" i="3"/>
  <c r="D27" i="1"/>
  <c r="B27" i="3"/>
  <c r="H26" i="1"/>
  <c r="D26" i="3"/>
  <c r="D26" i="1"/>
  <c r="B26" i="3"/>
  <c r="H25" i="1"/>
  <c r="D25" i="3"/>
  <c r="D25" i="1"/>
  <c r="B25" i="3"/>
  <c r="H24" i="1"/>
  <c r="D24" i="3"/>
  <c r="D24" i="1"/>
  <c r="B24" i="3"/>
  <c r="H23" i="1"/>
  <c r="D23" i="3"/>
  <c r="H22" i="1"/>
  <c r="D22" i="3"/>
  <c r="D22" i="1"/>
  <c r="B22" i="3"/>
  <c r="H21" i="1"/>
  <c r="D21" i="3"/>
  <c r="D21" i="1"/>
  <c r="B21" i="3"/>
  <c r="H20" i="1"/>
  <c r="D20" i="3"/>
  <c r="D20" i="1"/>
  <c r="B20" i="3"/>
  <c r="H19" i="1"/>
  <c r="D19" i="3"/>
  <c r="D19" i="1"/>
  <c r="B19" i="3"/>
  <c r="H18" i="1"/>
  <c r="D18" i="3"/>
  <c r="D18" i="1"/>
  <c r="B18" i="3"/>
  <c r="H17" i="1"/>
  <c r="D17" i="3"/>
  <c r="D17" i="1"/>
  <c r="B17" i="3"/>
  <c r="H16" i="1"/>
  <c r="D16" i="3"/>
  <c r="D16" i="1"/>
  <c r="B16" i="3"/>
  <c r="H15" i="1"/>
  <c r="D15" i="3"/>
  <c r="D15" i="1"/>
  <c r="B15" i="3"/>
  <c r="H14" i="1"/>
  <c r="D14" i="3"/>
  <c r="D14" i="1"/>
  <c r="B14" i="3"/>
  <c r="H13" i="1"/>
  <c r="D13" i="3"/>
  <c r="D13" i="1"/>
  <c r="B13" i="3"/>
  <c r="H12" i="1"/>
  <c r="D12" i="3"/>
  <c r="D12" i="1"/>
  <c r="B12" i="3"/>
  <c r="H11" i="1"/>
  <c r="D11" i="3"/>
  <c r="D11" i="1"/>
  <c r="B11" i="3"/>
  <c r="H10" i="1"/>
  <c r="D10" i="3"/>
  <c r="D10" i="1"/>
  <c r="B10" i="3"/>
  <c r="H9" i="1"/>
  <c r="D9" i="3"/>
  <c r="D9" i="1"/>
  <c r="B9" i="3"/>
  <c r="H8" i="1"/>
  <c r="D8" i="3"/>
  <c r="D8" i="1"/>
  <c r="B8" i="3"/>
  <c r="H34" i="2"/>
  <c r="E34" i="3"/>
  <c r="H33" i="2"/>
  <c r="E33" i="3"/>
  <c r="H40" i="2"/>
  <c r="E40" i="3"/>
  <c r="D13" i="2"/>
  <c r="C13" i="3"/>
  <c r="D28" i="2"/>
  <c r="C28" i="3"/>
  <c r="D32" i="2"/>
  <c r="C32" i="3"/>
  <c r="H17" i="2"/>
  <c r="E17" i="3"/>
  <c r="H18" i="2"/>
  <c r="E18" i="3"/>
  <c r="D46" i="2"/>
  <c r="C46" i="3"/>
  <c r="D12" i="2"/>
  <c r="C12" i="3"/>
  <c r="D21" i="2"/>
  <c r="C21" i="3"/>
  <c r="D24" i="2"/>
  <c r="C24" i="3"/>
  <c r="D29" i="2"/>
  <c r="C29" i="3"/>
  <c r="D16" i="2"/>
  <c r="C16" i="3"/>
  <c r="D33" i="2"/>
  <c r="C33" i="3"/>
  <c r="D9" i="2"/>
  <c r="C9" i="3"/>
  <c r="D36" i="2"/>
  <c r="C36" i="3"/>
  <c r="D43" i="2"/>
  <c r="C43" i="3"/>
  <c r="I46" i="2"/>
  <c r="H46" i="2"/>
  <c r="E46" i="3"/>
  <c r="H44" i="2"/>
  <c r="E44" i="3"/>
  <c r="H21" i="2"/>
  <c r="E21" i="3"/>
  <c r="H22" i="2"/>
  <c r="E22" i="3"/>
  <c r="H37" i="2"/>
  <c r="E37" i="3"/>
  <c r="H38" i="2"/>
  <c r="E38" i="3"/>
  <c r="H9" i="2"/>
  <c r="E9" i="3"/>
  <c r="H10" i="2"/>
  <c r="E10" i="3"/>
  <c r="H25" i="2"/>
  <c r="E25" i="3"/>
  <c r="H26" i="2"/>
  <c r="E26" i="3"/>
  <c r="H13" i="2"/>
  <c r="E13" i="3"/>
  <c r="H14" i="2"/>
  <c r="E14" i="3"/>
  <c r="H29" i="2"/>
  <c r="E29" i="3"/>
  <c r="H30" i="2"/>
  <c r="E30" i="3"/>
  <c r="D44" i="2"/>
  <c r="C44" i="3"/>
  <c r="D41" i="2"/>
  <c r="C41" i="3"/>
  <c r="H45" i="2"/>
  <c r="E45" i="3"/>
  <c r="D10" i="2"/>
  <c r="C10" i="3"/>
  <c r="H11" i="2"/>
  <c r="E11" i="3"/>
  <c r="D14" i="2"/>
  <c r="C14" i="3"/>
  <c r="D18" i="2"/>
  <c r="C18" i="3"/>
  <c r="H19" i="2"/>
  <c r="E19" i="3"/>
  <c r="H23" i="2"/>
  <c r="E23" i="3"/>
  <c r="D26" i="2"/>
  <c r="C26" i="3"/>
  <c r="H31" i="2"/>
  <c r="E31" i="3"/>
  <c r="D34" i="2"/>
  <c r="C34" i="3"/>
  <c r="H35" i="2"/>
  <c r="E35" i="3"/>
  <c r="D38" i="2"/>
  <c r="C38" i="3"/>
  <c r="H39" i="2"/>
  <c r="E39" i="3"/>
  <c r="I45" i="2"/>
  <c r="D45" i="3"/>
  <c r="H8" i="2"/>
  <c r="E8" i="3"/>
  <c r="D11" i="2"/>
  <c r="C11" i="3"/>
  <c r="H12" i="2"/>
  <c r="E12" i="3"/>
  <c r="D15" i="2"/>
  <c r="C15" i="3"/>
  <c r="H16" i="2"/>
  <c r="E16" i="3"/>
  <c r="D19" i="2"/>
  <c r="C19" i="3"/>
  <c r="H20" i="2"/>
  <c r="E20" i="3"/>
  <c r="D23" i="2"/>
  <c r="C23" i="3"/>
  <c r="H24" i="2"/>
  <c r="E24" i="3"/>
  <c r="D27" i="2"/>
  <c r="C27" i="3"/>
  <c r="H28" i="2"/>
  <c r="E28" i="3"/>
  <c r="D31" i="2"/>
  <c r="C31" i="3"/>
  <c r="H32" i="2"/>
  <c r="E32" i="3"/>
  <c r="D35" i="2"/>
  <c r="C35" i="3"/>
  <c r="H36" i="2"/>
  <c r="E36" i="3"/>
  <c r="D39" i="2"/>
  <c r="C39" i="3"/>
  <c r="H41" i="2"/>
  <c r="E41" i="3"/>
  <c r="H42" i="2"/>
  <c r="E42" i="3"/>
  <c r="H43" i="2"/>
  <c r="E43" i="3"/>
  <c r="H15" i="2"/>
  <c r="E15" i="3"/>
  <c r="D22" i="2"/>
  <c r="C22" i="3"/>
  <c r="H27" i="2"/>
  <c r="E27" i="3"/>
  <c r="D30" i="2"/>
  <c r="C30" i="3"/>
  <c r="D42" i="2"/>
  <c r="C42" i="3"/>
  <c r="F46" i="3"/>
  <c r="K45" i="2"/>
  <c r="M45" i="2"/>
  <c r="L45" i="2"/>
  <c r="G45" i="3"/>
  <c r="M46" i="2"/>
  <c r="L46" i="2"/>
  <c r="G46" i="3"/>
  <c r="F45" i="3"/>
  <c r="H45" i="1" l="1"/>
  <c r="M13" i="1"/>
  <c r="M21" i="1"/>
  <c r="M29" i="1"/>
  <c r="M37" i="1"/>
  <c r="I45" i="1"/>
  <c r="H46" i="1"/>
  <c r="I11" i="1"/>
  <c r="I19" i="1"/>
  <c r="I27" i="1"/>
  <c r="I35" i="1"/>
  <c r="I43" i="1"/>
  <c r="M14" i="1"/>
  <c r="M22" i="1"/>
  <c r="M30" i="1"/>
  <c r="M38" i="1"/>
  <c r="M39" i="1"/>
  <c r="M8" i="1"/>
  <c r="M16" i="1"/>
  <c r="M24" i="1"/>
  <c r="M32" i="1"/>
  <c r="M40" i="1"/>
  <c r="M31" i="1"/>
  <c r="I14" i="1"/>
  <c r="I22" i="1"/>
  <c r="I30" i="1"/>
  <c r="I38" i="1"/>
  <c r="M9" i="1"/>
  <c r="M17" i="1"/>
  <c r="M25" i="1"/>
  <c r="M33" i="1"/>
  <c r="M41" i="1"/>
  <c r="L46" i="1"/>
  <c r="I15" i="1"/>
  <c r="I23" i="1"/>
  <c r="I31" i="1"/>
  <c r="I39" i="1"/>
  <c r="M10" i="1"/>
  <c r="M18" i="1"/>
  <c r="M26" i="1"/>
  <c r="M34" i="1"/>
  <c r="M42" i="1"/>
  <c r="M23" i="1"/>
  <c r="K45" i="1"/>
  <c r="I8" i="1"/>
  <c r="I16" i="1"/>
  <c r="I24" i="1"/>
  <c r="I32" i="1"/>
  <c r="M11" i="1"/>
  <c r="M19" i="1"/>
  <c r="M27" i="1"/>
  <c r="M35" i="1"/>
  <c r="M43" i="1"/>
  <c r="M15" i="1"/>
  <c r="M46" i="1"/>
  <c r="M12" i="1"/>
  <c r="M20" i="1"/>
  <c r="M28" i="1"/>
  <c r="M36" i="1"/>
  <c r="M45" i="1" l="1"/>
  <c r="L45" i="1"/>
</calcChain>
</file>

<file path=xl/sharedStrings.xml><?xml version="1.0" encoding="utf-8"?>
<sst xmlns="http://schemas.openxmlformats.org/spreadsheetml/2006/main" count="421" uniqueCount="230">
  <si>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</si>
  <si>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</si>
  <si>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</si>
  <si>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</si>
  <si>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</si>
  <si>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</si>
  <si>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</si>
  <si>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</si>
  <si>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</si>
  <si>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</si>
  <si>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</si>
  <si>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</si>
  <si>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</si>
  <si>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</si>
  <si>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</si>
  <si>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</si>
  <si>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</si>
  <si>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</si>
  <si>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</si>
  <si>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</si>
  <si>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</si>
  <si>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</si>
  <si>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</si>
  <si>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</si>
  <si>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</si>
  <si>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</si>
  <si>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</si>
  <si>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</si>
  <si>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</si>
  <si>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</si>
  <si>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</si>
  <si>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</si>
  <si>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</si>
  <si>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</si>
  <si>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</si>
  <si>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</si>
  <si>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</si>
  <si>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</si>
  <si>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</si>
  <si>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</si>
  <si>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</si>
  <si>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</si>
  <si>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</si>
  <si>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</si>
  <si>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</si>
  <si>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</si>
  <si>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</si>
  <si>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</si>
  <si>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</si>
  <si>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</si>
  <si>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</si>
  <si>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</si>
  <si>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</si>
  <si>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</si>
  <si>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</si>
  <si>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</si>
  <si>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</si>
  <si>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</si>
  <si>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</si>
  <si>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</si>
  <si>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</si>
  <si>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</si>
  <si>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</si>
  <si>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</si>
  <si>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</si>
  <si>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</si>
  <si>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</si>
  <si>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</si>
  <si>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</si>
  <si>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</si>
  <si>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</si>
  <si>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</si>
  <si>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</si>
  <si>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</si>
  <si>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</si>
  <si>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</si>
  <si>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</si>
  <si>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</si>
  <si>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</si>
  <si>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</si>
  <si>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</si>
  <si>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</si>
  <si>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</si>
  <si>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</si>
  <si>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</si>
  <si>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</si>
  <si>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</si>
  <si>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</si>
  <si>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</si>
  <si>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</si>
  <si>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</si>
  <si>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</si>
  <si>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</si>
  <si>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</si>
  <si>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</si>
  <si>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</si>
  <si>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</si>
  <si>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</si>
  <si>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</si>
  <si>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</si>
  <si>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</si>
  <si>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</si>
  <si>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</si>
  <si>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</si>
  <si>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</si>
  <si>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</si>
  <si>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</si>
  <si>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</si>
  <si>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</si>
  <si>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</si>
  <si>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</si>
  <si>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</si>
  <si>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</si>
  <si>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</si>
  <si>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</si>
  <si>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</si>
  <si>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Değişim    ('20/'19)</t>
  </si>
  <si>
    <t xml:space="preserve"> Pay(20)  (%)</t>
  </si>
  <si>
    <t>SON 12 AYLIK
(2020/2019)</t>
  </si>
  <si>
    <t>2020 YILI İHRACATIMIZDA İLK 20 ÜLKE (1.000 $)</t>
  </si>
  <si>
    <t>2020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</si>
  <si>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</si>
  <si>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2020 yılı için TUİK rakamları kullanılmıştır. </t>
    </r>
  </si>
  <si>
    <t xml:space="preserve">* Şubat ayı için TİM rakamı kullanılmıştır. </t>
  </si>
  <si>
    <t>EKİM  (2020/2019)</t>
  </si>
  <si>
    <t>OCAK - EKİM  (2020/2019)</t>
  </si>
  <si>
    <t>1 - 31 EKIM İHRACAT RAKAMLARI</t>
  </si>
  <si>
    <t xml:space="preserve">SEKTÖREL BAZDA İHRACAT RAKAMLARI -1.000 $ </t>
  </si>
  <si>
    <t>1 - 31 EKIM</t>
  </si>
  <si>
    <t>1 OCAK  -  31 EKIM</t>
  </si>
  <si>
    <t>2018 - 2019</t>
  </si>
  <si>
    <t>2019 - 2020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</si>
  <si>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</si>
  <si>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</si>
  <si>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</si>
  <si>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</si>
  <si>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</si>
  <si>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</si>
  <si>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</si>
  <si>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</si>
  <si>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</si>
  <si>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</si>
  <si>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</si>
  <si>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</si>
  <si>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</si>
  <si>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</si>
  <si>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</si>
  <si>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</si>
  <si>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</si>
  <si>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</si>
  <si>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</si>
  <si>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</si>
  <si>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</si>
  <si>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</si>
  <si>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</si>
  <si>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</si>
  <si>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</si>
  <si>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</si>
  <si>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</si>
  <si>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2019  1 - 31 EKIM</t>
  </si>
  <si>
    <t>2020  1 - 31 EKIM</t>
  </si>
  <si>
    <t>CEBELİTARIK</t>
  </si>
  <si>
    <t>ST. VİNCENT VE GRENADİNES</t>
  </si>
  <si>
    <t>BRİTANYA VİRJİN AD.</t>
  </si>
  <si>
    <t>GÜNEY SUDAN</t>
  </si>
  <si>
    <t>FİJİ</t>
  </si>
  <si>
    <t>SEYŞELLER</t>
  </si>
  <si>
    <t>HONDURAS</t>
  </si>
  <si>
    <t>EL SALVADOR</t>
  </si>
  <si>
    <t>BAHAMALAR</t>
  </si>
  <si>
    <t>FAROE ADALARI</t>
  </si>
  <si>
    <t>ALMANYA</t>
  </si>
  <si>
    <t>BİRLEŞİK KRALLIK</t>
  </si>
  <si>
    <t>ABD</t>
  </si>
  <si>
    <t>İTALYA</t>
  </si>
  <si>
    <t>IRAK</t>
  </si>
  <si>
    <t>FRANSA</t>
  </si>
  <si>
    <t>İSPANYA</t>
  </si>
  <si>
    <t>İSRAİL</t>
  </si>
  <si>
    <t>HOLLANDA</t>
  </si>
  <si>
    <t>RUSYA FEDERASYONU</t>
  </si>
  <si>
    <t>İSTANBUL</t>
  </si>
  <si>
    <t>BURSA</t>
  </si>
  <si>
    <t>KOCAELI</t>
  </si>
  <si>
    <t>İZMIR</t>
  </si>
  <si>
    <t>GAZIANTEP</t>
  </si>
  <si>
    <t>ANKARA</t>
  </si>
  <si>
    <t>SAKARYA</t>
  </si>
  <si>
    <t>MANISA</t>
  </si>
  <si>
    <t>DENIZLI</t>
  </si>
  <si>
    <t>HATAY</t>
  </si>
  <si>
    <t>ADIYAMAN</t>
  </si>
  <si>
    <t>SIIRT</t>
  </si>
  <si>
    <t>YOZGAT</t>
  </si>
  <si>
    <t>RIZE</t>
  </si>
  <si>
    <t>BINGÖL</t>
  </si>
  <si>
    <t>TUNCELI</t>
  </si>
  <si>
    <t>BATMAN</t>
  </si>
  <si>
    <t>TOKAT</t>
  </si>
  <si>
    <t>KASTAMONU</t>
  </si>
  <si>
    <t>KARABÜK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</si>
  <si>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</si>
  <si>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</si>
  <si>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</si>
  <si>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</si>
  <si>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</si>
  <si>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</si>
  <si>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</si>
  <si>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</si>
  <si>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</si>
  <si>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</si>
  <si>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</si>
  <si>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</si>
  <si>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</si>
  <si>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ROMANYA</t>
  </si>
  <si>
    <t>BELÇİKA</t>
  </si>
  <si>
    <t>POLONYA</t>
  </si>
  <si>
    <t>MISIR</t>
  </si>
  <si>
    <t>SUUDİ ARABİSTAN</t>
  </si>
  <si>
    <t>ÇİN</t>
  </si>
  <si>
    <t>BULGARİSTAN</t>
  </si>
  <si>
    <t>BAE</t>
  </si>
  <si>
    <t>FAS</t>
  </si>
  <si>
    <t>AZERBAYCAN</t>
  </si>
  <si>
    <t>İhracatçı Birlikleri Kaydından Muaf İhracat ile Antrepo ve Serbest Bölgeler Farkı</t>
  </si>
  <si>
    <t>GENEL İHRACAT TOPLAMI</t>
  </si>
  <si>
    <t>1 Ekim - 31 Ekim</t>
  </si>
  <si>
    <t>1 Ocak - 31 Ekim</t>
  </si>
  <si>
    <t>1 Kasım - 31 Ekim</t>
  </si>
  <si>
    <t>(*) Toplam satırında, son ay verileri için Ticaret Bakanlığı kayıtları, önceki dönemler için TÜİK kayıtları esas alınmıştır.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</si>
</sst>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FF0000"/>
      <name val="Arial Tur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8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3" fillId="0" borderId="0" xfId="0" applyFont="1" applyFill="1"/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0" fontId="63" fillId="43" borderId="0" xfId="0" applyFont="1" applyFill="1"/>
    <xf numFmtId="3" fontId="63" fillId="43" borderId="0" xfId="0" applyNumberFormat="1" applyFont="1" applyFill="1"/>
    <xf numFmtId="49" fontId="67" fillId="43" borderId="9" xfId="0" applyNumberFormat="1" applyFont="1" applyFill="1" applyBorder="1" applyAlignment="1">
      <alignment horizontal="left"/>
    </xf>
    <xf numFmtId="3" fontId="67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/>
    <xf numFmtId="3" fontId="69" fillId="43" borderId="9" xfId="0" applyNumberFormat="1" applyFont="1" applyFill="1" applyBorder="1" applyAlignment="1">
      <alignment horizontal="right"/>
    </xf>
    <xf numFmtId="49" fontId="68" fillId="43" borderId="32" xfId="0" applyNumberFormat="1" applyFont="1" applyFill="1" applyBorder="1"/>
    <xf numFmtId="168" fontId="69" fillId="43" borderId="0" xfId="170" applyNumberFormat="1" applyFont="1" applyFill="1" applyBorder="1"/>
    <xf numFmtId="49" fontId="68" fillId="43" borderId="0" xfId="0" applyNumberFormat="1" applyFont="1" applyFill="1" applyBorder="1"/>
    <xf numFmtId="0" fontId="64" fillId="43" borderId="0" xfId="0" applyFont="1" applyFill="1"/>
    <xf numFmtId="3" fontId="69" fillId="43" borderId="9" xfId="0" applyNumberFormat="1" applyFont="1" applyFill="1" applyBorder="1"/>
    <xf numFmtId="168" fontId="69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62" fillId="45" borderId="9" xfId="2" applyNumberFormat="1" applyFont="1" applyFill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166" fontId="62" fillId="46" borderId="9" xfId="2" applyNumberFormat="1" applyFont="1" applyFill="1" applyBorder="1" applyAlignment="1">
      <alignment horizontal="center" vertical="center"/>
    </xf>
    <xf numFmtId="3" fontId="82" fillId="0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10611636.529310001</c:v>
                </c:pt>
                <c:pt idx="1">
                  <c:v>11030227.57858</c:v>
                </c:pt>
                <c:pt idx="2">
                  <c:v>12637229.870570002</c:v>
                </c:pt>
                <c:pt idx="3">
                  <c:v>11772408.620880002</c:v>
                </c:pt>
                <c:pt idx="4">
                  <c:v>12995698.777110001</c:v>
                </c:pt>
                <c:pt idx="5">
                  <c:v>8887853.3795200009</c:v>
                </c:pt>
                <c:pt idx="6">
                  <c:v>12516362.375540001</c:v>
                </c:pt>
                <c:pt idx="7">
                  <c:v>10183319.954839999</c:v>
                </c:pt>
                <c:pt idx="8">
                  <c:v>11581326.169730002</c:v>
                </c:pt>
                <c:pt idx="9">
                  <c:v>12381757.387269998</c:v>
                </c:pt>
                <c:pt idx="10">
                  <c:v>12094394.930280002</c:v>
                </c:pt>
                <c:pt idx="11">
                  <c:v>11497153.75178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A-4325-AA02-94F2B84E4071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11103745.45293</c:v>
                </c:pt>
                <c:pt idx="1">
                  <c:v>11126845.781560002</c:v>
                </c:pt>
                <c:pt idx="2">
                  <c:v>9960579.7159599997</c:v>
                </c:pt>
                <c:pt idx="3">
                  <c:v>6226501.5190900005</c:v>
                </c:pt>
                <c:pt idx="4">
                  <c:v>7105090.0205199998</c:v>
                </c:pt>
                <c:pt idx="5">
                  <c:v>10218657.412210001</c:v>
                </c:pt>
                <c:pt idx="6">
                  <c:v>11470192.705150001</c:v>
                </c:pt>
                <c:pt idx="7">
                  <c:v>9405822.7503000014</c:v>
                </c:pt>
                <c:pt idx="8">
                  <c:v>12262072.555419998</c:v>
                </c:pt>
                <c:pt idx="9">
                  <c:v>13323964.413459999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A-4325-AA02-94F2B84E4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7956512"/>
        <c:axId val="-817955968"/>
      </c:lineChart>
      <c:catAx>
        <c:axId val="-81795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1795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9559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17956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113205.42514000001</c:v>
                </c:pt>
                <c:pt idx="1">
                  <c:v>100301.6303</c:v>
                </c:pt>
                <c:pt idx="2">
                  <c:v>123200.01270000001</c:v>
                </c:pt>
                <c:pt idx="3">
                  <c:v>103631.95716999999</c:v>
                </c:pt>
                <c:pt idx="4">
                  <c:v>74239.044009999998</c:v>
                </c:pt>
                <c:pt idx="5">
                  <c:v>89459.700299999997</c:v>
                </c:pt>
                <c:pt idx="6">
                  <c:v>89937.245349999997</c:v>
                </c:pt>
                <c:pt idx="7">
                  <c:v>85016.275779999996</c:v>
                </c:pt>
                <c:pt idx="8">
                  <c:v>148675.57026000001</c:v>
                </c:pt>
                <c:pt idx="9">
                  <c:v>191688.78936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8-48BA-9383-1A97F39E410B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112110.71122</c:v>
                </c:pt>
                <c:pt idx="1">
                  <c:v>114842.19143000001</c:v>
                </c:pt>
                <c:pt idx="2">
                  <c:v>118196.58269</c:v>
                </c:pt>
                <c:pt idx="3">
                  <c:v>117650.87019</c:v>
                </c:pt>
                <c:pt idx="4">
                  <c:v>117731.30992</c:v>
                </c:pt>
                <c:pt idx="5">
                  <c:v>63501.196909999999</c:v>
                </c:pt>
                <c:pt idx="6">
                  <c:v>83021.46703</c:v>
                </c:pt>
                <c:pt idx="7">
                  <c:v>71929.894650000002</c:v>
                </c:pt>
                <c:pt idx="8">
                  <c:v>154402.71634000001</c:v>
                </c:pt>
                <c:pt idx="9">
                  <c:v>189264.08181999999</c:v>
                </c:pt>
                <c:pt idx="10">
                  <c:v>151344.11695</c:v>
                </c:pt>
                <c:pt idx="11">
                  <c:v>122523.94809000001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8-48BA-9383-1A97F39E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6946704"/>
        <c:axId val="-686955952"/>
      </c:lineChart>
      <c:catAx>
        <c:axId val="-68694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695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6955952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6946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183299.42689999999</c:v>
                </c:pt>
                <c:pt idx="1">
                  <c:v>163226.82138000001</c:v>
                </c:pt>
                <c:pt idx="2">
                  <c:v>207578.55201000001</c:v>
                </c:pt>
                <c:pt idx="3">
                  <c:v>197354.75154999999</c:v>
                </c:pt>
                <c:pt idx="4">
                  <c:v>120288.86301</c:v>
                </c:pt>
                <c:pt idx="5">
                  <c:v>123981.30627</c:v>
                </c:pt>
                <c:pt idx="6">
                  <c:v>136789.50911000001</c:v>
                </c:pt>
                <c:pt idx="7">
                  <c:v>92821.023209999999</c:v>
                </c:pt>
                <c:pt idx="8">
                  <c:v>222841.74183000001</c:v>
                </c:pt>
                <c:pt idx="9">
                  <c:v>173267.13138000001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2-4C06-9B20-3DA594D75258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152194.74354</c:v>
                </c:pt>
                <c:pt idx="1">
                  <c:v>144402.65093</c:v>
                </c:pt>
                <c:pt idx="2">
                  <c:v>136203.45361999999</c:v>
                </c:pt>
                <c:pt idx="3">
                  <c:v>135925.36207999999</c:v>
                </c:pt>
                <c:pt idx="4">
                  <c:v>132553.25017000001</c:v>
                </c:pt>
                <c:pt idx="5">
                  <c:v>75849.333199999994</c:v>
                </c:pt>
                <c:pt idx="6">
                  <c:v>112534.87652000001</c:v>
                </c:pt>
                <c:pt idx="7">
                  <c:v>66613.027579999994</c:v>
                </c:pt>
                <c:pt idx="8">
                  <c:v>274784.34807000001</c:v>
                </c:pt>
                <c:pt idx="9">
                  <c:v>346124.53003999998</c:v>
                </c:pt>
                <c:pt idx="10">
                  <c:v>264186.49014000001</c:v>
                </c:pt>
                <c:pt idx="11">
                  <c:v>187048.52671999999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2-4C06-9B20-3DA594D75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6953232"/>
        <c:axId val="-686957040"/>
      </c:lineChart>
      <c:catAx>
        <c:axId val="-68695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695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69570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69532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29417.072550000001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18969.29394</c:v>
                </c:pt>
                <c:pt idx="6">
                  <c:v>19075.408370000001</c:v>
                </c:pt>
                <c:pt idx="7">
                  <c:v>14848.67002</c:v>
                </c:pt>
                <c:pt idx="8">
                  <c:v>19081.79737</c:v>
                </c:pt>
                <c:pt idx="9">
                  <c:v>22064.375459999999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0-489B-BA7F-D1E79D4ED3B0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27998.944500000001</c:v>
                </c:pt>
                <c:pt idx="1">
                  <c:v>26744.397369999999</c:v>
                </c:pt>
                <c:pt idx="2">
                  <c:v>34862.710709999999</c:v>
                </c:pt>
                <c:pt idx="3">
                  <c:v>24122.202799999999</c:v>
                </c:pt>
                <c:pt idx="4">
                  <c:v>27919.586240000001</c:v>
                </c:pt>
                <c:pt idx="5">
                  <c:v>15776.32281</c:v>
                </c:pt>
                <c:pt idx="6">
                  <c:v>17132.11995</c:v>
                </c:pt>
                <c:pt idx="7">
                  <c:v>16541.390520000001</c:v>
                </c:pt>
                <c:pt idx="8">
                  <c:v>17947.373670000001</c:v>
                </c:pt>
                <c:pt idx="9">
                  <c:v>21619.279920000001</c:v>
                </c:pt>
                <c:pt idx="10">
                  <c:v>25258.217929999999</c:v>
                </c:pt>
                <c:pt idx="11">
                  <c:v>26736.87846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0-489B-BA7F-D1E79D4E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6947792"/>
        <c:axId val="-686943440"/>
      </c:lineChart>
      <c:catAx>
        <c:axId val="-68694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694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69434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69477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  <c:pt idx="8">
                  <c:v>90724.827149999997</c:v>
                </c:pt>
                <c:pt idx="9">
                  <c:v>79891.805059999999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4-400D-9108-29BF3DDBCD74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63096.187539999999</c:v>
                </c:pt>
                <c:pt idx="7">
                  <c:v>52338.667009999997</c:v>
                </c:pt>
                <c:pt idx="8">
                  <c:v>93408.117929999993</c:v>
                </c:pt>
                <c:pt idx="9">
                  <c:v>89707.536540000001</c:v>
                </c:pt>
                <c:pt idx="10">
                  <c:v>75957.00864</c:v>
                </c:pt>
                <c:pt idx="11">
                  <c:v>80871.440100000007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4-400D-9108-29BF3DDB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6952144"/>
        <c:axId val="-685398928"/>
      </c:lineChart>
      <c:catAx>
        <c:axId val="-68695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5398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398928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6952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13044.320610000001</c:v>
                </c:pt>
                <c:pt idx="2">
                  <c:v>12149.519109999999</c:v>
                </c:pt>
                <c:pt idx="3">
                  <c:v>6813.2945600000003</c:v>
                </c:pt>
                <c:pt idx="4">
                  <c:v>6914.2449299999998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6022.5977899999998</c:v>
                </c:pt>
                <c:pt idx="8">
                  <c:v>8099.6306800000002</c:v>
                </c:pt>
                <c:pt idx="9">
                  <c:v>7831.7114000000001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6-4672-8CD0-707E0410C51F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19671.060799999999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5881.6617999999999</c:v>
                </c:pt>
                <c:pt idx="8">
                  <c:v>6573.87219</c:v>
                </c:pt>
                <c:pt idx="9">
                  <c:v>5953.3145999999997</c:v>
                </c:pt>
                <c:pt idx="10">
                  <c:v>9107.0720700000002</c:v>
                </c:pt>
                <c:pt idx="11">
                  <c:v>10109.132600000001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6-4672-8CD0-707E0410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404912"/>
        <c:axId val="-685410896"/>
      </c:lineChart>
      <c:catAx>
        <c:axId val="-68540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541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410896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5404912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182293.10563000001</c:v>
                </c:pt>
                <c:pt idx="3">
                  <c:v>183028.29897</c:v>
                </c:pt>
                <c:pt idx="4">
                  <c:v>160819.63516999999</c:v>
                </c:pt>
                <c:pt idx="5">
                  <c:v>183409.19568999999</c:v>
                </c:pt>
                <c:pt idx="6">
                  <c:v>219009.17937</c:v>
                </c:pt>
                <c:pt idx="7">
                  <c:v>180206.3915</c:v>
                </c:pt>
                <c:pt idx="8">
                  <c:v>206839.86572999999</c:v>
                </c:pt>
                <c:pt idx="9">
                  <c:v>235608.40471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E-497A-B5B9-2EDE682575D1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220592.68002999999</c:v>
                </c:pt>
                <c:pt idx="1">
                  <c:v>211036.86183000001</c:v>
                </c:pt>
                <c:pt idx="2">
                  <c:v>237540.30244999999</c:v>
                </c:pt>
                <c:pt idx="3">
                  <c:v>217806.06377000001</c:v>
                </c:pt>
                <c:pt idx="4">
                  <c:v>230803.27812</c:v>
                </c:pt>
                <c:pt idx="5">
                  <c:v>168264.72089</c:v>
                </c:pt>
                <c:pt idx="6">
                  <c:v>212236.43349</c:v>
                </c:pt>
                <c:pt idx="7">
                  <c:v>183383.60982000001</c:v>
                </c:pt>
                <c:pt idx="8">
                  <c:v>199909.51123999999</c:v>
                </c:pt>
                <c:pt idx="9">
                  <c:v>207439.25111000001</c:v>
                </c:pt>
                <c:pt idx="10">
                  <c:v>215149.30801000001</c:v>
                </c:pt>
                <c:pt idx="11">
                  <c:v>200861.66878000001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E-497A-B5B9-2EDE6825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407632"/>
        <c:axId val="-685395664"/>
      </c:lineChart>
      <c:catAx>
        <c:axId val="-68540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539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395664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540763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452788.83880999999</c:v>
                </c:pt>
                <c:pt idx="1">
                  <c:v>444734.08497000003</c:v>
                </c:pt>
                <c:pt idx="2">
                  <c:v>426749.47243000002</c:v>
                </c:pt>
                <c:pt idx="3">
                  <c:v>340174.22959</c:v>
                </c:pt>
                <c:pt idx="4">
                  <c:v>366784.97568999999</c:v>
                </c:pt>
                <c:pt idx="5">
                  <c:v>459015.10713999998</c:v>
                </c:pt>
                <c:pt idx="6">
                  <c:v>511795.11164000002</c:v>
                </c:pt>
                <c:pt idx="7">
                  <c:v>426982.13465999998</c:v>
                </c:pt>
                <c:pt idx="8">
                  <c:v>514147.03766999999</c:v>
                </c:pt>
                <c:pt idx="9">
                  <c:v>527880.55605000001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7D0-A2BC-8EAD9F33729F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392885.26655</c:v>
                </c:pt>
                <c:pt idx="1">
                  <c:v>411556.50104</c:v>
                </c:pt>
                <c:pt idx="2">
                  <c:v>471941.55293000001</c:v>
                </c:pt>
                <c:pt idx="3">
                  <c:v>476663.48236000002</c:v>
                </c:pt>
                <c:pt idx="4">
                  <c:v>526647.31463000004</c:v>
                </c:pt>
                <c:pt idx="5">
                  <c:v>347422.26987000002</c:v>
                </c:pt>
                <c:pt idx="6">
                  <c:v>496254.21438999998</c:v>
                </c:pt>
                <c:pt idx="7">
                  <c:v>413016.86554999999</c:v>
                </c:pt>
                <c:pt idx="8">
                  <c:v>457542.62423999998</c:v>
                </c:pt>
                <c:pt idx="9">
                  <c:v>491128.79194999998</c:v>
                </c:pt>
                <c:pt idx="10">
                  <c:v>521160.71957000002</c:v>
                </c:pt>
                <c:pt idx="11">
                  <c:v>523779.12306000001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7D0-A2BC-8EAD9F33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402192"/>
        <c:axId val="-685409808"/>
      </c:lineChart>
      <c:catAx>
        <c:axId val="-68540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540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40980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540219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673045.45895</c:v>
                </c:pt>
                <c:pt idx="1">
                  <c:v>645911.99410999997</c:v>
                </c:pt>
                <c:pt idx="2">
                  <c:v>584641.12187999999</c:v>
                </c:pt>
                <c:pt idx="3">
                  <c:v>306302.11508000002</c:v>
                </c:pt>
                <c:pt idx="4">
                  <c:v>368650.72833000001</c:v>
                </c:pt>
                <c:pt idx="5">
                  <c:v>553570.93900000001</c:v>
                </c:pt>
                <c:pt idx="6">
                  <c:v>655300.14737000002</c:v>
                </c:pt>
                <c:pt idx="7">
                  <c:v>568280.25312999997</c:v>
                </c:pt>
                <c:pt idx="8">
                  <c:v>688005.88864999998</c:v>
                </c:pt>
                <c:pt idx="9">
                  <c:v>770297.55279999995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C-46DA-BD9E-297E5373A6A8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675583.35747000005</c:v>
                </c:pt>
                <c:pt idx="1">
                  <c:v>639694.70437000005</c:v>
                </c:pt>
                <c:pt idx="2">
                  <c:v>727641.42457000003</c:v>
                </c:pt>
                <c:pt idx="3">
                  <c:v>690859.79695999995</c:v>
                </c:pt>
                <c:pt idx="4">
                  <c:v>786319.73149999999</c:v>
                </c:pt>
                <c:pt idx="5">
                  <c:v>509874.32007999998</c:v>
                </c:pt>
                <c:pt idx="6">
                  <c:v>662582.44573000004</c:v>
                </c:pt>
                <c:pt idx="7">
                  <c:v>572846.93582999997</c:v>
                </c:pt>
                <c:pt idx="8">
                  <c:v>676901.90613000002</c:v>
                </c:pt>
                <c:pt idx="9">
                  <c:v>704819.31296999997</c:v>
                </c:pt>
                <c:pt idx="10">
                  <c:v>674238.12508000003</c:v>
                </c:pt>
                <c:pt idx="11">
                  <c:v>598048.11652000004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C-46DA-BD9E-297E5373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403824"/>
        <c:axId val="-685409264"/>
      </c:lineChart>
      <c:catAx>
        <c:axId val="-68540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540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4092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54038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132864.41560000001</c:v>
                </c:pt>
                <c:pt idx="1">
                  <c:v>151345.13325000001</c:v>
                </c:pt>
                <c:pt idx="2">
                  <c:v>130422.84187</c:v>
                </c:pt>
                <c:pt idx="3">
                  <c:v>53970.503550000001</c:v>
                </c:pt>
                <c:pt idx="4">
                  <c:v>61514.737059999999</c:v>
                </c:pt>
                <c:pt idx="5">
                  <c:v>101202.57911000001</c:v>
                </c:pt>
                <c:pt idx="6">
                  <c:v>127803.42488999999</c:v>
                </c:pt>
                <c:pt idx="7">
                  <c:v>98056.71802</c:v>
                </c:pt>
                <c:pt idx="8">
                  <c:v>131276.3101</c:v>
                </c:pt>
                <c:pt idx="9">
                  <c:v>131164.5191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A-45F0-8CC3-F54FDB0E106C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116808.14478</c:v>
                </c:pt>
                <c:pt idx="1">
                  <c:v>146285.88952999999</c:v>
                </c:pt>
                <c:pt idx="2">
                  <c:v>176090.10102999999</c:v>
                </c:pt>
                <c:pt idx="3">
                  <c:v>141544.93281</c:v>
                </c:pt>
                <c:pt idx="4">
                  <c:v>162533.52062</c:v>
                </c:pt>
                <c:pt idx="5">
                  <c:v>87699.11692</c:v>
                </c:pt>
                <c:pt idx="6">
                  <c:v>165806.61635</c:v>
                </c:pt>
                <c:pt idx="7">
                  <c:v>134348.90609999999</c:v>
                </c:pt>
                <c:pt idx="8">
                  <c:v>147838.62783000001</c:v>
                </c:pt>
                <c:pt idx="9">
                  <c:v>147933.48237000001</c:v>
                </c:pt>
                <c:pt idx="10">
                  <c:v>124236.51678000001</c:v>
                </c:pt>
                <c:pt idx="11">
                  <c:v>114255.66389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A-45F0-8CC3-F54FDB0E1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99472"/>
        <c:axId val="-685410352"/>
      </c:lineChart>
      <c:catAx>
        <c:axId val="-68539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541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4103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5399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221439.79410999999</c:v>
                </c:pt>
                <c:pt idx="1">
                  <c:v>216792.40531999999</c:v>
                </c:pt>
                <c:pt idx="2">
                  <c:v>219902.39199999999</c:v>
                </c:pt>
                <c:pt idx="3">
                  <c:v>75483.474539999996</c:v>
                </c:pt>
                <c:pt idx="4">
                  <c:v>117221.5603</c:v>
                </c:pt>
                <c:pt idx="5">
                  <c:v>195132.84482</c:v>
                </c:pt>
                <c:pt idx="6">
                  <c:v>248866.66068</c:v>
                </c:pt>
                <c:pt idx="7">
                  <c:v>205497.72597</c:v>
                </c:pt>
                <c:pt idx="8">
                  <c:v>269882.83617000002</c:v>
                </c:pt>
                <c:pt idx="9">
                  <c:v>287333.27408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0-49BB-876E-551C6099D8E8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182714.08072</c:v>
                </c:pt>
                <c:pt idx="1">
                  <c:v>185830.75580000001</c:v>
                </c:pt>
                <c:pt idx="2">
                  <c:v>208839.27116</c:v>
                </c:pt>
                <c:pt idx="3">
                  <c:v>229647.18122</c:v>
                </c:pt>
                <c:pt idx="4">
                  <c:v>235732.89752</c:v>
                </c:pt>
                <c:pt idx="5">
                  <c:v>132447.50477999999</c:v>
                </c:pt>
                <c:pt idx="6">
                  <c:v>222318.12414</c:v>
                </c:pt>
                <c:pt idx="7">
                  <c:v>174648.94130000001</c:v>
                </c:pt>
                <c:pt idx="8">
                  <c:v>229949.89999000001</c:v>
                </c:pt>
                <c:pt idx="9">
                  <c:v>254431.57537000001</c:v>
                </c:pt>
                <c:pt idx="10">
                  <c:v>251664.05157000001</c:v>
                </c:pt>
                <c:pt idx="11">
                  <c:v>226168.49797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0-49BB-876E-551C6099D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97840"/>
        <c:axId val="-685405456"/>
      </c:lineChart>
      <c:catAx>
        <c:axId val="-6853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540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405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5397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294499.68867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379043.34905000002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370443.19501000002</c:v>
                </c:pt>
                <c:pt idx="10">
                  <c:v>370700.38718000002</c:v>
                </c:pt>
                <c:pt idx="11">
                  <c:v>368116.69157999998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7-441B-B308-267B13A5ABD5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282564.32113</c:v>
                </c:pt>
                <c:pt idx="2">
                  <c:v>324512.09766000003</c:v>
                </c:pt>
                <c:pt idx="3">
                  <c:v>328934.35989000002</c:v>
                </c:pt>
                <c:pt idx="4">
                  <c:v>272471.24283</c:v>
                </c:pt>
                <c:pt idx="5">
                  <c:v>312621.27146999998</c:v>
                </c:pt>
                <c:pt idx="6">
                  <c:v>372469.59723999997</c:v>
                </c:pt>
                <c:pt idx="7">
                  <c:v>322473.82462000003</c:v>
                </c:pt>
                <c:pt idx="8">
                  <c:v>420839.14279999997</c:v>
                </c:pt>
                <c:pt idx="9">
                  <c:v>394407.88770000002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7-441B-B308-267B13A5A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7954336"/>
        <c:axId val="-817963584"/>
      </c:lineChart>
      <c:catAx>
        <c:axId val="-81795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1796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963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179543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1680125.42126</c:v>
                </c:pt>
                <c:pt idx="1">
                  <c:v>1489501.86561</c:v>
                </c:pt>
                <c:pt idx="2">
                  <c:v>1489195.6162700001</c:v>
                </c:pt>
                <c:pt idx="3">
                  <c:v>1267748.0779599999</c:v>
                </c:pt>
                <c:pt idx="4">
                  <c:v>1173714.6348999999</c:v>
                </c:pt>
                <c:pt idx="5">
                  <c:v>1422851.1110400001</c:v>
                </c:pt>
                <c:pt idx="6">
                  <c:v>1578788.98863</c:v>
                </c:pt>
                <c:pt idx="7">
                  <c:v>1372504.24306</c:v>
                </c:pt>
                <c:pt idx="8">
                  <c:v>1630272.34748</c:v>
                </c:pt>
                <c:pt idx="9">
                  <c:v>1725231.3668800001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A-4254-818B-FCEFC2AA8D8F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1536610.5242300001</c:v>
                </c:pt>
                <c:pt idx="1">
                  <c:v>1643183.35317</c:v>
                </c:pt>
                <c:pt idx="2">
                  <c:v>1838591.71212</c:v>
                </c:pt>
                <c:pt idx="3">
                  <c:v>1768584.3234600001</c:v>
                </c:pt>
                <c:pt idx="4">
                  <c:v>1931271.8409800001</c:v>
                </c:pt>
                <c:pt idx="5">
                  <c:v>1294015.55926</c:v>
                </c:pt>
                <c:pt idx="6">
                  <c:v>1730130.6584900001</c:v>
                </c:pt>
                <c:pt idx="7">
                  <c:v>1628382.4430800001</c:v>
                </c:pt>
                <c:pt idx="8">
                  <c:v>1653646.0983500001</c:v>
                </c:pt>
                <c:pt idx="9">
                  <c:v>1936801.1656800001</c:v>
                </c:pt>
                <c:pt idx="10">
                  <c:v>1813159.1683</c:v>
                </c:pt>
                <c:pt idx="11">
                  <c:v>1813835.7294000001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A-4254-818B-FCEFC2AA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97296"/>
        <c:axId val="-685406000"/>
      </c:lineChart>
      <c:catAx>
        <c:axId val="-68539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540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40600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53972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623709.27575000003</c:v>
                </c:pt>
                <c:pt idx="1">
                  <c:v>633557.39035</c:v>
                </c:pt>
                <c:pt idx="2">
                  <c:v>625482.1949</c:v>
                </c:pt>
                <c:pt idx="3">
                  <c:v>455478.11345</c:v>
                </c:pt>
                <c:pt idx="4">
                  <c:v>430827.00735999999</c:v>
                </c:pt>
                <c:pt idx="5">
                  <c:v>585173.99055999995</c:v>
                </c:pt>
                <c:pt idx="6">
                  <c:v>666024.62436999998</c:v>
                </c:pt>
                <c:pt idx="7">
                  <c:v>570856.90237999998</c:v>
                </c:pt>
                <c:pt idx="8">
                  <c:v>688239.44328000001</c:v>
                </c:pt>
                <c:pt idx="9">
                  <c:v>737113.75598000002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9-4725-8744-122DABDFE51F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585565.29879000003</c:v>
                </c:pt>
                <c:pt idx="1">
                  <c:v>600962.95079000003</c:v>
                </c:pt>
                <c:pt idx="2">
                  <c:v>699023.77086000005</c:v>
                </c:pt>
                <c:pt idx="3">
                  <c:v>659064.66011000006</c:v>
                </c:pt>
                <c:pt idx="4">
                  <c:v>780145.49919999996</c:v>
                </c:pt>
                <c:pt idx="5">
                  <c:v>472013.33856</c:v>
                </c:pt>
                <c:pt idx="6">
                  <c:v>682370.68674000003</c:v>
                </c:pt>
                <c:pt idx="7">
                  <c:v>574320.61520999996</c:v>
                </c:pt>
                <c:pt idx="8">
                  <c:v>647144.03333000001</c:v>
                </c:pt>
                <c:pt idx="9">
                  <c:v>709053.58002999995</c:v>
                </c:pt>
                <c:pt idx="10">
                  <c:v>682996.70822000003</c:v>
                </c:pt>
                <c:pt idx="11">
                  <c:v>740427.19840999995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9-4725-8744-122DABDFE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791008"/>
        <c:axId val="-684789920"/>
      </c:lineChart>
      <c:catAx>
        <c:axId val="-68479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478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478992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479100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2398190.4262899999</c:v>
                </c:pt>
                <c:pt idx="1">
                  <c:v>2519034.42985</c:v>
                </c:pt>
                <c:pt idx="2">
                  <c:v>2060621.6648599999</c:v>
                </c:pt>
                <c:pt idx="3">
                  <c:v>596335.34548999998</c:v>
                </c:pt>
                <c:pt idx="4">
                  <c:v>1202456.97511</c:v>
                </c:pt>
                <c:pt idx="5">
                  <c:v>2014230.16995</c:v>
                </c:pt>
                <c:pt idx="6">
                  <c:v>2200428.1228499999</c:v>
                </c:pt>
                <c:pt idx="7">
                  <c:v>1543981.4685899999</c:v>
                </c:pt>
                <c:pt idx="8">
                  <c:v>2604579.2628799998</c:v>
                </c:pt>
                <c:pt idx="9">
                  <c:v>2915980.9983000001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8-4742-BB44-349A157567DC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2327530.68408</c:v>
                </c:pt>
                <c:pt idx="1">
                  <c:v>2544569.7478100001</c:v>
                </c:pt>
                <c:pt idx="2">
                  <c:v>2883061.00294</c:v>
                </c:pt>
                <c:pt idx="3">
                  <c:v>2616414.3615299999</c:v>
                </c:pt>
                <c:pt idx="4">
                  <c:v>2753047.148</c:v>
                </c:pt>
                <c:pt idx="5">
                  <c:v>2189206.0034099999</c:v>
                </c:pt>
                <c:pt idx="6">
                  <c:v>2900133.7732199999</c:v>
                </c:pt>
                <c:pt idx="7">
                  <c:v>1740661.8847000001</c:v>
                </c:pt>
                <c:pt idx="8">
                  <c:v>2591967.2146100001</c:v>
                </c:pt>
                <c:pt idx="9">
                  <c:v>2812511.6814299999</c:v>
                </c:pt>
                <c:pt idx="10">
                  <c:v>2690139.2655000002</c:v>
                </c:pt>
                <c:pt idx="11">
                  <c:v>2537839.5479199998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8-4742-BB44-349A15756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787744"/>
        <c:axId val="-684786656"/>
      </c:lineChart>
      <c:catAx>
        <c:axId val="-68478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478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478665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478774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822634.86193000001</c:v>
                </c:pt>
                <c:pt idx="1">
                  <c:v>862529.17550000001</c:v>
                </c:pt>
                <c:pt idx="2">
                  <c:v>828726.96999000001</c:v>
                </c:pt>
                <c:pt idx="3">
                  <c:v>619439.08126999997</c:v>
                </c:pt>
                <c:pt idx="4">
                  <c:v>669088.66540000006</c:v>
                </c:pt>
                <c:pt idx="5">
                  <c:v>901369.04561999999</c:v>
                </c:pt>
                <c:pt idx="6">
                  <c:v>985324.64028000005</c:v>
                </c:pt>
                <c:pt idx="7">
                  <c:v>850325.50390999997</c:v>
                </c:pt>
                <c:pt idx="8">
                  <c:v>1061896.77559</c:v>
                </c:pt>
                <c:pt idx="9">
                  <c:v>1128750.33299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4-4AFA-AC84-4830A6E17F12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796993.56509000005</c:v>
                </c:pt>
                <c:pt idx="1">
                  <c:v>888924.74395999999</c:v>
                </c:pt>
                <c:pt idx="2">
                  <c:v>992598.81120999996</c:v>
                </c:pt>
                <c:pt idx="3">
                  <c:v>936996.21643000003</c:v>
                </c:pt>
                <c:pt idx="4">
                  <c:v>1041396.75604</c:v>
                </c:pt>
                <c:pt idx="5">
                  <c:v>715358.63271000003</c:v>
                </c:pt>
                <c:pt idx="6">
                  <c:v>947102.20345000003</c:v>
                </c:pt>
                <c:pt idx="7">
                  <c:v>847900.97076000005</c:v>
                </c:pt>
                <c:pt idx="8">
                  <c:v>1011369.69213</c:v>
                </c:pt>
                <c:pt idx="9">
                  <c:v>1070552.4436999999</c:v>
                </c:pt>
                <c:pt idx="10">
                  <c:v>1013034.97298</c:v>
                </c:pt>
                <c:pt idx="11">
                  <c:v>973436.42648000002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4-4AFA-AC84-4830A6E17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789376"/>
        <c:axId val="-684788832"/>
      </c:lineChart>
      <c:catAx>
        <c:axId val="-6847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478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478883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478937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1490236.1157</c:v>
                </c:pt>
                <c:pt idx="1">
                  <c:v>1516829.84063</c:v>
                </c:pt>
                <c:pt idx="2">
                  <c:v>1210097.8061500001</c:v>
                </c:pt>
                <c:pt idx="3">
                  <c:v>573649.66203000001</c:v>
                </c:pt>
                <c:pt idx="4">
                  <c:v>836603.23224000004</c:v>
                </c:pt>
                <c:pt idx="5">
                  <c:v>1349254.75655</c:v>
                </c:pt>
                <c:pt idx="6">
                  <c:v>1806613.4254699999</c:v>
                </c:pt>
                <c:pt idx="7">
                  <c:v>1541118.5156400001</c:v>
                </c:pt>
                <c:pt idx="8">
                  <c:v>1794667.0398599999</c:v>
                </c:pt>
                <c:pt idx="9">
                  <c:v>1857564.08495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A-4BD7-8202-7825C306471B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1413940.57803</c:v>
                </c:pt>
                <c:pt idx="1">
                  <c:v>1413507.5779200001</c:v>
                </c:pt>
                <c:pt idx="2">
                  <c:v>1674516.0524599999</c:v>
                </c:pt>
                <c:pt idx="3">
                  <c:v>1502985.4341200001</c:v>
                </c:pt>
                <c:pt idx="4">
                  <c:v>1621403.5197600001</c:v>
                </c:pt>
                <c:pt idx="5">
                  <c:v>1085857.3651099999</c:v>
                </c:pt>
                <c:pt idx="6">
                  <c:v>1672649.9024100001</c:v>
                </c:pt>
                <c:pt idx="7">
                  <c:v>1394898.9497100001</c:v>
                </c:pt>
                <c:pt idx="8">
                  <c:v>1500352.2883200001</c:v>
                </c:pt>
                <c:pt idx="9">
                  <c:v>1552767.0249699999</c:v>
                </c:pt>
                <c:pt idx="10">
                  <c:v>1537132.16689</c:v>
                </c:pt>
                <c:pt idx="11">
                  <c:v>1326112.7803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A-4BD7-8202-7825C306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64560"/>
        <c:axId val="-683968912"/>
      </c:lineChart>
      <c:catAx>
        <c:axId val="-68396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968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6891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9645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702065.64616</c:v>
                </c:pt>
                <c:pt idx="1">
                  <c:v>689354.44099000003</c:v>
                </c:pt>
                <c:pt idx="2">
                  <c:v>671307.68801000004</c:v>
                </c:pt>
                <c:pt idx="3">
                  <c:v>517653.10184000002</c:v>
                </c:pt>
                <c:pt idx="4">
                  <c:v>498208.29707999999</c:v>
                </c:pt>
                <c:pt idx="5">
                  <c:v>676222.29694999999</c:v>
                </c:pt>
                <c:pt idx="6">
                  <c:v>754244.16029999999</c:v>
                </c:pt>
                <c:pt idx="7">
                  <c:v>615056.44730999996</c:v>
                </c:pt>
                <c:pt idx="8">
                  <c:v>748191.64925000002</c:v>
                </c:pt>
                <c:pt idx="9">
                  <c:v>802274.65396000003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E-4780-9BF1-3DA57CF97679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650412.55099999998</c:v>
                </c:pt>
                <c:pt idx="1">
                  <c:v>655044.92223999999</c:v>
                </c:pt>
                <c:pt idx="2">
                  <c:v>712310.88902</c:v>
                </c:pt>
                <c:pt idx="3">
                  <c:v>706605.33125000005</c:v>
                </c:pt>
                <c:pt idx="4">
                  <c:v>827448.46074000001</c:v>
                </c:pt>
                <c:pt idx="5">
                  <c:v>516667.80161000002</c:v>
                </c:pt>
                <c:pt idx="6">
                  <c:v>709133.26919000002</c:v>
                </c:pt>
                <c:pt idx="7">
                  <c:v>611246.97912999999</c:v>
                </c:pt>
                <c:pt idx="8">
                  <c:v>651276.00887000002</c:v>
                </c:pt>
                <c:pt idx="9">
                  <c:v>719064.59339000005</c:v>
                </c:pt>
                <c:pt idx="10">
                  <c:v>689664.21105000004</c:v>
                </c:pt>
                <c:pt idx="11">
                  <c:v>671675.37525000004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E-4780-9BF1-3DA57CF97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64016"/>
        <c:axId val="-683971088"/>
      </c:lineChart>
      <c:catAx>
        <c:axId val="-68396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97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7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96401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287897.45929000003</c:v>
                </c:pt>
                <c:pt idx="1">
                  <c:v>309013.74599000002</c:v>
                </c:pt>
                <c:pt idx="2">
                  <c:v>316475.48762000003</c:v>
                </c:pt>
                <c:pt idx="3">
                  <c:v>231358.31606000001</c:v>
                </c:pt>
                <c:pt idx="4">
                  <c:v>250129.82311999999</c:v>
                </c:pt>
                <c:pt idx="5">
                  <c:v>322830.90018</c:v>
                </c:pt>
                <c:pt idx="6">
                  <c:v>350666.09502000001</c:v>
                </c:pt>
                <c:pt idx="7">
                  <c:v>318758.07496</c:v>
                </c:pt>
                <c:pt idx="8">
                  <c:v>344261.10874</c:v>
                </c:pt>
                <c:pt idx="9">
                  <c:v>357130.52808999998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0-4662-99CB-6B7A777EE3D7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251902.82900999999</c:v>
                </c:pt>
                <c:pt idx="1">
                  <c:v>266361.49541999999</c:v>
                </c:pt>
                <c:pt idx="2">
                  <c:v>316697.19016</c:v>
                </c:pt>
                <c:pt idx="3">
                  <c:v>311274.73728</c:v>
                </c:pt>
                <c:pt idx="4">
                  <c:v>353998.85204999999</c:v>
                </c:pt>
                <c:pt idx="5">
                  <c:v>235214.69256</c:v>
                </c:pt>
                <c:pt idx="6">
                  <c:v>315492.89546000003</c:v>
                </c:pt>
                <c:pt idx="7">
                  <c:v>284201.11060000001</c:v>
                </c:pt>
                <c:pt idx="8">
                  <c:v>303893.14176999999</c:v>
                </c:pt>
                <c:pt idx="9">
                  <c:v>294721.39022</c:v>
                </c:pt>
                <c:pt idx="10">
                  <c:v>301612.74780000001</c:v>
                </c:pt>
                <c:pt idx="11">
                  <c:v>279704.95673999999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0-4662-99CB-6B7A777E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68368"/>
        <c:axId val="-683959664"/>
      </c:lineChart>
      <c:catAx>
        <c:axId val="-68396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95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596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968368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291805.55313000001</c:v>
                </c:pt>
                <c:pt idx="1">
                  <c:v>372039.90392000001</c:v>
                </c:pt>
                <c:pt idx="2">
                  <c:v>229282.76235999999</c:v>
                </c:pt>
                <c:pt idx="3">
                  <c:v>145571.75638000001</c:v>
                </c:pt>
                <c:pt idx="4">
                  <c:v>225387.93939000001</c:v>
                </c:pt>
                <c:pt idx="5">
                  <c:v>344935.14328000002</c:v>
                </c:pt>
                <c:pt idx="6">
                  <c:v>345711.13118999999</c:v>
                </c:pt>
                <c:pt idx="7">
                  <c:v>187309.73057000001</c:v>
                </c:pt>
                <c:pt idx="8">
                  <c:v>312679.01231000002</c:v>
                </c:pt>
                <c:pt idx="9">
                  <c:v>692775.35525000002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F-4784-A3B4-0E20E8F3DB6C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270232.32582999999</c:v>
                </c:pt>
                <c:pt idx="1">
                  <c:v>248780.50434000001</c:v>
                </c:pt>
                <c:pt idx="2">
                  <c:v>297349.99144000001</c:v>
                </c:pt>
                <c:pt idx="3">
                  <c:v>257747.60381999999</c:v>
                </c:pt>
                <c:pt idx="4">
                  <c:v>360377.44769</c:v>
                </c:pt>
                <c:pt idx="5">
                  <c:v>215410.01259</c:v>
                </c:pt>
                <c:pt idx="6">
                  <c:v>507955.38105999999</c:v>
                </c:pt>
                <c:pt idx="7">
                  <c:v>566132.39199999999</c:v>
                </c:pt>
                <c:pt idx="8">
                  <c:v>438813.72123999998</c:v>
                </c:pt>
                <c:pt idx="9">
                  <c:v>265495.15717000002</c:v>
                </c:pt>
                <c:pt idx="10">
                  <c:v>376583.94140000001</c:v>
                </c:pt>
                <c:pt idx="11">
                  <c:v>297820.05541999999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F-4784-A3B4-0E20E8F3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69456"/>
        <c:axId val="-683961840"/>
      </c:lineChart>
      <c:catAx>
        <c:axId val="-6839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96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618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969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1136016.32651</c:v>
                </c:pt>
                <c:pt idx="1">
                  <c:v>1003407.98065</c:v>
                </c:pt>
                <c:pt idx="2">
                  <c:v>980858.60253000003</c:v>
                </c:pt>
                <c:pt idx="3">
                  <c:v>901093.62020999996</c:v>
                </c:pt>
                <c:pt idx="4">
                  <c:v>816497.98789999995</c:v>
                </c:pt>
                <c:pt idx="5">
                  <c:v>1128261.53293</c:v>
                </c:pt>
                <c:pt idx="6">
                  <c:v>1043735.26891</c:v>
                </c:pt>
                <c:pt idx="7">
                  <c:v>873338.47756000003</c:v>
                </c:pt>
                <c:pt idx="8">
                  <c:v>1100189.4426299999</c:v>
                </c:pt>
                <c:pt idx="9">
                  <c:v>1117663.3859000001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9-4E8E-BA98-C322C5ACB108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1195660.6079299999</c:v>
                </c:pt>
                <c:pt idx="1">
                  <c:v>1192860.6802600001</c:v>
                </c:pt>
                <c:pt idx="2">
                  <c:v>1302301.9702999999</c:v>
                </c:pt>
                <c:pt idx="3">
                  <c:v>1235495.1953</c:v>
                </c:pt>
                <c:pt idx="4">
                  <c:v>1355647.4013199999</c:v>
                </c:pt>
                <c:pt idx="5">
                  <c:v>877931.08233</c:v>
                </c:pt>
                <c:pt idx="6">
                  <c:v>1239199.84556</c:v>
                </c:pt>
                <c:pt idx="7">
                  <c:v>1015932.96263</c:v>
                </c:pt>
                <c:pt idx="8">
                  <c:v>1131208.7691200001</c:v>
                </c:pt>
                <c:pt idx="9">
                  <c:v>1168915.11035</c:v>
                </c:pt>
                <c:pt idx="10">
                  <c:v>989897.14229999995</c:v>
                </c:pt>
                <c:pt idx="11">
                  <c:v>1108369.3347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9-4E8E-BA98-C322C5AC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60208"/>
        <c:axId val="-683970544"/>
      </c:lineChart>
      <c:catAx>
        <c:axId val="-68396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97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7054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96020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282564.32113</c:v>
                </c:pt>
                <c:pt idx="2">
                  <c:v>324512.09766000003</c:v>
                </c:pt>
                <c:pt idx="3">
                  <c:v>328934.35989000002</c:v>
                </c:pt>
                <c:pt idx="4">
                  <c:v>272471.24283</c:v>
                </c:pt>
                <c:pt idx="5">
                  <c:v>312621.27146999998</c:v>
                </c:pt>
                <c:pt idx="6">
                  <c:v>372469.59723999997</c:v>
                </c:pt>
                <c:pt idx="7">
                  <c:v>322473.82462000003</c:v>
                </c:pt>
                <c:pt idx="8">
                  <c:v>420839.14279999997</c:v>
                </c:pt>
                <c:pt idx="9">
                  <c:v>394407.88770000002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09F-9CE9-E07A69B1ED86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294499.68867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379043.34905000002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370443.19501000002</c:v>
                </c:pt>
                <c:pt idx="10">
                  <c:v>370700.38718000002</c:v>
                </c:pt>
                <c:pt idx="11">
                  <c:v>368116.69157999998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09F-9CE9-E07A69B1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59120"/>
        <c:axId val="-683966736"/>
      </c:lineChart>
      <c:catAx>
        <c:axId val="-68395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96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66736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95912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F-4427-B618-1ABA0DA2001A}"/>
            </c:ext>
          </c:extLst>
        </c:ser>
        <c:ser>
          <c:idx val="1"/>
          <c:order val="1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'2002_2020_AYLIK_IHR'!$C$80:$N$80</c:f>
              <c:numCache>
                <c:formatCode>#,##0</c:formatCode>
                <c:ptCount val="12"/>
                <c:pt idx="0">
                  <c:v>14687517.999</c:v>
                </c:pt>
                <c:pt idx="1">
                  <c:v>14592355.957</c:v>
                </c:pt>
                <c:pt idx="2">
                  <c:v>13339096.843</c:v>
                </c:pt>
                <c:pt idx="3">
                  <c:v>8971804.1290000007</c:v>
                </c:pt>
                <c:pt idx="4">
                  <c:v>9947055.5590000004</c:v>
                </c:pt>
                <c:pt idx="5">
                  <c:v>13446748.694</c:v>
                </c:pt>
                <c:pt idx="6">
                  <c:v>14879755.066</c:v>
                </c:pt>
                <c:pt idx="7">
                  <c:v>12451204.286</c:v>
                </c:pt>
                <c:pt idx="8">
                  <c:v>16009244.221000001</c:v>
                </c:pt>
                <c:pt idx="9">
                  <c:v>17333486.07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F-4427-B618-1ABA0DA2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7953248"/>
        <c:axId val="-817952704"/>
      </c:lineChart>
      <c:catAx>
        <c:axId val="-81795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17952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9527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179532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88349.361170000004</c:v>
                </c:pt>
                <c:pt idx="6">
                  <c:v>141332.83762000001</c:v>
                </c:pt>
                <c:pt idx="7">
                  <c:v>120028.25627</c:v>
                </c:pt>
                <c:pt idx="8">
                  <c:v>159923.62223000001</c:v>
                </c:pt>
                <c:pt idx="9">
                  <c:v>41767.228660000001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2-40E4-86AF-3E2DEB3DC6C7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91906.762210000001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114410.34540999999</c:v>
                </c:pt>
                <c:pt idx="4">
                  <c:v>53978.7428</c:v>
                </c:pt>
                <c:pt idx="5">
                  <c:v>55620.228669999997</c:v>
                </c:pt>
                <c:pt idx="6">
                  <c:v>88616.060450000004</c:v>
                </c:pt>
                <c:pt idx="7">
                  <c:v>109692.7362</c:v>
                </c:pt>
                <c:pt idx="8">
                  <c:v>37060.896339999999</c:v>
                </c:pt>
                <c:pt idx="9">
                  <c:v>42330.465889999999</c:v>
                </c:pt>
                <c:pt idx="10">
                  <c:v>162195.85331000001</c:v>
                </c:pt>
                <c:pt idx="11">
                  <c:v>111149.64512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2-40E4-86AF-3E2DEB3D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65648"/>
        <c:axId val="-683965104"/>
      </c:lineChart>
      <c:catAx>
        <c:axId val="-68396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96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6510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96564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166852.80402000001</c:v>
                </c:pt>
                <c:pt idx="1">
                  <c:v>173864.44618999999</c:v>
                </c:pt>
                <c:pt idx="2">
                  <c:v>141696.16901000001</c:v>
                </c:pt>
                <c:pt idx="3">
                  <c:v>160662.81276999999</c:v>
                </c:pt>
                <c:pt idx="4">
                  <c:v>112401.96175</c:v>
                </c:pt>
                <c:pt idx="5">
                  <c:v>167258.77429</c:v>
                </c:pt>
                <c:pt idx="6">
                  <c:v>139608.02239999999</c:v>
                </c:pt>
                <c:pt idx="7">
                  <c:v>177409.4436</c:v>
                </c:pt>
                <c:pt idx="8">
                  <c:v>281550.57806999999</c:v>
                </c:pt>
                <c:pt idx="9">
                  <c:v>287973.48916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7-408D-AA95-CB9E06E2596E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174498.06437000001</c:v>
                </c:pt>
                <c:pt idx="1">
                  <c:v>157623.00628999999</c:v>
                </c:pt>
                <c:pt idx="2">
                  <c:v>282563.32374999998</c:v>
                </c:pt>
                <c:pt idx="3">
                  <c:v>197032.04006</c:v>
                </c:pt>
                <c:pt idx="4">
                  <c:v>248662.94944</c:v>
                </c:pt>
                <c:pt idx="5">
                  <c:v>207582.27974</c:v>
                </c:pt>
                <c:pt idx="6">
                  <c:v>233957.42892000001</c:v>
                </c:pt>
                <c:pt idx="7">
                  <c:v>175314.58811000001</c:v>
                </c:pt>
                <c:pt idx="8">
                  <c:v>156438.21489999999</c:v>
                </c:pt>
                <c:pt idx="9">
                  <c:v>258091.33392999999</c:v>
                </c:pt>
                <c:pt idx="10">
                  <c:v>360282.88809999998</c:v>
                </c:pt>
                <c:pt idx="11">
                  <c:v>288648.05207999999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7-408D-AA95-CB9E06E2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71632"/>
        <c:axId val="-683709072"/>
      </c:lineChart>
      <c:catAx>
        <c:axId val="-68397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70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7090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9716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360981.31212000002</c:v>
                </c:pt>
                <c:pt idx="1">
                  <c:v>387530.14322999999</c:v>
                </c:pt>
                <c:pt idx="2">
                  <c:v>396045.68745999999</c:v>
                </c:pt>
                <c:pt idx="3">
                  <c:v>286877.34392999997</c:v>
                </c:pt>
                <c:pt idx="4">
                  <c:v>278098.80420999997</c:v>
                </c:pt>
                <c:pt idx="5">
                  <c:v>359668.43534000003</c:v>
                </c:pt>
                <c:pt idx="6">
                  <c:v>416311.08877999999</c:v>
                </c:pt>
                <c:pt idx="7">
                  <c:v>355590.76189999998</c:v>
                </c:pt>
                <c:pt idx="8">
                  <c:v>435904.91115</c:v>
                </c:pt>
                <c:pt idx="9">
                  <c:v>460513.57429000002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1-4815-B1AB-353BD8F6B9DC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333958.52682000003</c:v>
                </c:pt>
                <c:pt idx="1">
                  <c:v>361884.17778999999</c:v>
                </c:pt>
                <c:pt idx="2">
                  <c:v>414615.42973999999</c:v>
                </c:pt>
                <c:pt idx="3">
                  <c:v>392857.45013999997</c:v>
                </c:pt>
                <c:pt idx="4">
                  <c:v>473189.05465000001</c:v>
                </c:pt>
                <c:pt idx="5">
                  <c:v>285953.99151999998</c:v>
                </c:pt>
                <c:pt idx="6">
                  <c:v>426248.67440999998</c:v>
                </c:pt>
                <c:pt idx="7">
                  <c:v>345201.18526</c:v>
                </c:pt>
                <c:pt idx="8">
                  <c:v>395731.57701000001</c:v>
                </c:pt>
                <c:pt idx="9">
                  <c:v>436838.21</c:v>
                </c:pt>
                <c:pt idx="10">
                  <c:v>419045.42233999999</c:v>
                </c:pt>
                <c:pt idx="11">
                  <c:v>390571.19068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1-4815-B1AB-353BD8F6B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706352"/>
        <c:axId val="-683698192"/>
      </c:lineChart>
      <c:catAx>
        <c:axId val="-68370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69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69819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370635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1881328.1659499998</c:v>
                </c:pt>
                <c:pt idx="1">
                  <c:v>1857110.8694799999</c:v>
                </c:pt>
                <c:pt idx="2">
                  <c:v>1950395.1076800001</c:v>
                </c:pt>
                <c:pt idx="3">
                  <c:v>1878347.7192399998</c:v>
                </c:pt>
                <c:pt idx="4">
                  <c:v>2011076.4230300002</c:v>
                </c:pt>
                <c:pt idx="5">
                  <c:v>1363298.0920800001</c:v>
                </c:pt>
                <c:pt idx="6">
                  <c:v>1797330.8673</c:v>
                </c:pt>
                <c:pt idx="7">
                  <c:v>1528040.2094699999</c:v>
                </c:pt>
                <c:pt idx="8">
                  <c:v>2074105.6016600002</c:v>
                </c:pt>
                <c:pt idx="9">
                  <c:v>2421055.3095200001</c:v>
                </c:pt>
                <c:pt idx="10">
                  <c:v>2353412.07393</c:v>
                </c:pt>
                <c:pt idx="11">
                  <c:v>2259153.3336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3-46D4-95D2-34CB6C843B1E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2043211.0165500003</c:v>
                </c:pt>
                <c:pt idx="1">
                  <c:v>1939648.0549900001</c:v>
                </c:pt>
                <c:pt idx="2">
                  <c:v>2032489.4673900004</c:v>
                </c:pt>
                <c:pt idx="3">
                  <c:v>1763601.8666400001</c:v>
                </c:pt>
                <c:pt idx="4">
                  <c:v>1575979.4721499998</c:v>
                </c:pt>
                <c:pt idx="5">
                  <c:v>1913813.1496899999</c:v>
                </c:pt>
                <c:pt idx="6">
                  <c:v>1956070.6185000001</c:v>
                </c:pt>
                <c:pt idx="7">
                  <c:v>1682005.09149</c:v>
                </c:pt>
                <c:pt idx="8">
                  <c:v>2218592.0588400001</c:v>
                </c:pt>
                <c:pt idx="9">
                  <c:v>2342908.1649799999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3-46D4-95D2-34CB6C84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7960864"/>
        <c:axId val="-817952160"/>
      </c:lineChart>
      <c:catAx>
        <c:axId val="-8179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1795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9521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17960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F-4235-BC0F-CC55E1BFC1EF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F-4235-BC0F-CC55E1BFC1EF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F-4235-BC0F-CC55E1BFC1EF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F-4235-BC0F-CC55E1BFC1EF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F-4235-BC0F-CC55E1BFC1EF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F-4235-BC0F-CC55E1BFC1EF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9F-4235-BC0F-CC55E1BFC1EF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9F-4235-BC0F-CC55E1BFC1EF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9F-4235-BC0F-CC55E1BFC1EF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9F-4235-BC0F-CC55E1BFC1EF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9F-4235-BC0F-CC55E1BFC1EF}"/>
            </c:ext>
          </c:extLst>
        </c:ser>
        <c:ser>
          <c:idx val="11"/>
          <c:order val="11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val>
            <c:numRef>
              <c:f>'2002_2020_AYLIK_IHR'!$C$80:$N$80</c:f>
              <c:numCache>
                <c:formatCode>#,##0</c:formatCode>
                <c:ptCount val="12"/>
                <c:pt idx="0">
                  <c:v>14687517.999</c:v>
                </c:pt>
                <c:pt idx="1">
                  <c:v>14592355.957</c:v>
                </c:pt>
                <c:pt idx="2">
                  <c:v>13339096.843</c:v>
                </c:pt>
                <c:pt idx="3">
                  <c:v>8971804.1290000007</c:v>
                </c:pt>
                <c:pt idx="4">
                  <c:v>9947055.5590000004</c:v>
                </c:pt>
                <c:pt idx="5">
                  <c:v>13446748.694</c:v>
                </c:pt>
                <c:pt idx="6">
                  <c:v>14879755.066</c:v>
                </c:pt>
                <c:pt idx="7">
                  <c:v>12451204.286</c:v>
                </c:pt>
                <c:pt idx="8">
                  <c:v>16009244.221000001</c:v>
                </c:pt>
                <c:pt idx="9">
                  <c:v>17333486.07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9F-4235-BC0F-CC55E1BF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7959776"/>
        <c:axId val="-817959232"/>
      </c:lineChart>
      <c:catAx>
        <c:axId val="-81795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1795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95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179597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'2002_2020_AYLIK_IHR'!$A$62:$A$80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'2002_2020_AYLIK_IHR'!$O$62:$O$80</c:f>
              <c:numCache>
                <c:formatCode>#,##0</c:formatCode>
                <c:ptCount val="19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135658268.824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F-40B7-9D0A-44C0FCBD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86951056"/>
        <c:axId val="-686954320"/>
      </c:barChart>
      <c:catAx>
        <c:axId val="-68695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695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6954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695105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583441.21765000001</c:v>
                </c:pt>
                <c:pt idx="1">
                  <c:v>593066.11638000002</c:v>
                </c:pt>
                <c:pt idx="2">
                  <c:v>631890.56688000006</c:v>
                </c:pt>
                <c:pt idx="3">
                  <c:v>593888.15251000004</c:v>
                </c:pt>
                <c:pt idx="4">
                  <c:v>498608.62264999998</c:v>
                </c:pt>
                <c:pt idx="5">
                  <c:v>571571.22034999996</c:v>
                </c:pt>
                <c:pt idx="6">
                  <c:v>588984.94132999994</c:v>
                </c:pt>
                <c:pt idx="7">
                  <c:v>544421.40792000003</c:v>
                </c:pt>
                <c:pt idx="8">
                  <c:v>644077.53810999996</c:v>
                </c:pt>
                <c:pt idx="9">
                  <c:v>671062.25199000002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6-4190-8265-718403638034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560029.44457000005</c:v>
                </c:pt>
                <c:pt idx="1">
                  <c:v>565214.60730999999</c:v>
                </c:pt>
                <c:pt idx="2">
                  <c:v>586783.55532000004</c:v>
                </c:pt>
                <c:pt idx="3">
                  <c:v>597721.19305999996</c:v>
                </c:pt>
                <c:pt idx="4">
                  <c:v>590704.11922999995</c:v>
                </c:pt>
                <c:pt idx="5">
                  <c:v>344700.55468</c:v>
                </c:pt>
                <c:pt idx="6">
                  <c:v>546255.51265000005</c:v>
                </c:pt>
                <c:pt idx="7">
                  <c:v>480724.38799999998</c:v>
                </c:pt>
                <c:pt idx="8">
                  <c:v>568541.18143999996</c:v>
                </c:pt>
                <c:pt idx="9">
                  <c:v>697557.60369999998</c:v>
                </c:pt>
                <c:pt idx="10">
                  <c:v>620369.88075999997</c:v>
                </c:pt>
                <c:pt idx="11">
                  <c:v>629542.35412000003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6-4190-8265-71840363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6944528"/>
        <c:axId val="-686943984"/>
      </c:lineChart>
      <c:catAx>
        <c:axId val="-686944528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694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694398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694452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255294.69912</c:v>
                </c:pt>
                <c:pt idx="1">
                  <c:v>203439.25075000001</c:v>
                </c:pt>
                <c:pt idx="2">
                  <c:v>178169.95655</c:v>
                </c:pt>
                <c:pt idx="3">
                  <c:v>118367.24076</c:v>
                </c:pt>
                <c:pt idx="4">
                  <c:v>158687.02916000001</c:v>
                </c:pt>
                <c:pt idx="5">
                  <c:v>264193.62819999998</c:v>
                </c:pt>
                <c:pt idx="6">
                  <c:v>185581.34121000001</c:v>
                </c:pt>
                <c:pt idx="7">
                  <c:v>129792.62612</c:v>
                </c:pt>
                <c:pt idx="8">
                  <c:v>197221.57062000001</c:v>
                </c:pt>
                <c:pt idx="9">
                  <c:v>264717.43158999999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C-453D-BE46-FCB211A9B4D4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199171.65065</c:v>
                </c:pt>
                <c:pt idx="1">
                  <c:v>165878.04962999999</c:v>
                </c:pt>
                <c:pt idx="2">
                  <c:v>143609.00703000001</c:v>
                </c:pt>
                <c:pt idx="3">
                  <c:v>113212.84436</c:v>
                </c:pt>
                <c:pt idx="4">
                  <c:v>140744.81335000001</c:v>
                </c:pt>
                <c:pt idx="5">
                  <c:v>202356.84766999999</c:v>
                </c:pt>
                <c:pt idx="6">
                  <c:v>131692.40529</c:v>
                </c:pt>
                <c:pt idx="7">
                  <c:v>109799.82424</c:v>
                </c:pt>
                <c:pt idx="8">
                  <c:v>148472.87774</c:v>
                </c:pt>
                <c:pt idx="9">
                  <c:v>223947.97521</c:v>
                </c:pt>
                <c:pt idx="10">
                  <c:v>331627.44491999998</c:v>
                </c:pt>
                <c:pt idx="11">
                  <c:v>349911.56588000001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C-453D-BE46-FCB211A9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6945616"/>
        <c:axId val="-686953776"/>
      </c:lineChart>
      <c:catAx>
        <c:axId val="-68694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695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69537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69456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131870.22687000001</c:v>
                </c:pt>
                <c:pt idx="1">
                  <c:v>126847.42651</c:v>
                </c:pt>
                <c:pt idx="2">
                  <c:v>162235.19185</c:v>
                </c:pt>
                <c:pt idx="3">
                  <c:v>143633.21090999999</c:v>
                </c:pt>
                <c:pt idx="4">
                  <c:v>100058.67045999999</c:v>
                </c:pt>
                <c:pt idx="5">
                  <c:v>112625.86096000001</c:v>
                </c:pt>
                <c:pt idx="6">
                  <c:v>124179.23366</c:v>
                </c:pt>
                <c:pt idx="7">
                  <c:v>130639.10670999999</c:v>
                </c:pt>
                <c:pt idx="8">
                  <c:v>166882.47941999999</c:v>
                </c:pt>
                <c:pt idx="9">
                  <c:v>168895.70798000001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1-418F-BB34-974BBE9A4264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125353.15045</c:v>
                </c:pt>
                <c:pt idx="1">
                  <c:v>122127.17662</c:v>
                </c:pt>
                <c:pt idx="2">
                  <c:v>128029.56342000001</c:v>
                </c:pt>
                <c:pt idx="3">
                  <c:v>125222.60651</c:v>
                </c:pt>
                <c:pt idx="4">
                  <c:v>138481.47127000001</c:v>
                </c:pt>
                <c:pt idx="5">
                  <c:v>83537.171220000004</c:v>
                </c:pt>
                <c:pt idx="6">
                  <c:v>130147.28623</c:v>
                </c:pt>
                <c:pt idx="7">
                  <c:v>127810.8803</c:v>
                </c:pt>
                <c:pt idx="8">
                  <c:v>152522.97880000001</c:v>
                </c:pt>
                <c:pt idx="9">
                  <c:v>148312.94463000001</c:v>
                </c:pt>
                <c:pt idx="10">
                  <c:v>139251.81494000001</c:v>
                </c:pt>
                <c:pt idx="11">
                  <c:v>127768.69579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1-418F-BB34-974BBE9A4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6949968"/>
        <c:axId val="-686951600"/>
      </c:lineChart>
      <c:catAx>
        <c:axId val="-68694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6951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69516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869499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3" sqref="B3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4" t="s">
        <v>126</v>
      </c>
      <c r="C1" s="154"/>
      <c r="D1" s="154"/>
      <c r="E1" s="154"/>
      <c r="F1" s="154"/>
      <c r="G1" s="154"/>
      <c r="H1" s="154"/>
      <c r="I1" s="154"/>
      <c r="J1" s="154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1" t="s">
        <v>127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3"/>
    </row>
    <row r="6" spans="1:13" ht="17.399999999999999" x14ac:dyDescent="0.25">
      <c r="A6" s="3"/>
      <c r="B6" s="150" t="s">
        <v>128</v>
      </c>
      <c r="C6" s="150"/>
      <c r="D6" s="150"/>
      <c r="E6" s="150"/>
      <c r="F6" s="150" t="s">
        <v>129</v>
      </c>
      <c r="G6" s="150"/>
      <c r="H6" s="150"/>
      <c r="I6" s="150"/>
      <c r="J6" s="150" t="s">
        <v>104</v>
      </c>
      <c r="K6" s="150"/>
      <c r="L6" s="150"/>
      <c r="M6" s="150"/>
    </row>
    <row r="7" spans="1:13" ht="28.2" x14ac:dyDescent="0.3">
      <c r="A7" s="4" t="s">
        <v>1</v>
      </c>
      <c r="B7" s="5">
        <v>2019</v>
      </c>
      <c r="C7" s="6">
        <v>2020</v>
      </c>
      <c r="D7" s="7" t="s">
        <v>116</v>
      </c>
      <c r="E7" s="7" t="s">
        <v>117</v>
      </c>
      <c r="F7" s="5">
        <v>2019</v>
      </c>
      <c r="G7" s="6">
        <v>2020</v>
      </c>
      <c r="H7" s="7" t="s">
        <v>116</v>
      </c>
      <c r="I7" s="7" t="s">
        <v>117</v>
      </c>
      <c r="J7" s="5" t="s">
        <v>130</v>
      </c>
      <c r="K7" s="5" t="s">
        <v>131</v>
      </c>
      <c r="L7" s="7" t="s">
        <v>116</v>
      </c>
      <c r="M7" s="7" t="s">
        <v>117</v>
      </c>
    </row>
    <row r="8" spans="1:13" ht="16.8" x14ac:dyDescent="0.3">
      <c r="A8" s="85" t="s">
        <v>2</v>
      </c>
      <c r="B8" s="8">
        <f>B9+B18+B20</f>
        <v>2421055.3095200001</v>
      </c>
      <c r="C8" s="8">
        <f>C9+C18+C20</f>
        <v>2342908.1649799999</v>
      </c>
      <c r="D8" s="10">
        <f t="shared" ref="D8:D46" si="0">(C8-B8)/B8*100</f>
        <v>-3.2278132693917572</v>
      </c>
      <c r="E8" s="10">
        <f t="shared" ref="E8:E44" si="1">C8/C$46*100</f>
        <v>13.516658769726636</v>
      </c>
      <c r="F8" s="8">
        <f>F9+F18+F20</f>
        <v>18762088.36541</v>
      </c>
      <c r="G8" s="8">
        <f>G9+G18+G20</f>
        <v>19468318.961219996</v>
      </c>
      <c r="H8" s="10">
        <f t="shared" ref="H8:H46" si="2">(G8-F8)/F8*100</f>
        <v>3.764136390659</v>
      </c>
      <c r="I8" s="10">
        <f t="shared" ref="I8:I44" si="3">G8/G$46*100</f>
        <v>14.351000591403503</v>
      </c>
      <c r="J8" s="8">
        <f>J9+J18+J20</f>
        <v>23144777.363819998</v>
      </c>
      <c r="K8" s="8">
        <f>K9+K18+K20</f>
        <v>24080884.368749999</v>
      </c>
      <c r="L8" s="10">
        <f t="shared" ref="L8:L46" si="4">(K8-J8)/J8*100</f>
        <v>4.0445712231966713</v>
      </c>
      <c r="M8" s="10">
        <f t="shared" ref="M8:M44" si="5">K8/K$46*100</f>
        <v>14.394897735502655</v>
      </c>
    </row>
    <row r="9" spans="1:13" ht="15.6" x14ac:dyDescent="0.3">
      <c r="A9" s="9" t="s">
        <v>3</v>
      </c>
      <c r="B9" s="8">
        <f>B10+B11+B12+B13+B14+B15+B16+B17</f>
        <v>1722487.2664600001</v>
      </c>
      <c r="C9" s="8">
        <f>C10+C11+C12+C13+C14+C15+C16+C17</f>
        <v>1579419.2042199997</v>
      </c>
      <c r="D9" s="10">
        <f t="shared" si="0"/>
        <v>-8.3058995573319496</v>
      </c>
      <c r="E9" s="10">
        <f t="shared" si="1"/>
        <v>9.1119535784182837</v>
      </c>
      <c r="F9" s="8">
        <f>F10+F11+F12+F13+F14+F15+F16+F17</f>
        <v>12188016.76915</v>
      </c>
      <c r="G9" s="8">
        <f>G10+G11+G12+G13+G14+G15+G16+G17</f>
        <v>13027758.795729998</v>
      </c>
      <c r="H9" s="10">
        <f t="shared" si="2"/>
        <v>6.8898988447860701</v>
      </c>
      <c r="I9" s="10">
        <f t="shared" si="3"/>
        <v>9.6033650647804745</v>
      </c>
      <c r="J9" s="8">
        <f>J10+J11+J12+J13+J14+J15+J16+J17</f>
        <v>15173101.174199998</v>
      </c>
      <c r="K9" s="8">
        <f>K10+K11+K12+K13+K14+K15+K16+K17</f>
        <v>16179373.38384</v>
      </c>
      <c r="L9" s="10">
        <f t="shared" si="4"/>
        <v>6.6319481962661966</v>
      </c>
      <c r="M9" s="10">
        <f t="shared" si="5"/>
        <v>9.6715893701614846</v>
      </c>
    </row>
    <row r="10" spans="1:13" ht="13.8" x14ac:dyDescent="0.25">
      <c r="A10" s="11" t="s">
        <v>132</v>
      </c>
      <c r="B10" s="12">
        <v>697557.60369999998</v>
      </c>
      <c r="C10" s="12">
        <v>671062.25199000002</v>
      </c>
      <c r="D10" s="13">
        <f t="shared" si="0"/>
        <v>-3.7983030461517084</v>
      </c>
      <c r="E10" s="13">
        <f t="shared" si="1"/>
        <v>3.8714788778204499</v>
      </c>
      <c r="F10" s="12">
        <v>5538232.1599599998</v>
      </c>
      <c r="G10" s="12">
        <v>5921012.03577</v>
      </c>
      <c r="H10" s="13">
        <f t="shared" si="2"/>
        <v>6.9115895606074549</v>
      </c>
      <c r="I10" s="13">
        <f t="shared" si="3"/>
        <v>4.3646525103838592</v>
      </c>
      <c r="J10" s="12">
        <v>6779374.0886599999</v>
      </c>
      <c r="K10" s="12">
        <v>7170924.2706500003</v>
      </c>
      <c r="L10" s="13">
        <f t="shared" si="4"/>
        <v>5.7756096192560689</v>
      </c>
      <c r="M10" s="13">
        <f t="shared" si="5"/>
        <v>4.2865834976973041</v>
      </c>
    </row>
    <row r="11" spans="1:13" ht="13.8" x14ac:dyDescent="0.25">
      <c r="A11" s="11" t="s">
        <v>133</v>
      </c>
      <c r="B11" s="12">
        <v>223947.97521</v>
      </c>
      <c r="C11" s="12">
        <v>264717.43158999999</v>
      </c>
      <c r="D11" s="13">
        <f t="shared" si="0"/>
        <v>18.204878316836641</v>
      </c>
      <c r="E11" s="13">
        <f t="shared" si="1"/>
        <v>1.5272024941835602</v>
      </c>
      <c r="F11" s="12">
        <v>1578886.2951700001</v>
      </c>
      <c r="G11" s="12">
        <v>1955464.7740799999</v>
      </c>
      <c r="H11" s="13">
        <f t="shared" si="2"/>
        <v>23.850892876960042</v>
      </c>
      <c r="I11" s="13">
        <f t="shared" si="3"/>
        <v>1.4414637537627553</v>
      </c>
      <c r="J11" s="12">
        <v>2160536.95169</v>
      </c>
      <c r="K11" s="12">
        <v>2637003.7848800002</v>
      </c>
      <c r="L11" s="13">
        <f t="shared" si="4"/>
        <v>22.053167515478115</v>
      </c>
      <c r="M11" s="13">
        <f t="shared" si="5"/>
        <v>1.5763291426597825</v>
      </c>
    </row>
    <row r="12" spans="1:13" ht="13.8" x14ac:dyDescent="0.25">
      <c r="A12" s="11" t="s">
        <v>134</v>
      </c>
      <c r="B12" s="12">
        <v>148312.94463000001</v>
      </c>
      <c r="C12" s="12">
        <v>168895.70798000001</v>
      </c>
      <c r="D12" s="13">
        <f t="shared" si="0"/>
        <v>13.87792778394922</v>
      </c>
      <c r="E12" s="13">
        <f t="shared" si="1"/>
        <v>0.97438972920927269</v>
      </c>
      <c r="F12" s="12">
        <v>1281545.22945</v>
      </c>
      <c r="G12" s="12">
        <v>1367867.1153299999</v>
      </c>
      <c r="H12" s="13">
        <f t="shared" si="2"/>
        <v>6.7357658470662534</v>
      </c>
      <c r="I12" s="13">
        <f t="shared" si="3"/>
        <v>1.0083182744316457</v>
      </c>
      <c r="J12" s="12">
        <v>1559925.7097499999</v>
      </c>
      <c r="K12" s="12">
        <v>1634887.6260599999</v>
      </c>
      <c r="L12" s="13">
        <f t="shared" si="4"/>
        <v>4.8054798918606005</v>
      </c>
      <c r="M12" s="13">
        <f t="shared" si="5"/>
        <v>0.97729135798321265</v>
      </c>
    </row>
    <row r="13" spans="1:13" ht="13.8" x14ac:dyDescent="0.25">
      <c r="A13" s="11" t="s">
        <v>135</v>
      </c>
      <c r="B13" s="12">
        <v>189264.08181999999</v>
      </c>
      <c r="C13" s="12">
        <v>191688.78936</v>
      </c>
      <c r="D13" s="13">
        <f t="shared" si="0"/>
        <v>1.2811239812031667</v>
      </c>
      <c r="E13" s="13">
        <f t="shared" si="1"/>
        <v>1.1058871169127722</v>
      </c>
      <c r="F13" s="12">
        <v>1142651.0222</v>
      </c>
      <c r="G13" s="12">
        <v>1119355.6503699999</v>
      </c>
      <c r="H13" s="13">
        <f t="shared" si="2"/>
        <v>-2.0387127283313844</v>
      </c>
      <c r="I13" s="13">
        <f t="shared" si="3"/>
        <v>0.82512895090989768</v>
      </c>
      <c r="J13" s="12">
        <v>1426747.2015800001</v>
      </c>
      <c r="K13" s="12">
        <v>1393223.7154099999</v>
      </c>
      <c r="L13" s="13">
        <f t="shared" si="4"/>
        <v>-2.3496444312542391</v>
      </c>
      <c r="M13" s="13">
        <f t="shared" si="5"/>
        <v>0.83283124485369719</v>
      </c>
    </row>
    <row r="14" spans="1:13" ht="13.8" x14ac:dyDescent="0.25">
      <c r="A14" s="11" t="s">
        <v>136</v>
      </c>
      <c r="B14" s="12">
        <v>346124.53003999998</v>
      </c>
      <c r="C14" s="12">
        <v>173267.13138000001</v>
      </c>
      <c r="D14" s="13">
        <f t="shared" si="0"/>
        <v>-49.940811372145063</v>
      </c>
      <c r="E14" s="13">
        <f t="shared" si="1"/>
        <v>0.99960925736619577</v>
      </c>
      <c r="F14" s="12">
        <v>1577185.5757500001</v>
      </c>
      <c r="G14" s="12">
        <v>1621449.12665</v>
      </c>
      <c r="H14" s="13">
        <f t="shared" si="2"/>
        <v>2.8064897105688553</v>
      </c>
      <c r="I14" s="13">
        <f t="shared" si="3"/>
        <v>1.1952453327807329</v>
      </c>
      <c r="J14" s="12">
        <v>1921191.09626</v>
      </c>
      <c r="K14" s="12">
        <v>2072684.1435100001</v>
      </c>
      <c r="L14" s="13">
        <f t="shared" si="4"/>
        <v>7.8853710880147716</v>
      </c>
      <c r="M14" s="13">
        <f t="shared" si="5"/>
        <v>1.2389942091388857</v>
      </c>
    </row>
    <row r="15" spans="1:13" ht="13.8" x14ac:dyDescent="0.25">
      <c r="A15" s="11" t="s">
        <v>137</v>
      </c>
      <c r="B15" s="12">
        <v>21619.279920000001</v>
      </c>
      <c r="C15" s="12">
        <v>22064.375459999999</v>
      </c>
      <c r="D15" s="13">
        <f t="shared" si="0"/>
        <v>2.0587898470579518</v>
      </c>
      <c r="E15" s="13">
        <f t="shared" si="1"/>
        <v>0.1272933521329446</v>
      </c>
      <c r="F15" s="12">
        <v>230664.32849000001</v>
      </c>
      <c r="G15" s="12">
        <v>215855.7996</v>
      </c>
      <c r="H15" s="13">
        <f t="shared" si="2"/>
        <v>-6.4199475432292559</v>
      </c>
      <c r="I15" s="13">
        <f t="shared" si="3"/>
        <v>0.15911731844377763</v>
      </c>
      <c r="J15" s="12">
        <v>298582.93579999998</v>
      </c>
      <c r="K15" s="12">
        <v>267850.89598999999</v>
      </c>
      <c r="L15" s="13">
        <f t="shared" si="4"/>
        <v>-10.292630999711669</v>
      </c>
      <c r="M15" s="13">
        <f t="shared" si="5"/>
        <v>0.16011398074492522</v>
      </c>
    </row>
    <row r="16" spans="1:13" ht="13.8" x14ac:dyDescent="0.25">
      <c r="A16" s="11" t="s">
        <v>138</v>
      </c>
      <c r="B16" s="12">
        <v>89707.536540000001</v>
      </c>
      <c r="C16" s="12">
        <v>79891.805059999999</v>
      </c>
      <c r="D16" s="13">
        <f t="shared" si="0"/>
        <v>-10.94192512534689</v>
      </c>
      <c r="E16" s="13">
        <f t="shared" si="1"/>
        <v>0.46091019854496001</v>
      </c>
      <c r="F16" s="12">
        <v>751588.72256999998</v>
      </c>
      <c r="G16" s="12">
        <v>742694.56082000001</v>
      </c>
      <c r="H16" s="13">
        <f t="shared" si="2"/>
        <v>-1.1833814801780242</v>
      </c>
      <c r="I16" s="13">
        <f t="shared" si="3"/>
        <v>0.54747459720539071</v>
      </c>
      <c r="J16" s="12">
        <v>924731.78793999995</v>
      </c>
      <c r="K16" s="12">
        <v>899523.00956000003</v>
      </c>
      <c r="L16" s="13">
        <f t="shared" si="4"/>
        <v>-2.7260637850632161</v>
      </c>
      <c r="M16" s="13">
        <f t="shared" si="5"/>
        <v>0.53771039032732648</v>
      </c>
    </row>
    <row r="17" spans="1:13" ht="13.8" x14ac:dyDescent="0.25">
      <c r="A17" s="11" t="s">
        <v>139</v>
      </c>
      <c r="B17" s="12">
        <v>5953.3145999999997</v>
      </c>
      <c r="C17" s="12">
        <v>7831.7114000000001</v>
      </c>
      <c r="D17" s="13">
        <f t="shared" si="0"/>
        <v>31.552117202070935</v>
      </c>
      <c r="E17" s="13">
        <f t="shared" si="1"/>
        <v>4.5182552248129511E-2</v>
      </c>
      <c r="F17" s="12">
        <v>87263.435559999998</v>
      </c>
      <c r="G17" s="12">
        <v>84059.733110000001</v>
      </c>
      <c r="H17" s="13">
        <f t="shared" si="2"/>
        <v>-3.6712999315700987</v>
      </c>
      <c r="I17" s="13">
        <f t="shared" si="3"/>
        <v>6.1964326862417221E-2</v>
      </c>
      <c r="J17" s="12">
        <v>102011.40252</v>
      </c>
      <c r="K17" s="12">
        <v>103275.93777999999</v>
      </c>
      <c r="L17" s="13">
        <f t="shared" si="4"/>
        <v>1.2396018766157728</v>
      </c>
      <c r="M17" s="13">
        <f t="shared" si="5"/>
        <v>6.1735546756350484E-2</v>
      </c>
    </row>
    <row r="18" spans="1:13" ht="15.6" x14ac:dyDescent="0.3">
      <c r="A18" s="9" t="s">
        <v>12</v>
      </c>
      <c r="B18" s="8">
        <f>B19</f>
        <v>207439.25111000001</v>
      </c>
      <c r="C18" s="8">
        <f>C19</f>
        <v>235608.40471</v>
      </c>
      <c r="D18" s="10">
        <f t="shared" si="0"/>
        <v>13.579471314742921</v>
      </c>
      <c r="E18" s="10">
        <f t="shared" si="1"/>
        <v>1.359267280444989</v>
      </c>
      <c r="F18" s="8">
        <f>F19</f>
        <v>2089012.7127499999</v>
      </c>
      <c r="G18" s="8">
        <f>G19</f>
        <v>1969508.61684</v>
      </c>
      <c r="H18" s="10">
        <f t="shared" si="2"/>
        <v>-5.7206016593687155</v>
      </c>
      <c r="I18" s="10">
        <f t="shared" si="3"/>
        <v>1.4518161214302363</v>
      </c>
      <c r="J18" s="8">
        <f>J19</f>
        <v>2543786.5383000001</v>
      </c>
      <c r="K18" s="8">
        <f>K19</f>
        <v>2385519.59363</v>
      </c>
      <c r="L18" s="10">
        <f t="shared" si="4"/>
        <v>-6.2217069823700353</v>
      </c>
      <c r="M18" s="10">
        <f t="shared" si="5"/>
        <v>1.4259987328747843</v>
      </c>
    </row>
    <row r="19" spans="1:13" ht="13.8" x14ac:dyDescent="0.25">
      <c r="A19" s="11" t="s">
        <v>140</v>
      </c>
      <c r="B19" s="12">
        <v>207439.25111000001</v>
      </c>
      <c r="C19" s="12">
        <v>235608.40471</v>
      </c>
      <c r="D19" s="13">
        <f t="shared" si="0"/>
        <v>13.579471314742921</v>
      </c>
      <c r="E19" s="13">
        <f t="shared" si="1"/>
        <v>1.359267280444989</v>
      </c>
      <c r="F19" s="12">
        <v>2089012.7127499999</v>
      </c>
      <c r="G19" s="12">
        <v>1969508.61684</v>
      </c>
      <c r="H19" s="13">
        <f t="shared" si="2"/>
        <v>-5.7206016593687155</v>
      </c>
      <c r="I19" s="13">
        <f t="shared" si="3"/>
        <v>1.4518161214302363</v>
      </c>
      <c r="J19" s="12">
        <v>2543786.5383000001</v>
      </c>
      <c r="K19" s="12">
        <v>2385519.59363</v>
      </c>
      <c r="L19" s="13">
        <f t="shared" si="4"/>
        <v>-6.2217069823700353</v>
      </c>
      <c r="M19" s="13">
        <f t="shared" si="5"/>
        <v>1.4259987328747843</v>
      </c>
    </row>
    <row r="20" spans="1:13" ht="15.6" x14ac:dyDescent="0.3">
      <c r="A20" s="9" t="s">
        <v>110</v>
      </c>
      <c r="B20" s="8">
        <f>B21</f>
        <v>491128.79194999998</v>
      </c>
      <c r="C20" s="8">
        <f>C21</f>
        <v>527880.55605000001</v>
      </c>
      <c r="D20" s="10">
        <f t="shared" si="0"/>
        <v>7.4831214749351522</v>
      </c>
      <c r="E20" s="10">
        <f t="shared" si="1"/>
        <v>3.0454379108633627</v>
      </c>
      <c r="F20" s="8">
        <f>F21</f>
        <v>4485058.8835100001</v>
      </c>
      <c r="G20" s="8">
        <f>G21</f>
        <v>4471051.5486500002</v>
      </c>
      <c r="H20" s="10">
        <f t="shared" si="2"/>
        <v>-0.31231105820037103</v>
      </c>
      <c r="I20" s="10">
        <f t="shared" si="3"/>
        <v>3.2958194051927951</v>
      </c>
      <c r="J20" s="8">
        <f>J21</f>
        <v>5427889.6513200002</v>
      </c>
      <c r="K20" s="8">
        <f>K21</f>
        <v>5515991.3912800001</v>
      </c>
      <c r="L20" s="10">
        <f t="shared" si="4"/>
        <v>1.6231306386004845</v>
      </c>
      <c r="M20" s="10">
        <f t="shared" si="5"/>
        <v>3.2973096324663866</v>
      </c>
    </row>
    <row r="21" spans="1:13" ht="13.8" x14ac:dyDescent="0.25">
      <c r="A21" s="11" t="s">
        <v>141</v>
      </c>
      <c r="B21" s="12">
        <v>491128.79194999998</v>
      </c>
      <c r="C21" s="12">
        <v>527880.55605000001</v>
      </c>
      <c r="D21" s="13">
        <f t="shared" si="0"/>
        <v>7.4831214749351522</v>
      </c>
      <c r="E21" s="13">
        <f t="shared" si="1"/>
        <v>3.0454379108633627</v>
      </c>
      <c r="F21" s="12">
        <v>4485058.8835100001</v>
      </c>
      <c r="G21" s="12">
        <v>4471051.5486500002</v>
      </c>
      <c r="H21" s="13">
        <f t="shared" si="2"/>
        <v>-0.31231105820037103</v>
      </c>
      <c r="I21" s="13">
        <f t="shared" si="3"/>
        <v>3.2958194051927951</v>
      </c>
      <c r="J21" s="12">
        <v>5427889.6513200002</v>
      </c>
      <c r="K21" s="12">
        <v>5515991.3912800001</v>
      </c>
      <c r="L21" s="13">
        <f t="shared" si="4"/>
        <v>1.6231306386004845</v>
      </c>
      <c r="M21" s="13">
        <f t="shared" si="5"/>
        <v>3.2973096324663866</v>
      </c>
    </row>
    <row r="22" spans="1:13" ht="16.8" x14ac:dyDescent="0.3">
      <c r="A22" s="85" t="s">
        <v>14</v>
      </c>
      <c r="B22" s="8">
        <f>B23+B27+B29</f>
        <v>12381757.38727</v>
      </c>
      <c r="C22" s="8">
        <f>C23+C27+C29</f>
        <v>13323964.413460001</v>
      </c>
      <c r="D22" s="10">
        <f t="shared" si="0"/>
        <v>7.6096388963226538</v>
      </c>
      <c r="E22" s="10">
        <f t="shared" si="1"/>
        <v>76.868348119080935</v>
      </c>
      <c r="F22" s="8">
        <f>F23+F27+F29</f>
        <v>114597820.64334999</v>
      </c>
      <c r="G22" s="8">
        <f>G23+G27+G29</f>
        <v>102203472.32659999</v>
      </c>
      <c r="H22" s="10">
        <f t="shared" si="2"/>
        <v>-10.815518346831004</v>
      </c>
      <c r="I22" s="10">
        <f t="shared" si="3"/>
        <v>75.338918307439471</v>
      </c>
      <c r="J22" s="8">
        <f>J23+J27+J29</f>
        <v>137934921.51201999</v>
      </c>
      <c r="K22" s="8">
        <f>K23+K27+K29</f>
        <v>125795021.00866002</v>
      </c>
      <c r="L22" s="10">
        <f t="shared" si="4"/>
        <v>-8.8011798392201008</v>
      </c>
      <c r="M22" s="10">
        <f t="shared" si="5"/>
        <v>75.196842247412249</v>
      </c>
    </row>
    <row r="23" spans="1:13" ht="15.6" x14ac:dyDescent="0.3">
      <c r="A23" s="9" t="s">
        <v>15</v>
      </c>
      <c r="B23" s="8">
        <f>B24+B25+B26</f>
        <v>1107184.3707099999</v>
      </c>
      <c r="C23" s="8">
        <f>C24+C25+C26</f>
        <v>1188795.34598</v>
      </c>
      <c r="D23" s="10">
        <f>(C23-B23)/B23*100</f>
        <v>7.3710375100098009</v>
      </c>
      <c r="E23" s="10">
        <f t="shared" si="1"/>
        <v>6.8583742541987114</v>
      </c>
      <c r="F23" s="8">
        <f>F24+F25+F26</f>
        <v>10130573.50595</v>
      </c>
      <c r="G23" s="8">
        <f>G24+G25+G26</f>
        <v>8991180.3498400003</v>
      </c>
      <c r="H23" s="10">
        <f t="shared" si="2"/>
        <v>-11.247074565332346</v>
      </c>
      <c r="I23" s="10">
        <f t="shared" si="3"/>
        <v>6.6278159287916001</v>
      </c>
      <c r="J23" s="8">
        <f>J24+J25+J26</f>
        <v>12174545.77634</v>
      </c>
      <c r="K23" s="8">
        <f>K24+K25+K26</f>
        <v>10979791.32165</v>
      </c>
      <c r="L23" s="10">
        <f t="shared" si="4"/>
        <v>-9.813544395322614</v>
      </c>
      <c r="M23" s="10">
        <f t="shared" si="5"/>
        <v>6.5634206290786477</v>
      </c>
    </row>
    <row r="24" spans="1:13" ht="13.8" x14ac:dyDescent="0.25">
      <c r="A24" s="11" t="s">
        <v>142</v>
      </c>
      <c r="B24" s="12">
        <v>704819.31296999997</v>
      </c>
      <c r="C24" s="12">
        <v>770297.55279999995</v>
      </c>
      <c r="D24" s="13">
        <f t="shared" si="0"/>
        <v>9.2900745801196578</v>
      </c>
      <c r="E24" s="13">
        <f t="shared" si="1"/>
        <v>4.4439851838759399</v>
      </c>
      <c r="F24" s="12">
        <v>6647123.93561</v>
      </c>
      <c r="G24" s="12">
        <v>5814006.1993000004</v>
      </c>
      <c r="H24" s="13">
        <f t="shared" si="2"/>
        <v>-12.533506887795753</v>
      </c>
      <c r="I24" s="13">
        <f t="shared" si="3"/>
        <v>4.2857735467957081</v>
      </c>
      <c r="J24" s="12">
        <v>8015261.9788499996</v>
      </c>
      <c r="K24" s="12">
        <v>7086292.4408999998</v>
      </c>
      <c r="L24" s="13">
        <f t="shared" si="4"/>
        <v>-11.590008416459582</v>
      </c>
      <c r="M24" s="13">
        <f t="shared" si="5"/>
        <v>4.2359928916479399</v>
      </c>
    </row>
    <row r="25" spans="1:13" ht="13.8" x14ac:dyDescent="0.25">
      <c r="A25" s="11" t="s">
        <v>143</v>
      </c>
      <c r="B25" s="12">
        <v>147933.48237000001</v>
      </c>
      <c r="C25" s="12">
        <v>131164.5191</v>
      </c>
      <c r="D25" s="13">
        <f t="shared" si="0"/>
        <v>-11.335475242892443</v>
      </c>
      <c r="E25" s="13">
        <f t="shared" si="1"/>
        <v>0.75671171148320548</v>
      </c>
      <c r="F25" s="12">
        <v>1426889.33834</v>
      </c>
      <c r="G25" s="12">
        <v>1119621.18255</v>
      </c>
      <c r="H25" s="13">
        <f t="shared" si="2"/>
        <v>-21.5341265460338</v>
      </c>
      <c r="I25" s="13">
        <f t="shared" si="3"/>
        <v>0.82532468699167283</v>
      </c>
      <c r="J25" s="12">
        <v>1684934.0301600001</v>
      </c>
      <c r="K25" s="12">
        <v>1358113.3632199999</v>
      </c>
      <c r="L25" s="13">
        <f t="shared" si="4"/>
        <v>-19.396644681036296</v>
      </c>
      <c r="M25" s="13">
        <f t="shared" si="5"/>
        <v>0.81184323122873225</v>
      </c>
    </row>
    <row r="26" spans="1:13" ht="13.8" x14ac:dyDescent="0.25">
      <c r="A26" s="11" t="s">
        <v>144</v>
      </c>
      <c r="B26" s="12">
        <v>254431.57537000001</v>
      </c>
      <c r="C26" s="12">
        <v>287333.27408</v>
      </c>
      <c r="D26" s="13">
        <f t="shared" si="0"/>
        <v>12.931452655651571</v>
      </c>
      <c r="E26" s="13">
        <f t="shared" si="1"/>
        <v>1.6576773588395655</v>
      </c>
      <c r="F26" s="12">
        <v>2056560.2320000001</v>
      </c>
      <c r="G26" s="12">
        <v>2057552.96799</v>
      </c>
      <c r="H26" s="13">
        <f t="shared" si="2"/>
        <v>4.8271671043377318E-2</v>
      </c>
      <c r="I26" s="13">
        <f t="shared" si="3"/>
        <v>1.5167176950042192</v>
      </c>
      <c r="J26" s="12">
        <v>2474349.7673300002</v>
      </c>
      <c r="K26" s="12">
        <v>2535385.5175299998</v>
      </c>
      <c r="L26" s="13">
        <f t="shared" si="4"/>
        <v>2.4667389795041625</v>
      </c>
      <c r="M26" s="13">
        <f t="shared" si="5"/>
        <v>1.5155845062019748</v>
      </c>
    </row>
    <row r="27" spans="1:13" ht="15.6" x14ac:dyDescent="0.3">
      <c r="A27" s="9" t="s">
        <v>19</v>
      </c>
      <c r="B27" s="8">
        <f>B28</f>
        <v>1936801.1656800001</v>
      </c>
      <c r="C27" s="8">
        <f>C28</f>
        <v>1725231.3668800001</v>
      </c>
      <c r="D27" s="10">
        <f t="shared" si="0"/>
        <v>-10.923671595670431</v>
      </c>
      <c r="E27" s="10">
        <f t="shared" si="1"/>
        <v>9.9531701811902167</v>
      </c>
      <c r="F27" s="8">
        <f>F28</f>
        <v>16961217.678819999</v>
      </c>
      <c r="G27" s="8">
        <f>G28</f>
        <v>14829933.67309</v>
      </c>
      <c r="H27" s="10">
        <f t="shared" si="2"/>
        <v>-12.565630876793712</v>
      </c>
      <c r="I27" s="10">
        <f t="shared" si="3"/>
        <v>10.931831728097624</v>
      </c>
      <c r="J27" s="8">
        <f>J28</f>
        <v>19953888.73728</v>
      </c>
      <c r="K27" s="8">
        <f>K28</f>
        <v>18456928.57079</v>
      </c>
      <c r="L27" s="10">
        <f t="shared" si="4"/>
        <v>-7.5020973916388431</v>
      </c>
      <c r="M27" s="10">
        <f t="shared" si="5"/>
        <v>11.033049917086187</v>
      </c>
    </row>
    <row r="28" spans="1:13" ht="13.8" x14ac:dyDescent="0.25">
      <c r="A28" s="11" t="s">
        <v>145</v>
      </c>
      <c r="B28" s="12">
        <v>1936801.1656800001</v>
      </c>
      <c r="C28" s="12">
        <v>1725231.3668800001</v>
      </c>
      <c r="D28" s="13">
        <f t="shared" si="0"/>
        <v>-10.923671595670431</v>
      </c>
      <c r="E28" s="13">
        <f t="shared" si="1"/>
        <v>9.9531701811902167</v>
      </c>
      <c r="F28" s="12">
        <v>16961217.678819999</v>
      </c>
      <c r="G28" s="12">
        <v>14829933.67309</v>
      </c>
      <c r="H28" s="13">
        <f t="shared" si="2"/>
        <v>-12.565630876793712</v>
      </c>
      <c r="I28" s="13">
        <f t="shared" si="3"/>
        <v>10.931831728097624</v>
      </c>
      <c r="J28" s="12">
        <v>19953888.73728</v>
      </c>
      <c r="K28" s="12">
        <v>18456928.57079</v>
      </c>
      <c r="L28" s="13">
        <f t="shared" si="4"/>
        <v>-7.5020973916388431</v>
      </c>
      <c r="M28" s="13">
        <f t="shared" si="5"/>
        <v>11.033049917086187</v>
      </c>
    </row>
    <row r="29" spans="1:13" ht="15.6" x14ac:dyDescent="0.3">
      <c r="A29" s="9" t="s">
        <v>21</v>
      </c>
      <c r="B29" s="8">
        <f>B30+B31+B32+B33+B34+B35+B36+B37+B38+B39+B40+B41</f>
        <v>9337771.8508800007</v>
      </c>
      <c r="C29" s="8">
        <f>C30+C31+C32+C33+C34+C35+C36+C37+C38+C39+C40+C41</f>
        <v>10409937.7006</v>
      </c>
      <c r="D29" s="10">
        <f t="shared" si="0"/>
        <v>11.482030904609834</v>
      </c>
      <c r="E29" s="10">
        <f t="shared" si="1"/>
        <v>60.056803683692003</v>
      </c>
      <c r="F29" s="8">
        <f>F30+F31+F32+F33+F34+F35+F36+F37+F38+F39+F40+F41</f>
        <v>87506029.458579987</v>
      </c>
      <c r="G29" s="8">
        <f>G30+G31+G32+G33+G34+G35+G36+G37+G38+G39+G40+G41</f>
        <v>78382358.303669989</v>
      </c>
      <c r="H29" s="10">
        <f t="shared" si="2"/>
        <v>-10.426334289602966</v>
      </c>
      <c r="I29" s="10">
        <f t="shared" si="3"/>
        <v>57.779270650550252</v>
      </c>
      <c r="J29" s="8">
        <f>J30+J31+J32+J33+J34+J35+J36+J37+J38+J39+J40+J41</f>
        <v>105806486.99839999</v>
      </c>
      <c r="K29" s="8">
        <f>K30+K31+K32+K33+K34+K35+K36+K37+K38+K39+K40+K41</f>
        <v>96358301.116220012</v>
      </c>
      <c r="L29" s="10">
        <f t="shared" si="4"/>
        <v>-8.9296848900416208</v>
      </c>
      <c r="M29" s="10">
        <f t="shared" si="5"/>
        <v>57.600371701247397</v>
      </c>
    </row>
    <row r="30" spans="1:13" ht="13.8" x14ac:dyDescent="0.25">
      <c r="A30" s="11" t="s">
        <v>146</v>
      </c>
      <c r="B30" s="12">
        <v>1552767.0249699999</v>
      </c>
      <c r="C30" s="12">
        <v>1857564.08495</v>
      </c>
      <c r="D30" s="13">
        <f t="shared" si="0"/>
        <v>19.629284694907074</v>
      </c>
      <c r="E30" s="13">
        <f t="shared" si="1"/>
        <v>10.716621442728631</v>
      </c>
      <c r="F30" s="12">
        <v>14832878.692810001</v>
      </c>
      <c r="G30" s="12">
        <v>13976634.479219999</v>
      </c>
      <c r="H30" s="13">
        <f t="shared" si="2"/>
        <v>-5.7726098306531171</v>
      </c>
      <c r="I30" s="13">
        <f t="shared" si="3"/>
        <v>10.302825327480017</v>
      </c>
      <c r="J30" s="12">
        <v>17663881.638739999</v>
      </c>
      <c r="K30" s="12">
        <v>16839879.426410001</v>
      </c>
      <c r="L30" s="13">
        <f t="shared" si="4"/>
        <v>-4.6648988550897936</v>
      </c>
      <c r="M30" s="13">
        <f t="shared" si="5"/>
        <v>10.066421918288961</v>
      </c>
    </row>
    <row r="31" spans="1:13" ht="13.8" x14ac:dyDescent="0.25">
      <c r="A31" s="11" t="s">
        <v>147</v>
      </c>
      <c r="B31" s="12">
        <v>2812511.6814299999</v>
      </c>
      <c r="C31" s="12">
        <v>2915980.9983000001</v>
      </c>
      <c r="D31" s="13">
        <f t="shared" si="0"/>
        <v>3.6788937643591235</v>
      </c>
      <c r="E31" s="13">
        <f t="shared" si="1"/>
        <v>16.822819059732282</v>
      </c>
      <c r="F31" s="12">
        <v>25359103.501729999</v>
      </c>
      <c r="G31" s="12">
        <v>20055838.86417</v>
      </c>
      <c r="H31" s="13">
        <f t="shared" si="2"/>
        <v>-20.912666085369342</v>
      </c>
      <c r="I31" s="13">
        <f t="shared" si="3"/>
        <v>14.784088753329144</v>
      </c>
      <c r="J31" s="12">
        <v>30596941.606869999</v>
      </c>
      <c r="K31" s="12">
        <v>25283817.677590001</v>
      </c>
      <c r="L31" s="13">
        <f t="shared" si="4"/>
        <v>-17.364885672387043</v>
      </c>
      <c r="M31" s="13">
        <f t="shared" si="5"/>
        <v>15.11397855073438</v>
      </c>
    </row>
    <row r="32" spans="1:13" ht="13.8" x14ac:dyDescent="0.25">
      <c r="A32" s="11" t="s">
        <v>148</v>
      </c>
      <c r="B32" s="12">
        <v>42330.465889999999</v>
      </c>
      <c r="C32" s="12">
        <v>41767.228660000001</v>
      </c>
      <c r="D32" s="13">
        <f t="shared" si="0"/>
        <v>-1.3305717717910968</v>
      </c>
      <c r="E32" s="13">
        <f t="shared" si="1"/>
        <v>0.24096265743270648</v>
      </c>
      <c r="F32" s="12">
        <v>768968.67481999996</v>
      </c>
      <c r="G32" s="12">
        <v>963627.0638</v>
      </c>
      <c r="H32" s="13">
        <f t="shared" si="2"/>
        <v>25.314215696181076</v>
      </c>
      <c r="I32" s="13">
        <f t="shared" si="3"/>
        <v>0.7103341891014312</v>
      </c>
      <c r="J32" s="12">
        <v>837197.95877000003</v>
      </c>
      <c r="K32" s="12">
        <v>1236972.56223</v>
      </c>
      <c r="L32" s="13">
        <f t="shared" si="4"/>
        <v>47.751502410175902</v>
      </c>
      <c r="M32" s="13">
        <f t="shared" si="5"/>
        <v>0.73942855512527128</v>
      </c>
    </row>
    <row r="33" spans="1:13" ht="13.8" x14ac:dyDescent="0.25">
      <c r="A33" s="11" t="s">
        <v>149</v>
      </c>
      <c r="B33" s="12">
        <v>1070552.4436999999</v>
      </c>
      <c r="C33" s="12">
        <v>1128750.33299</v>
      </c>
      <c r="D33" s="13">
        <f t="shared" si="0"/>
        <v>5.4362483251038967</v>
      </c>
      <c r="E33" s="13">
        <f t="shared" si="1"/>
        <v>6.5119637701938622</v>
      </c>
      <c r="F33" s="12">
        <v>9249194.0354800001</v>
      </c>
      <c r="G33" s="12">
        <v>8730085.0524799991</v>
      </c>
      <c r="H33" s="13">
        <f t="shared" si="2"/>
        <v>-5.6124780279091748</v>
      </c>
      <c r="I33" s="13">
        <f t="shared" si="3"/>
        <v>6.4353504789348408</v>
      </c>
      <c r="J33" s="12">
        <v>11297426.33831</v>
      </c>
      <c r="K33" s="12">
        <v>10716556.45194</v>
      </c>
      <c r="L33" s="13">
        <f t="shared" si="4"/>
        <v>-5.1416125139957565</v>
      </c>
      <c r="M33" s="13">
        <f t="shared" si="5"/>
        <v>6.4060659832994773</v>
      </c>
    </row>
    <row r="34" spans="1:13" ht="13.8" x14ac:dyDescent="0.25">
      <c r="A34" s="11" t="s">
        <v>150</v>
      </c>
      <c r="B34" s="12">
        <v>709053.58002999995</v>
      </c>
      <c r="C34" s="12">
        <v>737113.75598000002</v>
      </c>
      <c r="D34" s="13">
        <f t="shared" si="0"/>
        <v>3.9574126328806969</v>
      </c>
      <c r="E34" s="13">
        <f t="shared" si="1"/>
        <v>4.2525418891688647</v>
      </c>
      <c r="F34" s="12">
        <v>6409664.4336200003</v>
      </c>
      <c r="G34" s="12">
        <v>6016462.69838</v>
      </c>
      <c r="H34" s="13">
        <f t="shared" si="2"/>
        <v>-6.134513581983744</v>
      </c>
      <c r="I34" s="13">
        <f t="shared" si="3"/>
        <v>4.4350136195425165</v>
      </c>
      <c r="J34" s="12">
        <v>7774413.2747</v>
      </c>
      <c r="K34" s="12">
        <v>7439886.6050100001</v>
      </c>
      <c r="L34" s="13">
        <f t="shared" si="4"/>
        <v>-4.3029185337836138</v>
      </c>
      <c r="M34" s="13">
        <f t="shared" si="5"/>
        <v>4.4473618660714571</v>
      </c>
    </row>
    <row r="35" spans="1:13" ht="13.8" x14ac:dyDescent="0.25">
      <c r="A35" s="11" t="s">
        <v>151</v>
      </c>
      <c r="B35" s="12">
        <v>719064.59339000005</v>
      </c>
      <c r="C35" s="12">
        <v>802274.65396000003</v>
      </c>
      <c r="D35" s="13">
        <f t="shared" si="0"/>
        <v>11.571986902832972</v>
      </c>
      <c r="E35" s="13">
        <f t="shared" si="1"/>
        <v>4.6284668341963826</v>
      </c>
      <c r="F35" s="12">
        <v>6759210.8064400004</v>
      </c>
      <c r="G35" s="12">
        <v>6674578.3818499995</v>
      </c>
      <c r="H35" s="13">
        <f t="shared" si="2"/>
        <v>-1.2521051201623317</v>
      </c>
      <c r="I35" s="13">
        <f t="shared" si="3"/>
        <v>4.9201412045950903</v>
      </c>
      <c r="J35" s="12">
        <v>8119538.69398</v>
      </c>
      <c r="K35" s="12">
        <v>8035917.9681500001</v>
      </c>
      <c r="L35" s="13">
        <f t="shared" si="4"/>
        <v>-1.0298704025143459</v>
      </c>
      <c r="M35" s="13">
        <f t="shared" si="5"/>
        <v>4.8036532043865341</v>
      </c>
    </row>
    <row r="36" spans="1:13" ht="13.8" x14ac:dyDescent="0.25">
      <c r="A36" s="11" t="s">
        <v>152</v>
      </c>
      <c r="B36" s="12">
        <v>1168915.11035</v>
      </c>
      <c r="C36" s="12">
        <v>1117663.3859000001</v>
      </c>
      <c r="D36" s="13">
        <f t="shared" si="0"/>
        <v>-4.3845548745326699</v>
      </c>
      <c r="E36" s="13">
        <f t="shared" si="1"/>
        <v>6.4480011775265478</v>
      </c>
      <c r="F36" s="12">
        <v>11715153.6251</v>
      </c>
      <c r="G36" s="12">
        <v>10101062.62573</v>
      </c>
      <c r="H36" s="13">
        <f t="shared" si="2"/>
        <v>-13.777804807542349</v>
      </c>
      <c r="I36" s="13">
        <f t="shared" si="3"/>
        <v>7.4459616161215294</v>
      </c>
      <c r="J36" s="12">
        <v>14811368.48453</v>
      </c>
      <c r="K36" s="12">
        <v>12199329.10273</v>
      </c>
      <c r="L36" s="13">
        <f t="shared" si="4"/>
        <v>-17.635368295159161</v>
      </c>
      <c r="M36" s="13">
        <f t="shared" si="5"/>
        <v>7.2924271462151147</v>
      </c>
    </row>
    <row r="37" spans="1:13" ht="13.8" x14ac:dyDescent="0.25">
      <c r="A37" s="14" t="s">
        <v>153</v>
      </c>
      <c r="B37" s="12">
        <v>294721.39022</v>
      </c>
      <c r="C37" s="12">
        <v>357130.52808999998</v>
      </c>
      <c r="D37" s="13">
        <f t="shared" si="0"/>
        <v>21.175639075064613</v>
      </c>
      <c r="E37" s="13">
        <f t="shared" si="1"/>
        <v>2.0603502760365386</v>
      </c>
      <c r="F37" s="12">
        <v>2933758.3345300001</v>
      </c>
      <c r="G37" s="12">
        <v>3088521.5390699999</v>
      </c>
      <c r="H37" s="13">
        <f t="shared" si="2"/>
        <v>5.2752540220663242</v>
      </c>
      <c r="I37" s="13">
        <f t="shared" si="3"/>
        <v>2.2766924315369073</v>
      </c>
      <c r="J37" s="12">
        <v>3437492.1308800001</v>
      </c>
      <c r="K37" s="12">
        <v>3669839.2436099998</v>
      </c>
      <c r="L37" s="13">
        <f t="shared" si="4"/>
        <v>6.7592042071240668</v>
      </c>
      <c r="M37" s="13">
        <f t="shared" si="5"/>
        <v>2.193730089334029</v>
      </c>
    </row>
    <row r="38" spans="1:13" ht="13.8" x14ac:dyDescent="0.25">
      <c r="A38" s="11" t="s">
        <v>154</v>
      </c>
      <c r="B38" s="12">
        <v>265495.15717000002</v>
      </c>
      <c r="C38" s="12">
        <v>692775.35525000002</v>
      </c>
      <c r="D38" s="13">
        <f t="shared" si="0"/>
        <v>160.93709679472869</v>
      </c>
      <c r="E38" s="13">
        <f t="shared" si="1"/>
        <v>3.9967456774262144</v>
      </c>
      <c r="F38" s="12">
        <v>3428294.53718</v>
      </c>
      <c r="G38" s="12">
        <v>3147498.2877799999</v>
      </c>
      <c r="H38" s="13">
        <f t="shared" si="2"/>
        <v>-8.1905520763969619</v>
      </c>
      <c r="I38" s="13">
        <f t="shared" si="3"/>
        <v>2.3201669275785126</v>
      </c>
      <c r="J38" s="12">
        <v>3951475.8997399998</v>
      </c>
      <c r="K38" s="12">
        <v>3821902.2845999999</v>
      </c>
      <c r="L38" s="13">
        <f t="shared" si="4"/>
        <v>-3.2791194588463926</v>
      </c>
      <c r="M38" s="13">
        <f t="shared" si="5"/>
        <v>2.2846292395015038</v>
      </c>
    </row>
    <row r="39" spans="1:13" ht="13.8" x14ac:dyDescent="0.25">
      <c r="A39" s="11" t="s">
        <v>155</v>
      </c>
      <c r="B39" s="12">
        <v>258091.33392999999</v>
      </c>
      <c r="C39" s="12">
        <v>287973.48916</v>
      </c>
      <c r="D39" s="13">
        <f>(C39-B39)/B39*100</f>
        <v>11.578131963975473</v>
      </c>
      <c r="E39" s="13">
        <f t="shared" si="1"/>
        <v>1.6613708748317586</v>
      </c>
      <c r="F39" s="12">
        <v>2091763.22951</v>
      </c>
      <c r="G39" s="12">
        <v>1809278.50126</v>
      </c>
      <c r="H39" s="13">
        <f t="shared" si="2"/>
        <v>-13.504622524422738</v>
      </c>
      <c r="I39" s="13">
        <f t="shared" si="3"/>
        <v>1.3337030738666711</v>
      </c>
      <c r="J39" s="12">
        <v>2574195.3001100002</v>
      </c>
      <c r="K39" s="12">
        <v>2458209.4414400002</v>
      </c>
      <c r="L39" s="13">
        <f t="shared" si="4"/>
        <v>-4.505713248137921</v>
      </c>
      <c r="M39" s="13">
        <f t="shared" si="5"/>
        <v>1.469450746912611</v>
      </c>
    </row>
    <row r="40" spans="1:13" ht="13.8" x14ac:dyDescent="0.25">
      <c r="A40" s="11" t="s">
        <v>156</v>
      </c>
      <c r="B40" s="12">
        <v>436838.21</v>
      </c>
      <c r="C40" s="12">
        <v>460513.57429000002</v>
      </c>
      <c r="D40" s="13">
        <f>(C40-B40)/B40*100</f>
        <v>5.4197100317758364</v>
      </c>
      <c r="E40" s="13">
        <f t="shared" si="1"/>
        <v>2.6567856715622584</v>
      </c>
      <c r="F40" s="12">
        <v>3866478.27734</v>
      </c>
      <c r="G40" s="12">
        <v>3737522.0624099998</v>
      </c>
      <c r="H40" s="13">
        <f t="shared" si="2"/>
        <v>-3.3352370213939895</v>
      </c>
      <c r="I40" s="13">
        <f t="shared" si="3"/>
        <v>2.7551008094161786</v>
      </c>
      <c r="J40" s="12">
        <v>4628313.6535200002</v>
      </c>
      <c r="K40" s="12">
        <v>4547138.6754299998</v>
      </c>
      <c r="L40" s="13">
        <f t="shared" si="4"/>
        <v>-1.7538780680575488</v>
      </c>
      <c r="M40" s="13">
        <f t="shared" si="5"/>
        <v>2.7181558293144006</v>
      </c>
    </row>
    <row r="41" spans="1:13" ht="13.8" x14ac:dyDescent="0.25">
      <c r="A41" s="11" t="s">
        <v>157</v>
      </c>
      <c r="B41" s="12">
        <v>7430.8598000000002</v>
      </c>
      <c r="C41" s="12">
        <v>10430.31307</v>
      </c>
      <c r="D41" s="13">
        <f t="shared" si="0"/>
        <v>40.364821174529489</v>
      </c>
      <c r="E41" s="13">
        <f t="shared" si="1"/>
        <v>6.0174352855957271E-2</v>
      </c>
      <c r="F41" s="12">
        <v>91561.310020000004</v>
      </c>
      <c r="G41" s="12">
        <v>81248.747520000004</v>
      </c>
      <c r="H41" s="13">
        <f t="shared" si="2"/>
        <v>-11.263013272469994</v>
      </c>
      <c r="I41" s="13">
        <f t="shared" si="3"/>
        <v>5.9892219047414132E-2</v>
      </c>
      <c r="J41" s="12">
        <v>114242.01824999999</v>
      </c>
      <c r="K41" s="12">
        <v>108851.67707999999</v>
      </c>
      <c r="L41" s="13">
        <f t="shared" si="4"/>
        <v>-4.7183525401346804</v>
      </c>
      <c r="M41" s="13">
        <f t="shared" si="5"/>
        <v>6.5068572063655225E-2</v>
      </c>
    </row>
    <row r="42" spans="1:13" ht="15.6" x14ac:dyDescent="0.3">
      <c r="A42" s="9" t="s">
        <v>31</v>
      </c>
      <c r="B42" s="8">
        <f>B43</f>
        <v>370443.19501000002</v>
      </c>
      <c r="C42" s="8">
        <f>C43</f>
        <v>394407.88770000002</v>
      </c>
      <c r="D42" s="10">
        <f t="shared" si="0"/>
        <v>6.4691950109525092</v>
      </c>
      <c r="E42" s="10">
        <f t="shared" si="1"/>
        <v>2.2754100710452181</v>
      </c>
      <c r="F42" s="8">
        <f>F43</f>
        <v>3571411.4923299998</v>
      </c>
      <c r="G42" s="8">
        <f>G43</f>
        <v>3360516.5188099998</v>
      </c>
      <c r="H42" s="10">
        <f t="shared" si="2"/>
        <v>-5.9050874975600047</v>
      </c>
      <c r="I42" s="10">
        <f t="shared" si="3"/>
        <v>2.4771925426601595</v>
      </c>
      <c r="J42" s="8">
        <f>J43</f>
        <v>4343792.3354799999</v>
      </c>
      <c r="K42" s="8">
        <f>K43</f>
        <v>4099333.5975700002</v>
      </c>
      <c r="L42" s="10">
        <f t="shared" si="4"/>
        <v>-5.6277722098560305</v>
      </c>
      <c r="M42" s="10">
        <f t="shared" si="5"/>
        <v>2.4504701329535692</v>
      </c>
    </row>
    <row r="43" spans="1:13" ht="13.8" x14ac:dyDescent="0.25">
      <c r="A43" s="11" t="s">
        <v>158</v>
      </c>
      <c r="B43" s="12">
        <v>370443.19501000002</v>
      </c>
      <c r="C43" s="12">
        <v>394407.88770000002</v>
      </c>
      <c r="D43" s="13">
        <f t="shared" si="0"/>
        <v>6.4691950109525092</v>
      </c>
      <c r="E43" s="13">
        <f t="shared" si="1"/>
        <v>2.2754100710452181</v>
      </c>
      <c r="F43" s="12">
        <v>3571411.4923299998</v>
      </c>
      <c r="G43" s="12">
        <v>3360516.5188099998</v>
      </c>
      <c r="H43" s="13">
        <f t="shared" si="2"/>
        <v>-5.9050874975600047</v>
      </c>
      <c r="I43" s="13">
        <f t="shared" si="3"/>
        <v>2.4771925426601595</v>
      </c>
      <c r="J43" s="12">
        <v>4343792.3354799999</v>
      </c>
      <c r="K43" s="12">
        <v>4099333.5975700002</v>
      </c>
      <c r="L43" s="13">
        <f t="shared" si="4"/>
        <v>-5.6277722098560305</v>
      </c>
      <c r="M43" s="13">
        <f t="shared" si="5"/>
        <v>2.4504701329535692</v>
      </c>
    </row>
    <row r="44" spans="1:13" ht="15.6" x14ac:dyDescent="0.3">
      <c r="A44" s="9" t="s">
        <v>33</v>
      </c>
      <c r="B44" s="8">
        <f>B8+B22+B42</f>
        <v>15173255.891800001</v>
      </c>
      <c r="C44" s="8">
        <f>C8+C22+C42</f>
        <v>16061280.466140002</v>
      </c>
      <c r="D44" s="10">
        <f t="shared" si="0"/>
        <v>5.8525644111749999</v>
      </c>
      <c r="E44" s="10">
        <f t="shared" si="1"/>
        <v>92.660416959852796</v>
      </c>
      <c r="F44" s="15">
        <f>F8+F22+F42</f>
        <v>136931320.50108999</v>
      </c>
      <c r="G44" s="15">
        <f>G8+G22+G42</f>
        <v>125032307.80662999</v>
      </c>
      <c r="H44" s="16">
        <f t="shared" si="2"/>
        <v>-8.6897669948091139</v>
      </c>
      <c r="I44" s="16">
        <f t="shared" si="3"/>
        <v>92.167111441503138</v>
      </c>
      <c r="J44" s="15">
        <f>J8+J22+J42</f>
        <v>165423491.21131998</v>
      </c>
      <c r="K44" s="15">
        <f>K8+K22+K42</f>
        <v>153975238.97498003</v>
      </c>
      <c r="L44" s="16">
        <f t="shared" si="4"/>
        <v>-6.9205722551916189</v>
      </c>
      <c r="M44" s="16">
        <f t="shared" si="5"/>
        <v>92.042210115868471</v>
      </c>
    </row>
    <row r="45" spans="1:13" ht="30" x14ac:dyDescent="0.25">
      <c r="A45" s="140" t="s">
        <v>224</v>
      </c>
      <c r="B45" s="141">
        <f>B46-B44</f>
        <v>1237525.7881999984</v>
      </c>
      <c r="C45" s="141">
        <f>C46-C44</f>
        <v>1272205.6038599983</v>
      </c>
      <c r="D45" s="142">
        <f t="shared" si="0"/>
        <v>2.8023509482127404</v>
      </c>
      <c r="E45" s="142">
        <f t="shared" ref="E45:E46" si="6">C45/C$46*100</f>
        <v>7.3395830401472049</v>
      </c>
      <c r="F45" s="141">
        <f>F46-F44</f>
        <v>12272032.340909988</v>
      </c>
      <c r="G45" s="141">
        <f>G46-G44</f>
        <v>10625961.017370015</v>
      </c>
      <c r="H45" s="143">
        <f t="shared" si="2"/>
        <v>-13.413192516227626</v>
      </c>
      <c r="I45" s="142">
        <f t="shared" ref="I45:I46" si="7">G45/G$46*100</f>
        <v>7.8328885584968644</v>
      </c>
      <c r="J45" s="141">
        <f>J46-J44</f>
        <v>14812436.274680018</v>
      </c>
      <c r="K45" s="141">
        <f>K46-K44</f>
        <v>13312398.709019959</v>
      </c>
      <c r="L45" s="143">
        <f t="shared" si="4"/>
        <v>-10.126879453477775</v>
      </c>
      <c r="M45" s="142">
        <f t="shared" ref="M45:M46" si="8">K45/K$46*100</f>
        <v>7.9577898841315315</v>
      </c>
    </row>
    <row r="46" spans="1:13" ht="21" x14ac:dyDescent="0.25">
      <c r="A46" s="144" t="s">
        <v>225</v>
      </c>
      <c r="B46" s="145">
        <v>16410781.68</v>
      </c>
      <c r="C46" s="145">
        <v>17333486.07</v>
      </c>
      <c r="D46" s="146">
        <f t="shared" si="0"/>
        <v>5.6225499064710034</v>
      </c>
      <c r="E46" s="147">
        <f t="shared" si="6"/>
        <v>100</v>
      </c>
      <c r="F46" s="145">
        <v>149203352.84199998</v>
      </c>
      <c r="G46" s="145">
        <v>135658268.824</v>
      </c>
      <c r="H46" s="148">
        <f t="shared" si="2"/>
        <v>-9.0782705348073822</v>
      </c>
      <c r="I46" s="147">
        <f t="shared" si="7"/>
        <v>100</v>
      </c>
      <c r="J46" s="145">
        <v>180235927.486</v>
      </c>
      <c r="K46" s="145">
        <v>167287637.68399999</v>
      </c>
      <c r="L46" s="148">
        <f t="shared" si="4"/>
        <v>-7.1840781039650299</v>
      </c>
      <c r="M46" s="147">
        <f t="shared" si="8"/>
        <v>100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/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/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/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3"/>
  <sheetViews>
    <sheetView showGridLines="0" topLeftCell="A52" zoomScale="90" zoomScaleNormal="90" workbookViewId="0">
      <selection activeCell="L81" sqref="L8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2020</v>
      </c>
      <c r="B2" s="113" t="s">
        <v>2</v>
      </c>
      <c r="C2" s="114">
        <f>C4+C6+C8+C10+C12+C14+C16+C18+C20+C22</f>
        <v>2043211.0165500003</v>
      </c>
      <c r="D2" s="114">
        <f t="shared" ref="D2:O2" si="0">D4+D6+D8+D10+D12+D14+D16+D18+D20+D22</f>
        <v>1939648.0549900001</v>
      </c>
      <c r="E2" s="114">
        <f t="shared" si="0"/>
        <v>2032489.4673900004</v>
      </c>
      <c r="F2" s="114">
        <f t="shared" si="0"/>
        <v>1763601.8666400001</v>
      </c>
      <c r="G2" s="114">
        <f t="shared" si="0"/>
        <v>1575979.4721499998</v>
      </c>
      <c r="H2" s="114">
        <f t="shared" si="0"/>
        <v>1913813.1496899999</v>
      </c>
      <c r="I2" s="114">
        <f t="shared" si="0"/>
        <v>1956070.6185000001</v>
      </c>
      <c r="J2" s="114">
        <f t="shared" si="0"/>
        <v>1682005.09149</v>
      </c>
      <c r="K2" s="114">
        <f t="shared" si="0"/>
        <v>2218592.0588400001</v>
      </c>
      <c r="L2" s="114">
        <f t="shared" si="0"/>
        <v>2342908.1649799999</v>
      </c>
      <c r="M2" s="114"/>
      <c r="N2" s="114"/>
      <c r="O2" s="114">
        <f t="shared" si="0"/>
        <v>19468318.961219996</v>
      </c>
    </row>
    <row r="3" spans="1:15" ht="14.4" thickTop="1" x14ac:dyDescent="0.25">
      <c r="A3" s="86">
        <v>2019</v>
      </c>
      <c r="B3" s="113" t="s">
        <v>2</v>
      </c>
      <c r="C3" s="114">
        <f>C5+C7+C9+C11+C13+C15+C17+C19+C21+C23</f>
        <v>1881328.1659499998</v>
      </c>
      <c r="D3" s="114">
        <f t="shared" ref="D3:O3" si="1">D5+D7+D9+D11+D13+D15+D17+D19+D21+D23</f>
        <v>1857110.8694799999</v>
      </c>
      <c r="E3" s="114">
        <f t="shared" si="1"/>
        <v>1950395.1076800001</v>
      </c>
      <c r="F3" s="114">
        <f t="shared" si="1"/>
        <v>1878347.7192399998</v>
      </c>
      <c r="G3" s="114">
        <f t="shared" si="1"/>
        <v>2011076.4230300002</v>
      </c>
      <c r="H3" s="114">
        <f t="shared" si="1"/>
        <v>1363298.0920800001</v>
      </c>
      <c r="I3" s="114">
        <f t="shared" si="1"/>
        <v>1797330.8673</v>
      </c>
      <c r="J3" s="114">
        <f t="shared" si="1"/>
        <v>1528040.2094699999</v>
      </c>
      <c r="K3" s="114">
        <f t="shared" si="1"/>
        <v>2074105.6016600002</v>
      </c>
      <c r="L3" s="114">
        <f t="shared" si="1"/>
        <v>2421055.3095200001</v>
      </c>
      <c r="M3" s="114">
        <f t="shared" si="1"/>
        <v>2353412.07393</v>
      </c>
      <c r="N3" s="114">
        <f t="shared" si="1"/>
        <v>2259153.3336</v>
      </c>
      <c r="O3" s="114">
        <f t="shared" si="1"/>
        <v>23374653.772939999</v>
      </c>
    </row>
    <row r="4" spans="1:15" s="37" customFormat="1" ht="13.8" x14ac:dyDescent="0.25">
      <c r="A4" s="87">
        <v>2020</v>
      </c>
      <c r="B4" s="115" t="s">
        <v>132</v>
      </c>
      <c r="C4" s="116">
        <v>583441.21765000001</v>
      </c>
      <c r="D4" s="116">
        <v>593066.11638000002</v>
      </c>
      <c r="E4" s="116">
        <v>631890.56688000006</v>
      </c>
      <c r="F4" s="116">
        <v>593888.15251000004</v>
      </c>
      <c r="G4" s="116">
        <v>498608.62264999998</v>
      </c>
      <c r="H4" s="116">
        <v>571571.22034999996</v>
      </c>
      <c r="I4" s="116">
        <v>588984.94132999994</v>
      </c>
      <c r="J4" s="116">
        <v>544421.40792000003</v>
      </c>
      <c r="K4" s="116">
        <v>644077.53810999996</v>
      </c>
      <c r="L4" s="116">
        <v>671062.25199000002</v>
      </c>
      <c r="M4" s="116"/>
      <c r="N4" s="116"/>
      <c r="O4" s="117">
        <v>5921012.03577</v>
      </c>
    </row>
    <row r="5" spans="1:15" ht="13.8" x14ac:dyDescent="0.25">
      <c r="A5" s="86">
        <v>2019</v>
      </c>
      <c r="B5" s="115" t="s">
        <v>132</v>
      </c>
      <c r="C5" s="116">
        <v>560029.44457000005</v>
      </c>
      <c r="D5" s="116">
        <v>565214.60730999999</v>
      </c>
      <c r="E5" s="116">
        <v>586783.55532000004</v>
      </c>
      <c r="F5" s="116">
        <v>597721.19305999996</v>
      </c>
      <c r="G5" s="116">
        <v>590704.11922999995</v>
      </c>
      <c r="H5" s="116">
        <v>344700.55468</v>
      </c>
      <c r="I5" s="116">
        <v>546255.51265000005</v>
      </c>
      <c r="J5" s="116">
        <v>480724.38799999998</v>
      </c>
      <c r="K5" s="116">
        <v>568541.18143999996</v>
      </c>
      <c r="L5" s="116">
        <v>697557.60369999998</v>
      </c>
      <c r="M5" s="116">
        <v>620369.88075999997</v>
      </c>
      <c r="N5" s="116">
        <v>629542.35412000003</v>
      </c>
      <c r="O5" s="117">
        <v>6788144.3948400002</v>
      </c>
    </row>
    <row r="6" spans="1:15" s="37" customFormat="1" ht="13.8" x14ac:dyDescent="0.25">
      <c r="A6" s="87">
        <v>2020</v>
      </c>
      <c r="B6" s="115" t="s">
        <v>133</v>
      </c>
      <c r="C6" s="116">
        <v>255294.69912</v>
      </c>
      <c r="D6" s="116">
        <v>203439.25075000001</v>
      </c>
      <c r="E6" s="116">
        <v>178169.95655</v>
      </c>
      <c r="F6" s="116">
        <v>118367.24076</v>
      </c>
      <c r="G6" s="116">
        <v>158687.02916000001</v>
      </c>
      <c r="H6" s="116">
        <v>264193.62819999998</v>
      </c>
      <c r="I6" s="116">
        <v>185581.34121000001</v>
      </c>
      <c r="J6" s="116">
        <v>129792.62612</v>
      </c>
      <c r="K6" s="116">
        <v>197221.57062000001</v>
      </c>
      <c r="L6" s="116">
        <v>264717.43158999999</v>
      </c>
      <c r="M6" s="116"/>
      <c r="N6" s="116"/>
      <c r="O6" s="117">
        <v>1955464.7740799999</v>
      </c>
    </row>
    <row r="7" spans="1:15" ht="13.8" x14ac:dyDescent="0.25">
      <c r="A7" s="86">
        <v>2019</v>
      </c>
      <c r="B7" s="115" t="s">
        <v>133</v>
      </c>
      <c r="C7" s="116">
        <v>199171.65065</v>
      </c>
      <c r="D7" s="116">
        <v>165878.04962999999</v>
      </c>
      <c r="E7" s="116">
        <v>143609.00703000001</v>
      </c>
      <c r="F7" s="116">
        <v>113212.84436</v>
      </c>
      <c r="G7" s="116">
        <v>140744.81335000001</v>
      </c>
      <c r="H7" s="116">
        <v>202356.84766999999</v>
      </c>
      <c r="I7" s="116">
        <v>131692.40529</v>
      </c>
      <c r="J7" s="116">
        <v>109799.82424</v>
      </c>
      <c r="K7" s="116">
        <v>148472.87774</v>
      </c>
      <c r="L7" s="116">
        <v>223947.97521</v>
      </c>
      <c r="M7" s="116">
        <v>331627.44491999998</v>
      </c>
      <c r="N7" s="116">
        <v>349911.56588000001</v>
      </c>
      <c r="O7" s="117">
        <v>2260425.3059700001</v>
      </c>
    </row>
    <row r="8" spans="1:15" s="37" customFormat="1" ht="13.8" x14ac:dyDescent="0.25">
      <c r="A8" s="87">
        <v>2020</v>
      </c>
      <c r="B8" s="115" t="s">
        <v>134</v>
      </c>
      <c r="C8" s="116">
        <v>131870.22687000001</v>
      </c>
      <c r="D8" s="116">
        <v>126847.42651</v>
      </c>
      <c r="E8" s="116">
        <v>162235.19185</v>
      </c>
      <c r="F8" s="116">
        <v>143633.21090999999</v>
      </c>
      <c r="G8" s="116">
        <v>100058.67045999999</v>
      </c>
      <c r="H8" s="116">
        <v>112625.86096000001</v>
      </c>
      <c r="I8" s="116">
        <v>124179.23366</v>
      </c>
      <c r="J8" s="116">
        <v>130639.10670999999</v>
      </c>
      <c r="K8" s="116">
        <v>166882.47941999999</v>
      </c>
      <c r="L8" s="116">
        <v>168895.70798000001</v>
      </c>
      <c r="M8" s="116"/>
      <c r="N8" s="116"/>
      <c r="O8" s="117">
        <v>1367867.1153299999</v>
      </c>
    </row>
    <row r="9" spans="1:15" ht="13.8" x14ac:dyDescent="0.25">
      <c r="A9" s="86">
        <v>2019</v>
      </c>
      <c r="B9" s="115" t="s">
        <v>134</v>
      </c>
      <c r="C9" s="116">
        <v>125353.15045</v>
      </c>
      <c r="D9" s="116">
        <v>122127.17662</v>
      </c>
      <c r="E9" s="116">
        <v>128029.56342000001</v>
      </c>
      <c r="F9" s="116">
        <v>125222.60651</v>
      </c>
      <c r="G9" s="116">
        <v>138481.47127000001</v>
      </c>
      <c r="H9" s="116">
        <v>83537.171220000004</v>
      </c>
      <c r="I9" s="116">
        <v>130147.28623</v>
      </c>
      <c r="J9" s="116">
        <v>127810.8803</v>
      </c>
      <c r="K9" s="116">
        <v>152522.97880000001</v>
      </c>
      <c r="L9" s="116">
        <v>148312.94463000001</v>
      </c>
      <c r="M9" s="116">
        <v>139251.81494000001</v>
      </c>
      <c r="N9" s="116">
        <v>127768.69579</v>
      </c>
      <c r="O9" s="117">
        <v>1548565.74018</v>
      </c>
    </row>
    <row r="10" spans="1:15" s="37" customFormat="1" ht="13.8" x14ac:dyDescent="0.25">
      <c r="A10" s="87">
        <v>2020</v>
      </c>
      <c r="B10" s="115" t="s">
        <v>135</v>
      </c>
      <c r="C10" s="116">
        <v>113205.42514000001</v>
      </c>
      <c r="D10" s="116">
        <v>100301.6303</v>
      </c>
      <c r="E10" s="116">
        <v>123200.01270000001</v>
      </c>
      <c r="F10" s="116">
        <v>103631.95716999999</v>
      </c>
      <c r="G10" s="116">
        <v>74239.044009999998</v>
      </c>
      <c r="H10" s="116">
        <v>89459.700299999997</v>
      </c>
      <c r="I10" s="116">
        <v>89937.245349999997</v>
      </c>
      <c r="J10" s="116">
        <v>85016.275779999996</v>
      </c>
      <c r="K10" s="116">
        <v>148675.57026000001</v>
      </c>
      <c r="L10" s="116">
        <v>191688.78936</v>
      </c>
      <c r="M10" s="116"/>
      <c r="N10" s="116"/>
      <c r="O10" s="117">
        <v>1119355.6503699999</v>
      </c>
    </row>
    <row r="11" spans="1:15" ht="13.8" x14ac:dyDescent="0.25">
      <c r="A11" s="86">
        <v>2019</v>
      </c>
      <c r="B11" s="115" t="s">
        <v>135</v>
      </c>
      <c r="C11" s="116">
        <v>112110.71122</v>
      </c>
      <c r="D11" s="116">
        <v>114842.19143000001</v>
      </c>
      <c r="E11" s="116">
        <v>118196.58269</v>
      </c>
      <c r="F11" s="116">
        <v>117650.87019</v>
      </c>
      <c r="G11" s="116">
        <v>117731.30992</v>
      </c>
      <c r="H11" s="116">
        <v>63501.196909999999</v>
      </c>
      <c r="I11" s="116">
        <v>83021.46703</v>
      </c>
      <c r="J11" s="116">
        <v>71929.894650000002</v>
      </c>
      <c r="K11" s="116">
        <v>154402.71634000001</v>
      </c>
      <c r="L11" s="116">
        <v>189264.08181999999</v>
      </c>
      <c r="M11" s="116">
        <v>151344.11695</v>
      </c>
      <c r="N11" s="116">
        <v>122523.94809000001</v>
      </c>
      <c r="O11" s="117">
        <v>1416519.08724</v>
      </c>
    </row>
    <row r="12" spans="1:15" s="37" customFormat="1" ht="13.8" x14ac:dyDescent="0.25">
      <c r="A12" s="87">
        <v>2020</v>
      </c>
      <c r="B12" s="115" t="s">
        <v>136</v>
      </c>
      <c r="C12" s="116">
        <v>183299.42689999999</v>
      </c>
      <c r="D12" s="116">
        <v>163226.82138000001</v>
      </c>
      <c r="E12" s="116">
        <v>207578.55201000001</v>
      </c>
      <c r="F12" s="116">
        <v>197354.75154999999</v>
      </c>
      <c r="G12" s="116">
        <v>120288.86301</v>
      </c>
      <c r="H12" s="116">
        <v>123981.30627</v>
      </c>
      <c r="I12" s="116">
        <v>136789.50911000001</v>
      </c>
      <c r="J12" s="116">
        <v>92821.023209999999</v>
      </c>
      <c r="K12" s="116">
        <v>222841.74183000001</v>
      </c>
      <c r="L12" s="116">
        <v>173267.13138000001</v>
      </c>
      <c r="M12" s="116"/>
      <c r="N12" s="116"/>
      <c r="O12" s="117">
        <v>1621449.12665</v>
      </c>
    </row>
    <row r="13" spans="1:15" ht="13.8" x14ac:dyDescent="0.25">
      <c r="A13" s="86">
        <v>2019</v>
      </c>
      <c r="B13" s="115" t="s">
        <v>136</v>
      </c>
      <c r="C13" s="116">
        <v>152194.74354</v>
      </c>
      <c r="D13" s="116">
        <v>144402.65093</v>
      </c>
      <c r="E13" s="116">
        <v>136203.45361999999</v>
      </c>
      <c r="F13" s="116">
        <v>135925.36207999999</v>
      </c>
      <c r="G13" s="116">
        <v>132553.25017000001</v>
      </c>
      <c r="H13" s="116">
        <v>75849.333199999994</v>
      </c>
      <c r="I13" s="116">
        <v>112534.87652000001</v>
      </c>
      <c r="J13" s="116">
        <v>66613.027579999994</v>
      </c>
      <c r="K13" s="116">
        <v>274784.34807000001</v>
      </c>
      <c r="L13" s="116">
        <v>346124.53003999998</v>
      </c>
      <c r="M13" s="116">
        <v>264186.49014000001</v>
      </c>
      <c r="N13" s="116">
        <v>187048.52671999999</v>
      </c>
      <c r="O13" s="117">
        <v>2028420.5926099999</v>
      </c>
    </row>
    <row r="14" spans="1:15" s="37" customFormat="1" ht="13.8" x14ac:dyDescent="0.25">
      <c r="A14" s="87">
        <v>2020</v>
      </c>
      <c r="B14" s="115" t="s">
        <v>137</v>
      </c>
      <c r="C14" s="116">
        <v>24451.569380000001</v>
      </c>
      <c r="D14" s="116">
        <v>24726.651860000002</v>
      </c>
      <c r="E14" s="116">
        <v>29417.072550000001</v>
      </c>
      <c r="F14" s="116">
        <v>23301.29163</v>
      </c>
      <c r="G14" s="116">
        <v>19919.669020000001</v>
      </c>
      <c r="H14" s="116">
        <v>18969.29394</v>
      </c>
      <c r="I14" s="116">
        <v>19075.408370000001</v>
      </c>
      <c r="J14" s="116">
        <v>14848.67002</v>
      </c>
      <c r="K14" s="116">
        <v>19081.79737</v>
      </c>
      <c r="L14" s="116">
        <v>22064.375459999999</v>
      </c>
      <c r="M14" s="116"/>
      <c r="N14" s="116"/>
      <c r="O14" s="117">
        <v>215855.7996</v>
      </c>
    </row>
    <row r="15" spans="1:15" ht="13.8" x14ac:dyDescent="0.25">
      <c r="A15" s="86">
        <v>2019</v>
      </c>
      <c r="B15" s="115" t="s">
        <v>137</v>
      </c>
      <c r="C15" s="116">
        <v>27998.944500000001</v>
      </c>
      <c r="D15" s="116">
        <v>26744.397369999999</v>
      </c>
      <c r="E15" s="116">
        <v>34862.710709999999</v>
      </c>
      <c r="F15" s="116">
        <v>24122.202799999999</v>
      </c>
      <c r="G15" s="116">
        <v>27919.586240000001</v>
      </c>
      <c r="H15" s="116">
        <v>15776.32281</v>
      </c>
      <c r="I15" s="116">
        <v>17132.11995</v>
      </c>
      <c r="J15" s="116">
        <v>16541.390520000001</v>
      </c>
      <c r="K15" s="116">
        <v>17947.373670000001</v>
      </c>
      <c r="L15" s="116">
        <v>21619.279920000001</v>
      </c>
      <c r="M15" s="116">
        <v>25258.217929999999</v>
      </c>
      <c r="N15" s="116">
        <v>26736.87846</v>
      </c>
      <c r="O15" s="117">
        <v>282659.42488000001</v>
      </c>
    </row>
    <row r="16" spans="1:15" ht="13.8" x14ac:dyDescent="0.25">
      <c r="A16" s="87">
        <v>2020</v>
      </c>
      <c r="B16" s="115" t="s">
        <v>138</v>
      </c>
      <c r="C16" s="116">
        <v>79131.446320000003</v>
      </c>
      <c r="D16" s="116">
        <v>60671.367539999999</v>
      </c>
      <c r="E16" s="116">
        <v>78806.017680000004</v>
      </c>
      <c r="F16" s="116">
        <v>53409.438990000002</v>
      </c>
      <c r="G16" s="116">
        <v>69658.718049999996</v>
      </c>
      <c r="H16" s="116">
        <v>84526.764179999998</v>
      </c>
      <c r="I16" s="116">
        <v>74619.318069999994</v>
      </c>
      <c r="J16" s="116">
        <v>71254.857780000006</v>
      </c>
      <c r="K16" s="116">
        <v>90724.827149999997</v>
      </c>
      <c r="L16" s="116">
        <v>79891.805059999999</v>
      </c>
      <c r="M16" s="116"/>
      <c r="N16" s="116"/>
      <c r="O16" s="117">
        <v>742694.56082000001</v>
      </c>
    </row>
    <row r="17" spans="1:15" ht="13.8" x14ac:dyDescent="0.25">
      <c r="A17" s="86">
        <v>2019</v>
      </c>
      <c r="B17" s="115" t="s">
        <v>138</v>
      </c>
      <c r="C17" s="116">
        <v>82543.428780000002</v>
      </c>
      <c r="D17" s="116">
        <v>82148.817379999993</v>
      </c>
      <c r="E17" s="116">
        <v>73557.318710000007</v>
      </c>
      <c r="F17" s="116">
        <v>60277.450449999997</v>
      </c>
      <c r="G17" s="116">
        <v>96526.272779999999</v>
      </c>
      <c r="H17" s="116">
        <v>57984.925450000002</v>
      </c>
      <c r="I17" s="116">
        <v>63096.187539999999</v>
      </c>
      <c r="J17" s="116">
        <v>52338.667009999997</v>
      </c>
      <c r="K17" s="116">
        <v>93408.117929999993</v>
      </c>
      <c r="L17" s="116">
        <v>89707.536540000001</v>
      </c>
      <c r="M17" s="116">
        <v>75957.00864</v>
      </c>
      <c r="N17" s="116">
        <v>80871.440100000007</v>
      </c>
      <c r="O17" s="117">
        <v>908417.17131000001</v>
      </c>
    </row>
    <row r="18" spans="1:15" ht="13.8" x14ac:dyDescent="0.25">
      <c r="A18" s="87">
        <v>2020</v>
      </c>
      <c r="B18" s="115" t="s">
        <v>139</v>
      </c>
      <c r="C18" s="116">
        <v>11024.010979999999</v>
      </c>
      <c r="D18" s="116">
        <v>13044.320610000001</v>
      </c>
      <c r="E18" s="116">
        <v>12149.519109999999</v>
      </c>
      <c r="F18" s="116">
        <v>6813.2945600000003</v>
      </c>
      <c r="G18" s="116">
        <v>6914.2449299999998</v>
      </c>
      <c r="H18" s="116">
        <v>6061.0726599999998</v>
      </c>
      <c r="I18" s="116">
        <v>6099.3303900000001</v>
      </c>
      <c r="J18" s="116">
        <v>6022.5977899999998</v>
      </c>
      <c r="K18" s="116">
        <v>8099.6306800000002</v>
      </c>
      <c r="L18" s="116">
        <v>7831.7114000000001</v>
      </c>
      <c r="M18" s="116"/>
      <c r="N18" s="116"/>
      <c r="O18" s="117">
        <v>84059.733110000001</v>
      </c>
    </row>
    <row r="19" spans="1:15" ht="13.8" x14ac:dyDescent="0.25">
      <c r="A19" s="86">
        <v>2019</v>
      </c>
      <c r="B19" s="115" t="s">
        <v>139</v>
      </c>
      <c r="C19" s="116">
        <v>8448.1456600000001</v>
      </c>
      <c r="D19" s="116">
        <v>13159.61594</v>
      </c>
      <c r="E19" s="116">
        <v>19671.060799999999</v>
      </c>
      <c r="F19" s="116">
        <v>9745.6436599999997</v>
      </c>
      <c r="G19" s="116">
        <v>8965.0073200000006</v>
      </c>
      <c r="H19" s="116">
        <v>3904.7493800000002</v>
      </c>
      <c r="I19" s="116">
        <v>4960.3642099999997</v>
      </c>
      <c r="J19" s="116">
        <v>5881.6617999999999</v>
      </c>
      <c r="K19" s="116">
        <v>6573.87219</v>
      </c>
      <c r="L19" s="116">
        <v>5953.3145999999997</v>
      </c>
      <c r="M19" s="116">
        <v>9107.0720700000002</v>
      </c>
      <c r="N19" s="116">
        <v>10109.132600000001</v>
      </c>
      <c r="O19" s="117">
        <v>106479.64023</v>
      </c>
    </row>
    <row r="20" spans="1:15" ht="13.8" x14ac:dyDescent="0.25">
      <c r="A20" s="87">
        <v>2020</v>
      </c>
      <c r="B20" s="115" t="s">
        <v>140</v>
      </c>
      <c r="C20" s="118">
        <v>208704.15538000001</v>
      </c>
      <c r="D20" s="118">
        <v>209590.38469000001</v>
      </c>
      <c r="E20" s="118">
        <v>182293.10563000001</v>
      </c>
      <c r="F20" s="118">
        <v>183028.29897</v>
      </c>
      <c r="G20" s="118">
        <v>160819.63516999999</v>
      </c>
      <c r="H20" s="116">
        <v>183409.19568999999</v>
      </c>
      <c r="I20" s="116">
        <v>219009.17937</v>
      </c>
      <c r="J20" s="116">
        <v>180206.3915</v>
      </c>
      <c r="K20" s="116">
        <v>206839.86572999999</v>
      </c>
      <c r="L20" s="116">
        <v>235608.40471</v>
      </c>
      <c r="M20" s="116"/>
      <c r="N20" s="116"/>
      <c r="O20" s="117">
        <v>1969508.61684</v>
      </c>
    </row>
    <row r="21" spans="1:15" ht="13.8" x14ac:dyDescent="0.25">
      <c r="A21" s="86">
        <v>2019</v>
      </c>
      <c r="B21" s="115" t="s">
        <v>140</v>
      </c>
      <c r="C21" s="116">
        <v>220592.68002999999</v>
      </c>
      <c r="D21" s="116">
        <v>211036.86183000001</v>
      </c>
      <c r="E21" s="116">
        <v>237540.30244999999</v>
      </c>
      <c r="F21" s="116">
        <v>217806.06377000001</v>
      </c>
      <c r="G21" s="116">
        <v>230803.27812</v>
      </c>
      <c r="H21" s="116">
        <v>168264.72089</v>
      </c>
      <c r="I21" s="116">
        <v>212236.43349</v>
      </c>
      <c r="J21" s="116">
        <v>183383.60982000001</v>
      </c>
      <c r="K21" s="116">
        <v>199909.51123999999</v>
      </c>
      <c r="L21" s="116">
        <v>207439.25111000001</v>
      </c>
      <c r="M21" s="116">
        <v>215149.30801000001</v>
      </c>
      <c r="N21" s="116">
        <v>200861.66878000001</v>
      </c>
      <c r="O21" s="117">
        <v>2505023.6895400002</v>
      </c>
    </row>
    <row r="22" spans="1:15" ht="13.8" x14ac:dyDescent="0.25">
      <c r="A22" s="87">
        <v>2020</v>
      </c>
      <c r="B22" s="115" t="s">
        <v>141</v>
      </c>
      <c r="C22" s="118">
        <v>452788.83880999999</v>
      </c>
      <c r="D22" s="118">
        <v>444734.08497000003</v>
      </c>
      <c r="E22" s="118">
        <v>426749.47243000002</v>
      </c>
      <c r="F22" s="118">
        <v>340174.22959</v>
      </c>
      <c r="G22" s="118">
        <v>366784.97568999999</v>
      </c>
      <c r="H22" s="116">
        <v>459015.10713999998</v>
      </c>
      <c r="I22" s="116">
        <v>511795.11164000002</v>
      </c>
      <c r="J22" s="116">
        <v>426982.13465999998</v>
      </c>
      <c r="K22" s="116">
        <v>514147.03766999999</v>
      </c>
      <c r="L22" s="116">
        <v>527880.55605000001</v>
      </c>
      <c r="M22" s="116"/>
      <c r="N22" s="116"/>
      <c r="O22" s="117">
        <v>4471051.5486500002</v>
      </c>
    </row>
    <row r="23" spans="1:15" ht="13.8" x14ac:dyDescent="0.25">
      <c r="A23" s="86">
        <v>2019</v>
      </c>
      <c r="B23" s="115" t="s">
        <v>141</v>
      </c>
      <c r="C23" s="116">
        <v>392885.26655</v>
      </c>
      <c r="D23" s="118">
        <v>411556.50104</v>
      </c>
      <c r="E23" s="116">
        <v>471941.55293000001</v>
      </c>
      <c r="F23" s="116">
        <v>476663.48236000002</v>
      </c>
      <c r="G23" s="116">
        <v>526647.31463000004</v>
      </c>
      <c r="H23" s="116">
        <v>347422.26987000002</v>
      </c>
      <c r="I23" s="116">
        <v>496254.21438999998</v>
      </c>
      <c r="J23" s="116">
        <v>413016.86554999999</v>
      </c>
      <c r="K23" s="116">
        <v>457542.62423999998</v>
      </c>
      <c r="L23" s="116">
        <v>491128.79194999998</v>
      </c>
      <c r="M23" s="116">
        <v>521160.71957000002</v>
      </c>
      <c r="N23" s="116">
        <v>523779.12306000001</v>
      </c>
      <c r="O23" s="117">
        <v>5529998.7261399999</v>
      </c>
    </row>
    <row r="24" spans="1:15" ht="13.8" x14ac:dyDescent="0.25">
      <c r="A24" s="87">
        <v>2020</v>
      </c>
      <c r="B24" s="113" t="s">
        <v>14</v>
      </c>
      <c r="C24" s="119">
        <f>C26+C28+C30+C32+C34+C36+C38+C40+C42+C44+C46+C48+C50+C52+C54+C56</f>
        <v>11103745.45293</v>
      </c>
      <c r="D24" s="119">
        <f t="shared" ref="D24:O24" si="2">D26+D28+D30+D32+D34+D36+D38+D40+D42+D44+D46+D48+D50+D52+D54+D56</f>
        <v>11126845.781560002</v>
      </c>
      <c r="E24" s="119">
        <f t="shared" si="2"/>
        <v>9960579.7159599997</v>
      </c>
      <c r="F24" s="119">
        <f t="shared" si="2"/>
        <v>6226501.5190900005</v>
      </c>
      <c r="G24" s="119">
        <f t="shared" si="2"/>
        <v>7105090.0205199998</v>
      </c>
      <c r="H24" s="119">
        <f t="shared" si="2"/>
        <v>10218657.412210001</v>
      </c>
      <c r="I24" s="119">
        <f t="shared" si="2"/>
        <v>11470192.705150001</v>
      </c>
      <c r="J24" s="119">
        <f t="shared" si="2"/>
        <v>9405822.7503000014</v>
      </c>
      <c r="K24" s="119">
        <f t="shared" si="2"/>
        <v>12262072.555419998</v>
      </c>
      <c r="L24" s="119">
        <f t="shared" si="2"/>
        <v>13323964.413459999</v>
      </c>
      <c r="M24" s="119"/>
      <c r="N24" s="119"/>
      <c r="O24" s="119">
        <f t="shared" si="2"/>
        <v>102203472.3266</v>
      </c>
    </row>
    <row r="25" spans="1:15" ht="13.8" x14ac:dyDescent="0.25">
      <c r="A25" s="86">
        <v>2019</v>
      </c>
      <c r="B25" s="113" t="s">
        <v>14</v>
      </c>
      <c r="C25" s="119">
        <f>C27+C29+C31+C33+C35+C37+C39+C41+C43+C45+C47+C49+C51+C53+C55+C57</f>
        <v>10611636.529310001</v>
      </c>
      <c r="D25" s="119">
        <f t="shared" ref="D25:O25" si="3">D27+D29+D31+D33+D35+D37+D39+D41+D43+D45+D47+D49+D51+D53+D55+D57</f>
        <v>11030227.57858</v>
      </c>
      <c r="E25" s="119">
        <f t="shared" si="3"/>
        <v>12637229.870570002</v>
      </c>
      <c r="F25" s="119">
        <f t="shared" si="3"/>
        <v>11772408.620880002</v>
      </c>
      <c r="G25" s="119">
        <f t="shared" si="3"/>
        <v>12995698.777110001</v>
      </c>
      <c r="H25" s="119">
        <f t="shared" si="3"/>
        <v>8887853.3795200009</v>
      </c>
      <c r="I25" s="119">
        <f t="shared" si="3"/>
        <v>12516362.375540001</v>
      </c>
      <c r="J25" s="119">
        <f t="shared" si="3"/>
        <v>10183319.954839999</v>
      </c>
      <c r="K25" s="119">
        <f t="shared" si="3"/>
        <v>11581326.169730002</v>
      </c>
      <c r="L25" s="119">
        <f t="shared" si="3"/>
        <v>12381757.387269998</v>
      </c>
      <c r="M25" s="119">
        <f t="shared" si="3"/>
        <v>12094394.930280002</v>
      </c>
      <c r="N25" s="119">
        <f t="shared" si="3"/>
        <v>11497153.75178</v>
      </c>
      <c r="O25" s="119">
        <f t="shared" si="3"/>
        <v>138189369.32540998</v>
      </c>
    </row>
    <row r="26" spans="1:15" ht="13.8" x14ac:dyDescent="0.25">
      <c r="A26" s="87">
        <v>2020</v>
      </c>
      <c r="B26" s="115" t="s">
        <v>142</v>
      </c>
      <c r="C26" s="116">
        <v>673045.45895</v>
      </c>
      <c r="D26" s="116">
        <v>645911.99410999997</v>
      </c>
      <c r="E26" s="116">
        <v>584641.12187999999</v>
      </c>
      <c r="F26" s="116">
        <v>306302.11508000002</v>
      </c>
      <c r="G26" s="116">
        <v>368650.72833000001</v>
      </c>
      <c r="H26" s="116">
        <v>553570.93900000001</v>
      </c>
      <c r="I26" s="116">
        <v>655300.14737000002</v>
      </c>
      <c r="J26" s="116">
        <v>568280.25312999997</v>
      </c>
      <c r="K26" s="116">
        <v>688005.88864999998</v>
      </c>
      <c r="L26" s="116">
        <v>770297.55279999995</v>
      </c>
      <c r="M26" s="116"/>
      <c r="N26" s="116"/>
      <c r="O26" s="117">
        <v>5814006.1993000004</v>
      </c>
    </row>
    <row r="27" spans="1:15" ht="13.8" x14ac:dyDescent="0.25">
      <c r="A27" s="86">
        <v>2019</v>
      </c>
      <c r="B27" s="115" t="s">
        <v>142</v>
      </c>
      <c r="C27" s="116">
        <v>675583.35747000005</v>
      </c>
      <c r="D27" s="116">
        <v>639694.70437000005</v>
      </c>
      <c r="E27" s="116">
        <v>727641.42457000003</v>
      </c>
      <c r="F27" s="116">
        <v>690859.79695999995</v>
      </c>
      <c r="G27" s="116">
        <v>786319.73149999999</v>
      </c>
      <c r="H27" s="116">
        <v>509874.32007999998</v>
      </c>
      <c r="I27" s="116">
        <v>662582.44573000004</v>
      </c>
      <c r="J27" s="116">
        <v>572846.93582999997</v>
      </c>
      <c r="K27" s="116">
        <v>676901.90613000002</v>
      </c>
      <c r="L27" s="116">
        <v>704819.31296999997</v>
      </c>
      <c r="M27" s="116">
        <v>674238.12508000003</v>
      </c>
      <c r="N27" s="116">
        <v>598048.11652000004</v>
      </c>
      <c r="O27" s="117">
        <v>7919410.1772100003</v>
      </c>
    </row>
    <row r="28" spans="1:15" ht="13.8" x14ac:dyDescent="0.25">
      <c r="A28" s="87">
        <v>2020</v>
      </c>
      <c r="B28" s="115" t="s">
        <v>143</v>
      </c>
      <c r="C28" s="116">
        <v>132864.41560000001</v>
      </c>
      <c r="D28" s="116">
        <v>151345.13325000001</v>
      </c>
      <c r="E28" s="116">
        <v>130422.84187</v>
      </c>
      <c r="F28" s="116">
        <v>53970.503550000001</v>
      </c>
      <c r="G28" s="116">
        <v>61514.737059999999</v>
      </c>
      <c r="H28" s="116">
        <v>101202.57911000001</v>
      </c>
      <c r="I28" s="116">
        <v>127803.42488999999</v>
      </c>
      <c r="J28" s="116">
        <v>98056.71802</v>
      </c>
      <c r="K28" s="116">
        <v>131276.3101</v>
      </c>
      <c r="L28" s="116">
        <v>131164.5191</v>
      </c>
      <c r="M28" s="116"/>
      <c r="N28" s="116"/>
      <c r="O28" s="117">
        <v>1119621.18255</v>
      </c>
    </row>
    <row r="29" spans="1:15" ht="13.8" x14ac:dyDescent="0.25">
      <c r="A29" s="86">
        <v>2019</v>
      </c>
      <c r="B29" s="115" t="s">
        <v>143</v>
      </c>
      <c r="C29" s="116">
        <v>116808.14478</v>
      </c>
      <c r="D29" s="116">
        <v>146285.88952999999</v>
      </c>
      <c r="E29" s="116">
        <v>176090.10102999999</v>
      </c>
      <c r="F29" s="116">
        <v>141544.93281</v>
      </c>
      <c r="G29" s="116">
        <v>162533.52062</v>
      </c>
      <c r="H29" s="116">
        <v>87699.11692</v>
      </c>
      <c r="I29" s="116">
        <v>165806.61635</v>
      </c>
      <c r="J29" s="116">
        <v>134348.90609999999</v>
      </c>
      <c r="K29" s="116">
        <v>147838.62783000001</v>
      </c>
      <c r="L29" s="116">
        <v>147933.48237000001</v>
      </c>
      <c r="M29" s="116">
        <v>124236.51678000001</v>
      </c>
      <c r="N29" s="116">
        <v>114255.66389</v>
      </c>
      <c r="O29" s="117">
        <v>1665381.5190099999</v>
      </c>
    </row>
    <row r="30" spans="1:15" s="37" customFormat="1" ht="13.8" x14ac:dyDescent="0.25">
      <c r="A30" s="87">
        <v>2020</v>
      </c>
      <c r="B30" s="115" t="s">
        <v>144</v>
      </c>
      <c r="C30" s="116">
        <v>221439.79410999999</v>
      </c>
      <c r="D30" s="116">
        <v>216792.40531999999</v>
      </c>
      <c r="E30" s="116">
        <v>219902.39199999999</v>
      </c>
      <c r="F30" s="116">
        <v>75483.474539999996</v>
      </c>
      <c r="G30" s="116">
        <v>117221.5603</v>
      </c>
      <c r="H30" s="116">
        <v>195132.84482</v>
      </c>
      <c r="I30" s="116">
        <v>248866.66068</v>
      </c>
      <c r="J30" s="116">
        <v>205497.72597</v>
      </c>
      <c r="K30" s="116">
        <v>269882.83617000002</v>
      </c>
      <c r="L30" s="116">
        <v>287333.27408</v>
      </c>
      <c r="M30" s="116"/>
      <c r="N30" s="116"/>
      <c r="O30" s="117">
        <v>2057552.96799</v>
      </c>
    </row>
    <row r="31" spans="1:15" ht="13.8" x14ac:dyDescent="0.25">
      <c r="A31" s="86">
        <v>2019</v>
      </c>
      <c r="B31" s="115" t="s">
        <v>144</v>
      </c>
      <c r="C31" s="116">
        <v>182714.08072</v>
      </c>
      <c r="D31" s="116">
        <v>185830.75580000001</v>
      </c>
      <c r="E31" s="116">
        <v>208839.27116</v>
      </c>
      <c r="F31" s="116">
        <v>229647.18122</v>
      </c>
      <c r="G31" s="116">
        <v>235732.89752</v>
      </c>
      <c r="H31" s="116">
        <v>132447.50477999999</v>
      </c>
      <c r="I31" s="116">
        <v>222318.12414</v>
      </c>
      <c r="J31" s="116">
        <v>174648.94130000001</v>
      </c>
      <c r="K31" s="116">
        <v>229949.89999000001</v>
      </c>
      <c r="L31" s="116">
        <v>254431.57537000001</v>
      </c>
      <c r="M31" s="116">
        <v>251664.05157000001</v>
      </c>
      <c r="N31" s="116">
        <v>226168.49797</v>
      </c>
      <c r="O31" s="117">
        <v>2534392.7815399999</v>
      </c>
    </row>
    <row r="32" spans="1:15" ht="13.8" x14ac:dyDescent="0.25">
      <c r="A32" s="87">
        <v>2020</v>
      </c>
      <c r="B32" s="115" t="s">
        <v>145</v>
      </c>
      <c r="C32" s="118">
        <v>1680125.42126</v>
      </c>
      <c r="D32" s="118">
        <v>1489501.86561</v>
      </c>
      <c r="E32" s="118">
        <v>1489195.6162700001</v>
      </c>
      <c r="F32" s="118">
        <v>1267748.0779599999</v>
      </c>
      <c r="G32" s="118">
        <v>1173714.6348999999</v>
      </c>
      <c r="H32" s="118">
        <v>1422851.1110400001</v>
      </c>
      <c r="I32" s="118">
        <v>1578788.98863</v>
      </c>
      <c r="J32" s="118">
        <v>1372504.24306</v>
      </c>
      <c r="K32" s="118">
        <v>1630272.34748</v>
      </c>
      <c r="L32" s="118">
        <v>1725231.3668800001</v>
      </c>
      <c r="M32" s="118"/>
      <c r="N32" s="118"/>
      <c r="O32" s="117">
        <v>14829933.67309</v>
      </c>
    </row>
    <row r="33" spans="1:15" ht="13.8" x14ac:dyDescent="0.25">
      <c r="A33" s="86">
        <v>2019</v>
      </c>
      <c r="B33" s="115" t="s">
        <v>145</v>
      </c>
      <c r="C33" s="116">
        <v>1536610.5242300001</v>
      </c>
      <c r="D33" s="116">
        <v>1643183.35317</v>
      </c>
      <c r="E33" s="116">
        <v>1838591.71212</v>
      </c>
      <c r="F33" s="118">
        <v>1768584.3234600001</v>
      </c>
      <c r="G33" s="118">
        <v>1931271.8409800001</v>
      </c>
      <c r="H33" s="118">
        <v>1294015.55926</v>
      </c>
      <c r="I33" s="118">
        <v>1730130.6584900001</v>
      </c>
      <c r="J33" s="118">
        <v>1628382.4430800001</v>
      </c>
      <c r="K33" s="118">
        <v>1653646.0983500001</v>
      </c>
      <c r="L33" s="118">
        <v>1936801.1656800001</v>
      </c>
      <c r="M33" s="118">
        <v>1813159.1683</v>
      </c>
      <c r="N33" s="118">
        <v>1813835.7294000001</v>
      </c>
      <c r="O33" s="117">
        <v>20588212.57652</v>
      </c>
    </row>
    <row r="34" spans="1:15" ht="13.8" x14ac:dyDescent="0.25">
      <c r="A34" s="87">
        <v>2020</v>
      </c>
      <c r="B34" s="115" t="s">
        <v>146</v>
      </c>
      <c r="C34" s="116">
        <v>1490236.1157</v>
      </c>
      <c r="D34" s="116">
        <v>1516829.84063</v>
      </c>
      <c r="E34" s="116">
        <v>1210097.8061500001</v>
      </c>
      <c r="F34" s="116">
        <v>573649.66203000001</v>
      </c>
      <c r="G34" s="116">
        <v>836603.23224000004</v>
      </c>
      <c r="H34" s="116">
        <v>1349254.75655</v>
      </c>
      <c r="I34" s="116">
        <v>1806613.4254699999</v>
      </c>
      <c r="J34" s="116">
        <v>1541118.5156400001</v>
      </c>
      <c r="K34" s="116">
        <v>1794667.0398599999</v>
      </c>
      <c r="L34" s="116">
        <v>1857564.08495</v>
      </c>
      <c r="M34" s="116"/>
      <c r="N34" s="116"/>
      <c r="O34" s="117">
        <v>13976634.479219999</v>
      </c>
    </row>
    <row r="35" spans="1:15" ht="13.8" x14ac:dyDescent="0.25">
      <c r="A35" s="86">
        <v>2019</v>
      </c>
      <c r="B35" s="115" t="s">
        <v>146</v>
      </c>
      <c r="C35" s="116">
        <v>1413940.57803</v>
      </c>
      <c r="D35" s="116">
        <v>1413507.5779200001</v>
      </c>
      <c r="E35" s="116">
        <v>1674516.0524599999</v>
      </c>
      <c r="F35" s="116">
        <v>1502985.4341200001</v>
      </c>
      <c r="G35" s="116">
        <v>1621403.5197600001</v>
      </c>
      <c r="H35" s="116">
        <v>1085857.3651099999</v>
      </c>
      <c r="I35" s="116">
        <v>1672649.9024100001</v>
      </c>
      <c r="J35" s="116">
        <v>1394898.9497100001</v>
      </c>
      <c r="K35" s="116">
        <v>1500352.2883200001</v>
      </c>
      <c r="L35" s="116">
        <v>1552767.0249699999</v>
      </c>
      <c r="M35" s="116">
        <v>1537132.16689</v>
      </c>
      <c r="N35" s="116">
        <v>1326112.7803</v>
      </c>
      <c r="O35" s="117">
        <v>17696123.640000001</v>
      </c>
    </row>
    <row r="36" spans="1:15" ht="13.8" x14ac:dyDescent="0.25">
      <c r="A36" s="87">
        <v>2020</v>
      </c>
      <c r="B36" s="115" t="s">
        <v>147</v>
      </c>
      <c r="C36" s="116">
        <v>2398190.4262899999</v>
      </c>
      <c r="D36" s="116">
        <v>2519034.42985</v>
      </c>
      <c r="E36" s="116">
        <v>2060621.6648599999</v>
      </c>
      <c r="F36" s="116">
        <v>596335.34548999998</v>
      </c>
      <c r="G36" s="116">
        <v>1202456.97511</v>
      </c>
      <c r="H36" s="116">
        <v>2014230.16995</v>
      </c>
      <c r="I36" s="116">
        <v>2200428.1228499999</v>
      </c>
      <c r="J36" s="116">
        <v>1543981.4685899999</v>
      </c>
      <c r="K36" s="116">
        <v>2604579.2628799998</v>
      </c>
      <c r="L36" s="116">
        <v>2915980.9983000001</v>
      </c>
      <c r="M36" s="116"/>
      <c r="N36" s="116"/>
      <c r="O36" s="117">
        <v>20055838.86417</v>
      </c>
    </row>
    <row r="37" spans="1:15" ht="13.8" x14ac:dyDescent="0.25">
      <c r="A37" s="86">
        <v>2019</v>
      </c>
      <c r="B37" s="115" t="s">
        <v>147</v>
      </c>
      <c r="C37" s="116">
        <v>2327530.68408</v>
      </c>
      <c r="D37" s="116">
        <v>2544569.7478100001</v>
      </c>
      <c r="E37" s="116">
        <v>2883061.00294</v>
      </c>
      <c r="F37" s="116">
        <v>2616414.3615299999</v>
      </c>
      <c r="G37" s="116">
        <v>2753047.148</v>
      </c>
      <c r="H37" s="116">
        <v>2189206.0034099999</v>
      </c>
      <c r="I37" s="116">
        <v>2900133.7732199999</v>
      </c>
      <c r="J37" s="116">
        <v>1740661.8847000001</v>
      </c>
      <c r="K37" s="116">
        <v>2591967.2146100001</v>
      </c>
      <c r="L37" s="116">
        <v>2812511.6814299999</v>
      </c>
      <c r="M37" s="116">
        <v>2690139.2655000002</v>
      </c>
      <c r="N37" s="116">
        <v>2537839.5479199998</v>
      </c>
      <c r="O37" s="117">
        <v>30587082.31515</v>
      </c>
    </row>
    <row r="38" spans="1:15" ht="13.8" x14ac:dyDescent="0.25">
      <c r="A38" s="87">
        <v>2020</v>
      </c>
      <c r="B38" s="115" t="s">
        <v>148</v>
      </c>
      <c r="C38" s="116">
        <v>108751.99489</v>
      </c>
      <c r="D38" s="116">
        <v>147559.76540999999</v>
      </c>
      <c r="E38" s="116">
        <v>68797.787249999994</v>
      </c>
      <c r="F38" s="116">
        <v>28953.63925</v>
      </c>
      <c r="G38" s="116">
        <v>58162.571049999999</v>
      </c>
      <c r="H38" s="116">
        <v>88349.361170000004</v>
      </c>
      <c r="I38" s="116">
        <v>141332.83762000001</v>
      </c>
      <c r="J38" s="116">
        <v>120028.25627</v>
      </c>
      <c r="K38" s="116">
        <v>159923.62223000001</v>
      </c>
      <c r="L38" s="116">
        <v>41767.228660000001</v>
      </c>
      <c r="M38" s="116"/>
      <c r="N38" s="116"/>
      <c r="O38" s="117">
        <v>963627.0638</v>
      </c>
    </row>
    <row r="39" spans="1:15" ht="13.8" x14ac:dyDescent="0.25">
      <c r="A39" s="86">
        <v>2019</v>
      </c>
      <c r="B39" s="115" t="s">
        <v>148</v>
      </c>
      <c r="C39" s="116">
        <v>91906.762210000001</v>
      </c>
      <c r="D39" s="116">
        <v>75710.983500000002</v>
      </c>
      <c r="E39" s="116">
        <v>99641.453349999996</v>
      </c>
      <c r="F39" s="116">
        <v>114410.34540999999</v>
      </c>
      <c r="G39" s="116">
        <v>53978.7428</v>
      </c>
      <c r="H39" s="116">
        <v>55620.228669999997</v>
      </c>
      <c r="I39" s="116">
        <v>88616.060450000004</v>
      </c>
      <c r="J39" s="116">
        <v>109692.7362</v>
      </c>
      <c r="K39" s="116">
        <v>37060.896339999999</v>
      </c>
      <c r="L39" s="116">
        <v>42330.465889999999</v>
      </c>
      <c r="M39" s="116">
        <v>162195.85331000001</v>
      </c>
      <c r="N39" s="116">
        <v>111149.64512</v>
      </c>
      <c r="O39" s="117">
        <v>1042314.17325</v>
      </c>
    </row>
    <row r="40" spans="1:15" ht="13.8" x14ac:dyDescent="0.25">
      <c r="A40" s="87">
        <v>2020</v>
      </c>
      <c r="B40" s="115" t="s">
        <v>149</v>
      </c>
      <c r="C40" s="116">
        <v>822634.86193000001</v>
      </c>
      <c r="D40" s="116">
        <v>862529.17550000001</v>
      </c>
      <c r="E40" s="116">
        <v>828726.96999000001</v>
      </c>
      <c r="F40" s="116">
        <v>619439.08126999997</v>
      </c>
      <c r="G40" s="116">
        <v>669088.66540000006</v>
      </c>
      <c r="H40" s="116">
        <v>901369.04561999999</v>
      </c>
      <c r="I40" s="116">
        <v>985324.64028000005</v>
      </c>
      <c r="J40" s="116">
        <v>850325.50390999997</v>
      </c>
      <c r="K40" s="116">
        <v>1061896.77559</v>
      </c>
      <c r="L40" s="116">
        <v>1128750.33299</v>
      </c>
      <c r="M40" s="116"/>
      <c r="N40" s="116"/>
      <c r="O40" s="117">
        <v>8730085.0524799991</v>
      </c>
    </row>
    <row r="41" spans="1:15" ht="13.8" x14ac:dyDescent="0.25">
      <c r="A41" s="86">
        <v>2019</v>
      </c>
      <c r="B41" s="115" t="s">
        <v>149</v>
      </c>
      <c r="C41" s="116">
        <v>796993.56509000005</v>
      </c>
      <c r="D41" s="116">
        <v>888924.74395999999</v>
      </c>
      <c r="E41" s="116">
        <v>992598.81120999996</v>
      </c>
      <c r="F41" s="116">
        <v>936996.21643000003</v>
      </c>
      <c r="G41" s="116">
        <v>1041396.75604</v>
      </c>
      <c r="H41" s="116">
        <v>715358.63271000003</v>
      </c>
      <c r="I41" s="116">
        <v>947102.20345000003</v>
      </c>
      <c r="J41" s="116">
        <v>847900.97076000005</v>
      </c>
      <c r="K41" s="116">
        <v>1011369.69213</v>
      </c>
      <c r="L41" s="116">
        <v>1070552.4436999999</v>
      </c>
      <c r="M41" s="116">
        <v>1013034.97298</v>
      </c>
      <c r="N41" s="116">
        <v>973436.42648000002</v>
      </c>
      <c r="O41" s="117">
        <v>11235665.434939999</v>
      </c>
    </row>
    <row r="42" spans="1:15" ht="13.8" x14ac:dyDescent="0.25">
      <c r="A42" s="87">
        <v>2020</v>
      </c>
      <c r="B42" s="115" t="s">
        <v>150</v>
      </c>
      <c r="C42" s="116">
        <v>623709.27575000003</v>
      </c>
      <c r="D42" s="116">
        <v>633557.39035</v>
      </c>
      <c r="E42" s="116">
        <v>625482.1949</v>
      </c>
      <c r="F42" s="116">
        <v>455478.11345</v>
      </c>
      <c r="G42" s="116">
        <v>430827.00735999999</v>
      </c>
      <c r="H42" s="116">
        <v>585173.99055999995</v>
      </c>
      <c r="I42" s="116">
        <v>666024.62436999998</v>
      </c>
      <c r="J42" s="116">
        <v>570856.90237999998</v>
      </c>
      <c r="K42" s="116">
        <v>688239.44328000001</v>
      </c>
      <c r="L42" s="116">
        <v>737113.75598000002</v>
      </c>
      <c r="M42" s="116"/>
      <c r="N42" s="116"/>
      <c r="O42" s="117">
        <v>6016462.69838</v>
      </c>
    </row>
    <row r="43" spans="1:15" ht="13.8" x14ac:dyDescent="0.25">
      <c r="A43" s="86">
        <v>2019</v>
      </c>
      <c r="B43" s="115" t="s">
        <v>150</v>
      </c>
      <c r="C43" s="116">
        <v>585565.29879000003</v>
      </c>
      <c r="D43" s="116">
        <v>600962.95079000003</v>
      </c>
      <c r="E43" s="116">
        <v>699023.77086000005</v>
      </c>
      <c r="F43" s="116">
        <v>659064.66011000006</v>
      </c>
      <c r="G43" s="116">
        <v>780145.49919999996</v>
      </c>
      <c r="H43" s="116">
        <v>472013.33856</v>
      </c>
      <c r="I43" s="116">
        <v>682370.68674000003</v>
      </c>
      <c r="J43" s="116">
        <v>574320.61520999996</v>
      </c>
      <c r="K43" s="116">
        <v>647144.03333000001</v>
      </c>
      <c r="L43" s="116">
        <v>709053.58002999995</v>
      </c>
      <c r="M43" s="116">
        <v>682996.70822000003</v>
      </c>
      <c r="N43" s="116">
        <v>740427.19840999995</v>
      </c>
      <c r="O43" s="117">
        <v>7833088.3402500004</v>
      </c>
    </row>
    <row r="44" spans="1:15" ht="13.8" x14ac:dyDescent="0.25">
      <c r="A44" s="87">
        <v>2020</v>
      </c>
      <c r="B44" s="115" t="s">
        <v>151</v>
      </c>
      <c r="C44" s="116">
        <v>702065.64616</v>
      </c>
      <c r="D44" s="116">
        <v>689354.44099000003</v>
      </c>
      <c r="E44" s="116">
        <v>671307.68801000004</v>
      </c>
      <c r="F44" s="116">
        <v>517653.10184000002</v>
      </c>
      <c r="G44" s="116">
        <v>498208.29707999999</v>
      </c>
      <c r="H44" s="116">
        <v>676222.29694999999</v>
      </c>
      <c r="I44" s="116">
        <v>754244.16029999999</v>
      </c>
      <c r="J44" s="116">
        <v>615056.44730999996</v>
      </c>
      <c r="K44" s="116">
        <v>748191.64925000002</v>
      </c>
      <c r="L44" s="116">
        <v>802274.65396000003</v>
      </c>
      <c r="M44" s="116"/>
      <c r="N44" s="116"/>
      <c r="O44" s="117">
        <v>6674578.3818499995</v>
      </c>
    </row>
    <row r="45" spans="1:15" ht="13.8" x14ac:dyDescent="0.25">
      <c r="A45" s="86">
        <v>2019</v>
      </c>
      <c r="B45" s="115" t="s">
        <v>151</v>
      </c>
      <c r="C45" s="116">
        <v>650412.55099999998</v>
      </c>
      <c r="D45" s="116">
        <v>655044.92223999999</v>
      </c>
      <c r="E45" s="116">
        <v>712310.88902</v>
      </c>
      <c r="F45" s="116">
        <v>706605.33125000005</v>
      </c>
      <c r="G45" s="116">
        <v>827448.46074000001</v>
      </c>
      <c r="H45" s="116">
        <v>516667.80161000002</v>
      </c>
      <c r="I45" s="116">
        <v>709133.26919000002</v>
      </c>
      <c r="J45" s="116">
        <v>611246.97912999999</v>
      </c>
      <c r="K45" s="116">
        <v>651276.00887000002</v>
      </c>
      <c r="L45" s="116">
        <v>719064.59339000005</v>
      </c>
      <c r="M45" s="116">
        <v>689664.21105000004</v>
      </c>
      <c r="N45" s="116">
        <v>671675.37525000004</v>
      </c>
      <c r="O45" s="117">
        <v>8120550.39274</v>
      </c>
    </row>
    <row r="46" spans="1:15" ht="13.8" x14ac:dyDescent="0.25">
      <c r="A46" s="87">
        <v>2020</v>
      </c>
      <c r="B46" s="115" t="s">
        <v>152</v>
      </c>
      <c r="C46" s="116">
        <v>1136016.32651</v>
      </c>
      <c r="D46" s="116">
        <v>1003407.98065</v>
      </c>
      <c r="E46" s="116">
        <v>980858.60253000003</v>
      </c>
      <c r="F46" s="116">
        <v>901093.62020999996</v>
      </c>
      <c r="G46" s="116">
        <v>816497.98789999995</v>
      </c>
      <c r="H46" s="116">
        <v>1128261.53293</v>
      </c>
      <c r="I46" s="116">
        <v>1043735.26891</v>
      </c>
      <c r="J46" s="116">
        <v>873338.47756000003</v>
      </c>
      <c r="K46" s="116">
        <v>1100189.4426299999</v>
      </c>
      <c r="L46" s="116">
        <v>1117663.3859000001</v>
      </c>
      <c r="M46" s="116"/>
      <c r="N46" s="116"/>
      <c r="O46" s="117">
        <v>10101062.62573</v>
      </c>
    </row>
    <row r="47" spans="1:15" ht="13.8" x14ac:dyDescent="0.25">
      <c r="A47" s="86">
        <v>2019</v>
      </c>
      <c r="B47" s="115" t="s">
        <v>152</v>
      </c>
      <c r="C47" s="116">
        <v>1195660.6079299999</v>
      </c>
      <c r="D47" s="116">
        <v>1192860.6802600001</v>
      </c>
      <c r="E47" s="116">
        <v>1302301.9702999999</v>
      </c>
      <c r="F47" s="116">
        <v>1235495.1953</v>
      </c>
      <c r="G47" s="116">
        <v>1355647.4013199999</v>
      </c>
      <c r="H47" s="116">
        <v>877931.08233</v>
      </c>
      <c r="I47" s="116">
        <v>1239199.84556</v>
      </c>
      <c r="J47" s="116">
        <v>1015932.96263</v>
      </c>
      <c r="K47" s="116">
        <v>1131208.7691200001</v>
      </c>
      <c r="L47" s="116">
        <v>1168915.11035</v>
      </c>
      <c r="M47" s="116">
        <v>989897.14229999995</v>
      </c>
      <c r="N47" s="116">
        <v>1108369.3347</v>
      </c>
      <c r="O47" s="117">
        <v>13813420.1021</v>
      </c>
    </row>
    <row r="48" spans="1:15" ht="13.8" x14ac:dyDescent="0.25">
      <c r="A48" s="87">
        <v>2020</v>
      </c>
      <c r="B48" s="115" t="s">
        <v>153</v>
      </c>
      <c r="C48" s="116">
        <v>287897.45929000003</v>
      </c>
      <c r="D48" s="116">
        <v>309013.74599000002</v>
      </c>
      <c r="E48" s="116">
        <v>316475.48762000003</v>
      </c>
      <c r="F48" s="116">
        <v>231358.31606000001</v>
      </c>
      <c r="G48" s="116">
        <v>250129.82311999999</v>
      </c>
      <c r="H48" s="116">
        <v>322830.90018</v>
      </c>
      <c r="I48" s="116">
        <v>350666.09502000001</v>
      </c>
      <c r="J48" s="116">
        <v>318758.07496</v>
      </c>
      <c r="K48" s="116">
        <v>344261.10874</v>
      </c>
      <c r="L48" s="116">
        <v>357130.52808999998</v>
      </c>
      <c r="M48" s="116"/>
      <c r="N48" s="116"/>
      <c r="O48" s="117">
        <v>3088521.5390699999</v>
      </c>
    </row>
    <row r="49" spans="1:15" ht="13.8" x14ac:dyDescent="0.25">
      <c r="A49" s="86">
        <v>2019</v>
      </c>
      <c r="B49" s="115" t="s">
        <v>153</v>
      </c>
      <c r="C49" s="116">
        <v>251902.82900999999</v>
      </c>
      <c r="D49" s="116">
        <v>266361.49541999999</v>
      </c>
      <c r="E49" s="116">
        <v>316697.19016</v>
      </c>
      <c r="F49" s="116">
        <v>311274.73728</v>
      </c>
      <c r="G49" s="116">
        <v>353998.85204999999</v>
      </c>
      <c r="H49" s="116">
        <v>235214.69256</v>
      </c>
      <c r="I49" s="116">
        <v>315492.89546000003</v>
      </c>
      <c r="J49" s="116">
        <v>284201.11060000001</v>
      </c>
      <c r="K49" s="116">
        <v>303893.14176999999</v>
      </c>
      <c r="L49" s="116">
        <v>294721.39022</v>
      </c>
      <c r="M49" s="116">
        <v>301612.74780000001</v>
      </c>
      <c r="N49" s="116">
        <v>279704.95673999999</v>
      </c>
      <c r="O49" s="117">
        <v>3515076.0390699999</v>
      </c>
    </row>
    <row r="50" spans="1:15" ht="13.8" x14ac:dyDescent="0.25">
      <c r="A50" s="87">
        <v>2020</v>
      </c>
      <c r="B50" s="115" t="s">
        <v>154</v>
      </c>
      <c r="C50" s="116">
        <v>291805.55313000001</v>
      </c>
      <c r="D50" s="116">
        <v>372039.90392000001</v>
      </c>
      <c r="E50" s="116">
        <v>229282.76235999999</v>
      </c>
      <c r="F50" s="116">
        <v>145571.75638000001</v>
      </c>
      <c r="G50" s="116">
        <v>225387.93939000001</v>
      </c>
      <c r="H50" s="116">
        <v>344935.14328000002</v>
      </c>
      <c r="I50" s="116">
        <v>345711.13118999999</v>
      </c>
      <c r="J50" s="116">
        <v>187309.73057000001</v>
      </c>
      <c r="K50" s="116">
        <v>312679.01231000002</v>
      </c>
      <c r="L50" s="116">
        <v>692775.35525000002</v>
      </c>
      <c r="M50" s="116"/>
      <c r="N50" s="116"/>
      <c r="O50" s="117">
        <v>3147498.2877799999</v>
      </c>
    </row>
    <row r="51" spans="1:15" ht="13.8" x14ac:dyDescent="0.25">
      <c r="A51" s="86">
        <v>2019</v>
      </c>
      <c r="B51" s="115" t="s">
        <v>154</v>
      </c>
      <c r="C51" s="116">
        <v>270232.32582999999</v>
      </c>
      <c r="D51" s="116">
        <v>248780.50434000001</v>
      </c>
      <c r="E51" s="116">
        <v>297349.99144000001</v>
      </c>
      <c r="F51" s="116">
        <v>257747.60381999999</v>
      </c>
      <c r="G51" s="116">
        <v>360377.44769</v>
      </c>
      <c r="H51" s="116">
        <v>215410.01259</v>
      </c>
      <c r="I51" s="116">
        <v>507955.38105999999</v>
      </c>
      <c r="J51" s="116">
        <v>566132.39199999999</v>
      </c>
      <c r="K51" s="116">
        <v>438813.72123999998</v>
      </c>
      <c r="L51" s="116">
        <v>265495.15717000002</v>
      </c>
      <c r="M51" s="116">
        <v>376583.94140000001</v>
      </c>
      <c r="N51" s="116">
        <v>297820.05541999999</v>
      </c>
      <c r="O51" s="117">
        <v>4102698.534</v>
      </c>
    </row>
    <row r="52" spans="1:15" ht="13.8" x14ac:dyDescent="0.25">
      <c r="A52" s="87">
        <v>2020</v>
      </c>
      <c r="B52" s="115" t="s">
        <v>155</v>
      </c>
      <c r="C52" s="116">
        <v>166852.80402000001</v>
      </c>
      <c r="D52" s="116">
        <v>173864.44618999999</v>
      </c>
      <c r="E52" s="116">
        <v>141696.16901000001</v>
      </c>
      <c r="F52" s="116">
        <v>160662.81276999999</v>
      </c>
      <c r="G52" s="116">
        <v>112401.96175</v>
      </c>
      <c r="H52" s="116">
        <v>167258.77429</v>
      </c>
      <c r="I52" s="116">
        <v>139608.02239999999</v>
      </c>
      <c r="J52" s="116">
        <v>177409.4436</v>
      </c>
      <c r="K52" s="116">
        <v>281550.57806999999</v>
      </c>
      <c r="L52" s="116">
        <v>287973.48916</v>
      </c>
      <c r="M52" s="116"/>
      <c r="N52" s="116"/>
      <c r="O52" s="117">
        <v>1809278.50126</v>
      </c>
    </row>
    <row r="53" spans="1:15" ht="13.8" x14ac:dyDescent="0.25">
      <c r="A53" s="86">
        <v>2019</v>
      </c>
      <c r="B53" s="115" t="s">
        <v>155</v>
      </c>
      <c r="C53" s="116">
        <v>174498.06437000001</v>
      </c>
      <c r="D53" s="116">
        <v>157623.00628999999</v>
      </c>
      <c r="E53" s="116">
        <v>282563.32374999998</v>
      </c>
      <c r="F53" s="116">
        <v>197032.04006</v>
      </c>
      <c r="G53" s="116">
        <v>248662.94944</v>
      </c>
      <c r="H53" s="116">
        <v>207582.27974</v>
      </c>
      <c r="I53" s="116">
        <v>233957.42892000001</v>
      </c>
      <c r="J53" s="116">
        <v>175314.58811000001</v>
      </c>
      <c r="K53" s="116">
        <v>156438.21489999999</v>
      </c>
      <c r="L53" s="116">
        <v>258091.33392999999</v>
      </c>
      <c r="M53" s="116">
        <v>360282.88809999998</v>
      </c>
      <c r="N53" s="116">
        <v>288648.05207999999</v>
      </c>
      <c r="O53" s="117">
        <v>2740694.1696899999</v>
      </c>
    </row>
    <row r="54" spans="1:15" ht="13.8" x14ac:dyDescent="0.25">
      <c r="A54" s="87">
        <v>2020</v>
      </c>
      <c r="B54" s="115" t="s">
        <v>156</v>
      </c>
      <c r="C54" s="116">
        <v>360981.31212000002</v>
      </c>
      <c r="D54" s="116">
        <v>387530.14322999999</v>
      </c>
      <c r="E54" s="116">
        <v>396045.68745999999</v>
      </c>
      <c r="F54" s="116">
        <v>286877.34392999997</v>
      </c>
      <c r="G54" s="116">
        <v>278098.80420999997</v>
      </c>
      <c r="H54" s="116">
        <v>359668.43534000003</v>
      </c>
      <c r="I54" s="116">
        <v>416311.08877999999</v>
      </c>
      <c r="J54" s="116">
        <v>355590.76189999998</v>
      </c>
      <c r="K54" s="116">
        <v>435904.91115</v>
      </c>
      <c r="L54" s="116">
        <v>460513.57429000002</v>
      </c>
      <c r="M54" s="116"/>
      <c r="N54" s="116"/>
      <c r="O54" s="117">
        <v>3737522.0624099998</v>
      </c>
    </row>
    <row r="55" spans="1:15" ht="13.8" x14ac:dyDescent="0.25">
      <c r="A55" s="86">
        <v>2019</v>
      </c>
      <c r="B55" s="115" t="s">
        <v>156</v>
      </c>
      <c r="C55" s="116">
        <v>333958.52682000003</v>
      </c>
      <c r="D55" s="116">
        <v>361884.17778999999</v>
      </c>
      <c r="E55" s="116">
        <v>414615.42973999999</v>
      </c>
      <c r="F55" s="116">
        <v>392857.45013999997</v>
      </c>
      <c r="G55" s="116">
        <v>473189.05465000001</v>
      </c>
      <c r="H55" s="116">
        <v>285953.99151999998</v>
      </c>
      <c r="I55" s="116">
        <v>426248.67440999998</v>
      </c>
      <c r="J55" s="116">
        <v>345201.18526</v>
      </c>
      <c r="K55" s="116">
        <v>395731.57701000001</v>
      </c>
      <c r="L55" s="116">
        <v>436838.21</v>
      </c>
      <c r="M55" s="116">
        <v>419045.42233999999</v>
      </c>
      <c r="N55" s="116">
        <v>390571.19068</v>
      </c>
      <c r="O55" s="117">
        <v>4676094.8903599996</v>
      </c>
    </row>
    <row r="56" spans="1:15" ht="13.8" x14ac:dyDescent="0.25">
      <c r="A56" s="87">
        <v>2020</v>
      </c>
      <c r="B56" s="115" t="s">
        <v>157</v>
      </c>
      <c r="C56" s="116">
        <v>7128.5872200000003</v>
      </c>
      <c r="D56" s="116">
        <v>8573.1205599999994</v>
      </c>
      <c r="E56" s="116">
        <v>7024.9237999999996</v>
      </c>
      <c r="F56" s="116">
        <v>5924.5552799999996</v>
      </c>
      <c r="G56" s="116">
        <v>6125.0953200000004</v>
      </c>
      <c r="H56" s="116">
        <v>8345.5314199999993</v>
      </c>
      <c r="I56" s="116">
        <v>9434.06639</v>
      </c>
      <c r="J56" s="116">
        <v>7710.2274299999999</v>
      </c>
      <c r="K56" s="116">
        <v>10552.32703</v>
      </c>
      <c r="L56" s="116">
        <v>10430.31307</v>
      </c>
      <c r="M56" s="116"/>
      <c r="N56" s="116"/>
      <c r="O56" s="117">
        <v>81248.747520000004</v>
      </c>
    </row>
    <row r="57" spans="1:15" ht="13.8" x14ac:dyDescent="0.25">
      <c r="A57" s="86">
        <v>2019</v>
      </c>
      <c r="B57" s="115" t="s">
        <v>157</v>
      </c>
      <c r="C57" s="116">
        <v>7318.6289500000003</v>
      </c>
      <c r="D57" s="116">
        <v>9002.0853900000002</v>
      </c>
      <c r="E57" s="116">
        <v>11387.47646</v>
      </c>
      <c r="F57" s="116">
        <v>10889.010979999999</v>
      </c>
      <c r="G57" s="116">
        <v>10544.9548</v>
      </c>
      <c r="H57" s="116">
        <v>7001.44967</v>
      </c>
      <c r="I57" s="116">
        <v>12664.409960000001</v>
      </c>
      <c r="J57" s="116">
        <v>7588.3542200000002</v>
      </c>
      <c r="K57" s="116">
        <v>7734.0797899999998</v>
      </c>
      <c r="L57" s="116">
        <v>7430.8598000000002</v>
      </c>
      <c r="M57" s="116">
        <v>8511.7486599999993</v>
      </c>
      <c r="N57" s="116">
        <v>19091.180899999999</v>
      </c>
      <c r="O57" s="117">
        <v>119164.23957999999</v>
      </c>
    </row>
    <row r="58" spans="1:15" ht="13.8" x14ac:dyDescent="0.25">
      <c r="A58" s="87">
        <v>2020</v>
      </c>
      <c r="B58" s="113" t="s">
        <v>31</v>
      </c>
      <c r="C58" s="119">
        <f>C60</f>
        <v>329222.77347000001</v>
      </c>
      <c r="D58" s="119">
        <f t="shared" ref="D58:O58" si="4">D60</f>
        <v>282564.32113</v>
      </c>
      <c r="E58" s="119">
        <f t="shared" si="4"/>
        <v>324512.09766000003</v>
      </c>
      <c r="F58" s="119">
        <f t="shared" si="4"/>
        <v>328934.35989000002</v>
      </c>
      <c r="G58" s="119">
        <f t="shared" si="4"/>
        <v>272471.24283</v>
      </c>
      <c r="H58" s="119">
        <f t="shared" si="4"/>
        <v>312621.27146999998</v>
      </c>
      <c r="I58" s="119">
        <f t="shared" si="4"/>
        <v>372469.59723999997</v>
      </c>
      <c r="J58" s="119">
        <f t="shared" si="4"/>
        <v>322473.82462000003</v>
      </c>
      <c r="K58" s="119">
        <f t="shared" si="4"/>
        <v>420839.14279999997</v>
      </c>
      <c r="L58" s="119">
        <f t="shared" si="4"/>
        <v>394407.88770000002</v>
      </c>
      <c r="M58" s="119"/>
      <c r="N58" s="119"/>
      <c r="O58" s="119">
        <f t="shared" si="4"/>
        <v>3360516.5188099998</v>
      </c>
    </row>
    <row r="59" spans="1:15" ht="13.8" x14ac:dyDescent="0.25">
      <c r="A59" s="86">
        <v>2019</v>
      </c>
      <c r="B59" s="113" t="s">
        <v>31</v>
      </c>
      <c r="C59" s="119">
        <f>C61</f>
        <v>304008.42843999999</v>
      </c>
      <c r="D59" s="119">
        <f t="shared" ref="D59:O59" si="5">D61</f>
        <v>294499.68867</v>
      </c>
      <c r="E59" s="119">
        <f t="shared" si="5"/>
        <v>368202.37163000001</v>
      </c>
      <c r="F59" s="119">
        <f t="shared" si="5"/>
        <v>385406.79995000002</v>
      </c>
      <c r="G59" s="119">
        <f t="shared" si="5"/>
        <v>458634.29810000001</v>
      </c>
      <c r="H59" s="119">
        <f t="shared" si="5"/>
        <v>317511.66485</v>
      </c>
      <c r="I59" s="119">
        <f t="shared" si="5"/>
        <v>379043.34905000002</v>
      </c>
      <c r="J59" s="119">
        <f t="shared" si="5"/>
        <v>340264.70227000001</v>
      </c>
      <c r="K59" s="119">
        <f t="shared" si="5"/>
        <v>353396.99436000001</v>
      </c>
      <c r="L59" s="119">
        <f t="shared" si="5"/>
        <v>370443.19501000002</v>
      </c>
      <c r="M59" s="119">
        <f t="shared" si="5"/>
        <v>370700.38718000002</v>
      </c>
      <c r="N59" s="119">
        <f t="shared" si="5"/>
        <v>368116.69157999998</v>
      </c>
      <c r="O59" s="119">
        <f t="shared" si="5"/>
        <v>4310228.5710899998</v>
      </c>
    </row>
    <row r="60" spans="1:15" ht="13.8" x14ac:dyDescent="0.25">
      <c r="A60" s="87">
        <v>2020</v>
      </c>
      <c r="B60" s="115" t="s">
        <v>158</v>
      </c>
      <c r="C60" s="116">
        <v>329222.77347000001</v>
      </c>
      <c r="D60" s="116">
        <v>282564.32113</v>
      </c>
      <c r="E60" s="116">
        <v>324512.09766000003</v>
      </c>
      <c r="F60" s="116">
        <v>328934.35989000002</v>
      </c>
      <c r="G60" s="116">
        <v>272471.24283</v>
      </c>
      <c r="H60" s="116">
        <v>312621.27146999998</v>
      </c>
      <c r="I60" s="116">
        <v>372469.59723999997</v>
      </c>
      <c r="J60" s="116">
        <v>322473.82462000003</v>
      </c>
      <c r="K60" s="116">
        <v>420839.14279999997</v>
      </c>
      <c r="L60" s="116">
        <v>394407.88770000002</v>
      </c>
      <c r="M60" s="116"/>
      <c r="N60" s="116"/>
      <c r="O60" s="117">
        <v>3360516.5188099998</v>
      </c>
    </row>
    <row r="61" spans="1:15" ht="14.4" thickBot="1" x14ac:dyDescent="0.3">
      <c r="A61" s="86">
        <v>2019</v>
      </c>
      <c r="B61" s="115" t="s">
        <v>158</v>
      </c>
      <c r="C61" s="116">
        <v>304008.42843999999</v>
      </c>
      <c r="D61" s="116">
        <v>294499.68867</v>
      </c>
      <c r="E61" s="116">
        <v>368202.37163000001</v>
      </c>
      <c r="F61" s="116">
        <v>385406.79995000002</v>
      </c>
      <c r="G61" s="116">
        <v>458634.29810000001</v>
      </c>
      <c r="H61" s="116">
        <v>317511.66485</v>
      </c>
      <c r="I61" s="116">
        <v>379043.34905000002</v>
      </c>
      <c r="J61" s="116">
        <v>340264.70227000001</v>
      </c>
      <c r="K61" s="116">
        <v>353396.99436000001</v>
      </c>
      <c r="L61" s="116">
        <v>370443.19501000002</v>
      </c>
      <c r="M61" s="116">
        <v>370700.38718000002</v>
      </c>
      <c r="N61" s="116">
        <v>368116.69157999998</v>
      </c>
      <c r="O61" s="117">
        <v>4310228.5710899998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0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14687517.999</v>
      </c>
      <c r="D80" s="122">
        <v>14592355.957</v>
      </c>
      <c r="E80" s="122">
        <v>13339096.843</v>
      </c>
      <c r="F80" s="122">
        <v>8971804.1290000007</v>
      </c>
      <c r="G80" s="122">
        <v>9947055.5590000004</v>
      </c>
      <c r="H80" s="122">
        <v>13446748.694</v>
      </c>
      <c r="I80" s="122">
        <v>14879755.066</v>
      </c>
      <c r="J80" s="122">
        <v>12451204.286</v>
      </c>
      <c r="K80" s="122">
        <v>16009244.221000001</v>
      </c>
      <c r="L80" s="149">
        <v>17333486.07</v>
      </c>
      <c r="M80" s="122"/>
      <c r="N80" s="122"/>
      <c r="O80" s="122">
        <f t="shared" si="6"/>
        <v>135658268.824</v>
      </c>
    </row>
    <row r="81" spans="1:15" x14ac:dyDescent="0.25">
      <c r="A81" s="86"/>
      <c r="B81" s="124" t="s">
        <v>229</v>
      </c>
      <c r="C81" s="125"/>
      <c r="D81" s="125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5"/>
    </row>
    <row r="83" spans="1:15" x14ac:dyDescent="0.25">
      <c r="C83" s="35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/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56" t="s">
        <v>62</v>
      </c>
      <c r="B2" s="156"/>
      <c r="C2" s="156"/>
      <c r="D2" s="156"/>
    </row>
    <row r="3" spans="1:4" ht="15.6" x14ac:dyDescent="0.3">
      <c r="A3" s="155" t="s">
        <v>63</v>
      </c>
      <c r="B3" s="155"/>
      <c r="C3" s="155"/>
      <c r="D3" s="155"/>
    </row>
    <row r="4" spans="1:4" x14ac:dyDescent="0.25">
      <c r="A4" s="127"/>
      <c r="B4" s="128"/>
      <c r="C4" s="128"/>
      <c r="D4" s="127"/>
    </row>
    <row r="5" spans="1:4" x14ac:dyDescent="0.25">
      <c r="A5" s="129" t="s">
        <v>64</v>
      </c>
      <c r="B5" s="130" t="s">
        <v>159</v>
      </c>
      <c r="C5" s="130" t="s">
        <v>160</v>
      </c>
      <c r="D5" s="131" t="s">
        <v>65</v>
      </c>
    </row>
    <row r="6" spans="1:4" x14ac:dyDescent="0.25">
      <c r="A6" s="132" t="s">
        <v>161</v>
      </c>
      <c r="B6" s="133">
        <v>123.53333000000001</v>
      </c>
      <c r="C6" s="133">
        <v>7578.2418100000004</v>
      </c>
      <c r="D6" s="139">
        <f t="shared" ref="D6:D15" si="0">(C6-B6)/B6</f>
        <v>60.345725967234912</v>
      </c>
    </row>
    <row r="7" spans="1:4" x14ac:dyDescent="0.25">
      <c r="A7" s="132" t="s">
        <v>162</v>
      </c>
      <c r="B7" s="133">
        <v>162.06735</v>
      </c>
      <c r="C7" s="133">
        <v>6274.2641599999997</v>
      </c>
      <c r="D7" s="139">
        <f t="shared" si="0"/>
        <v>37.713930720777498</v>
      </c>
    </row>
    <row r="8" spans="1:4" x14ac:dyDescent="0.25">
      <c r="A8" s="132" t="s">
        <v>163</v>
      </c>
      <c r="B8" s="133">
        <v>20.7958</v>
      </c>
      <c r="C8" s="133">
        <v>138.0515</v>
      </c>
      <c r="D8" s="139">
        <f t="shared" si="0"/>
        <v>5.6384317987285897</v>
      </c>
    </row>
    <row r="9" spans="1:4" x14ac:dyDescent="0.25">
      <c r="A9" s="132" t="s">
        <v>164</v>
      </c>
      <c r="B9" s="133">
        <v>123.66097000000001</v>
      </c>
      <c r="C9" s="133">
        <v>699.62386000000004</v>
      </c>
      <c r="D9" s="139">
        <f t="shared" si="0"/>
        <v>4.6575964105731984</v>
      </c>
    </row>
    <row r="10" spans="1:4" x14ac:dyDescent="0.25">
      <c r="A10" s="132" t="s">
        <v>165</v>
      </c>
      <c r="B10" s="133">
        <v>95.865070000000003</v>
      </c>
      <c r="C10" s="133">
        <v>477.49340999999998</v>
      </c>
      <c r="D10" s="139">
        <f t="shared" si="0"/>
        <v>3.9808904327718113</v>
      </c>
    </row>
    <row r="11" spans="1:4" x14ac:dyDescent="0.25">
      <c r="A11" s="132" t="s">
        <v>166</v>
      </c>
      <c r="B11" s="133">
        <v>1343.9769100000001</v>
      </c>
      <c r="C11" s="133">
        <v>6452.6177500000003</v>
      </c>
      <c r="D11" s="139">
        <f t="shared" si="0"/>
        <v>3.8011373573374856</v>
      </c>
    </row>
    <row r="12" spans="1:4" x14ac:dyDescent="0.25">
      <c r="A12" s="132" t="s">
        <v>167</v>
      </c>
      <c r="B12" s="133">
        <v>1106.17569</v>
      </c>
      <c r="C12" s="133">
        <v>5118.8037400000003</v>
      </c>
      <c r="D12" s="139">
        <f t="shared" si="0"/>
        <v>3.627478063633816</v>
      </c>
    </row>
    <row r="13" spans="1:4" x14ac:dyDescent="0.25">
      <c r="A13" s="132" t="s">
        <v>168</v>
      </c>
      <c r="B13" s="133">
        <v>1344.2443599999999</v>
      </c>
      <c r="C13" s="133">
        <v>5501.1683300000004</v>
      </c>
      <c r="D13" s="139">
        <f t="shared" si="0"/>
        <v>3.0923871386003072</v>
      </c>
    </row>
    <row r="14" spans="1:4" x14ac:dyDescent="0.25">
      <c r="A14" s="132" t="s">
        <v>169</v>
      </c>
      <c r="B14" s="133">
        <v>742.26648</v>
      </c>
      <c r="C14" s="133">
        <v>3009.7867999999999</v>
      </c>
      <c r="D14" s="139">
        <f t="shared" si="0"/>
        <v>3.0548601898337098</v>
      </c>
    </row>
    <row r="15" spans="1:4" x14ac:dyDescent="0.25">
      <c r="A15" s="132" t="s">
        <v>170</v>
      </c>
      <c r="B15" s="133">
        <v>33.31617</v>
      </c>
      <c r="C15" s="133">
        <v>117.32406</v>
      </c>
      <c r="D15" s="139">
        <f t="shared" si="0"/>
        <v>2.5215350383912676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56" t="s">
        <v>66</v>
      </c>
      <c r="B18" s="156"/>
      <c r="C18" s="156"/>
      <c r="D18" s="156"/>
    </row>
    <row r="19" spans="1:4" ht="15.6" x14ac:dyDescent="0.3">
      <c r="A19" s="155" t="s">
        <v>67</v>
      </c>
      <c r="B19" s="155"/>
      <c r="C19" s="155"/>
      <c r="D19" s="155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64</v>
      </c>
      <c r="B21" s="130" t="s">
        <v>159</v>
      </c>
      <c r="C21" s="130" t="s">
        <v>160</v>
      </c>
      <c r="D21" s="131" t="s">
        <v>65</v>
      </c>
    </row>
    <row r="22" spans="1:4" x14ac:dyDescent="0.25">
      <c r="A22" s="132" t="s">
        <v>171</v>
      </c>
      <c r="B22" s="133">
        <v>1338695.02382</v>
      </c>
      <c r="C22" s="133">
        <v>1458879.5083999999</v>
      </c>
      <c r="D22" s="139">
        <f t="shared" ref="D22:D31" si="1">(C22-B22)/B22</f>
        <v>8.9777344683817886E-2</v>
      </c>
    </row>
    <row r="23" spans="1:4" x14ac:dyDescent="0.25">
      <c r="A23" s="132" t="s">
        <v>172</v>
      </c>
      <c r="B23" s="133">
        <v>939495.46594999998</v>
      </c>
      <c r="C23" s="133">
        <v>1445433.76355</v>
      </c>
      <c r="D23" s="139">
        <f t="shared" si="1"/>
        <v>0.53852127651132919</v>
      </c>
    </row>
    <row r="24" spans="1:4" x14ac:dyDescent="0.25">
      <c r="A24" s="132" t="s">
        <v>173</v>
      </c>
      <c r="B24" s="133">
        <v>770219.90787999996</v>
      </c>
      <c r="C24" s="133">
        <v>892743.26029999997</v>
      </c>
      <c r="D24" s="139">
        <f t="shared" si="1"/>
        <v>0.15907580571013896</v>
      </c>
    </row>
    <row r="25" spans="1:4" x14ac:dyDescent="0.25">
      <c r="A25" s="132" t="s">
        <v>174</v>
      </c>
      <c r="B25" s="133">
        <v>924156.81429999997</v>
      </c>
      <c r="C25" s="133">
        <v>824741.55151999998</v>
      </c>
      <c r="D25" s="139">
        <f t="shared" si="1"/>
        <v>-0.1075740190860377</v>
      </c>
    </row>
    <row r="26" spans="1:4" x14ac:dyDescent="0.25">
      <c r="A26" s="132" t="s">
        <v>175</v>
      </c>
      <c r="B26" s="133">
        <v>789216.63760000002</v>
      </c>
      <c r="C26" s="133">
        <v>788987.84424000001</v>
      </c>
      <c r="D26" s="139">
        <f t="shared" si="1"/>
        <v>-2.8989931167159493E-4</v>
      </c>
    </row>
    <row r="27" spans="1:4" x14ac:dyDescent="0.25">
      <c r="A27" s="132" t="s">
        <v>176</v>
      </c>
      <c r="B27" s="133">
        <v>629364.76440999995</v>
      </c>
      <c r="C27" s="133">
        <v>712435.35415000003</v>
      </c>
      <c r="D27" s="139">
        <f t="shared" si="1"/>
        <v>0.13199116702676369</v>
      </c>
    </row>
    <row r="28" spans="1:4" x14ac:dyDescent="0.25">
      <c r="A28" s="132" t="s">
        <v>177</v>
      </c>
      <c r="B28" s="133">
        <v>643294.68935</v>
      </c>
      <c r="C28" s="133">
        <v>694646.73332999996</v>
      </c>
      <c r="D28" s="139">
        <f t="shared" si="1"/>
        <v>7.9826625075806651E-2</v>
      </c>
    </row>
    <row r="29" spans="1:4" x14ac:dyDescent="0.25">
      <c r="A29" s="132" t="s">
        <v>178</v>
      </c>
      <c r="B29" s="133">
        <v>359996.77854999999</v>
      </c>
      <c r="C29" s="133">
        <v>460778.13611000002</v>
      </c>
      <c r="D29" s="139">
        <f t="shared" si="1"/>
        <v>0.2799507205756912</v>
      </c>
    </row>
    <row r="30" spans="1:4" x14ac:dyDescent="0.25">
      <c r="A30" s="132" t="s">
        <v>179</v>
      </c>
      <c r="B30" s="133">
        <v>480141.60923</v>
      </c>
      <c r="C30" s="133">
        <v>432356.99606999999</v>
      </c>
      <c r="D30" s="139">
        <f t="shared" si="1"/>
        <v>-9.9521916537564578E-2</v>
      </c>
    </row>
    <row r="31" spans="1:4" x14ac:dyDescent="0.25">
      <c r="A31" s="132" t="s">
        <v>180</v>
      </c>
      <c r="B31" s="133">
        <v>370995.36320000002</v>
      </c>
      <c r="C31" s="133">
        <v>407598.81712999998</v>
      </c>
      <c r="D31" s="139">
        <f t="shared" si="1"/>
        <v>9.8662833988756318E-2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56" t="s">
        <v>68</v>
      </c>
      <c r="B33" s="156"/>
      <c r="C33" s="156"/>
      <c r="D33" s="156"/>
    </row>
    <row r="34" spans="1:4" ht="15.6" x14ac:dyDescent="0.3">
      <c r="A34" s="155" t="s">
        <v>72</v>
      </c>
      <c r="B34" s="155"/>
      <c r="C34" s="155"/>
      <c r="D34" s="155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70</v>
      </c>
      <c r="B36" s="130" t="s">
        <v>159</v>
      </c>
      <c r="C36" s="130" t="s">
        <v>160</v>
      </c>
      <c r="D36" s="131" t="s">
        <v>65</v>
      </c>
    </row>
    <row r="37" spans="1:4" x14ac:dyDescent="0.25">
      <c r="A37" s="132" t="s">
        <v>154</v>
      </c>
      <c r="B37" s="133">
        <v>265495.15717000002</v>
      </c>
      <c r="C37" s="133">
        <v>692775.35525000002</v>
      </c>
      <c r="D37" s="139">
        <f t="shared" ref="D37:D46" si="2">(C37-B37)/B37</f>
        <v>1.609370967947287</v>
      </c>
    </row>
    <row r="38" spans="1:4" x14ac:dyDescent="0.25">
      <c r="A38" s="132" t="s">
        <v>157</v>
      </c>
      <c r="B38" s="133">
        <v>7430.8598000000002</v>
      </c>
      <c r="C38" s="133">
        <v>10430.31307</v>
      </c>
      <c r="D38" s="139">
        <f t="shared" si="2"/>
        <v>0.40364821174529492</v>
      </c>
    </row>
    <row r="39" spans="1:4" x14ac:dyDescent="0.25">
      <c r="A39" s="132" t="s">
        <v>139</v>
      </c>
      <c r="B39" s="133">
        <v>5953.3145999999997</v>
      </c>
      <c r="C39" s="133">
        <v>7831.7114000000001</v>
      </c>
      <c r="D39" s="139">
        <f t="shared" si="2"/>
        <v>0.31552117202070934</v>
      </c>
    </row>
    <row r="40" spans="1:4" x14ac:dyDescent="0.25">
      <c r="A40" s="132" t="s">
        <v>153</v>
      </c>
      <c r="B40" s="133">
        <v>294721.39022</v>
      </c>
      <c r="C40" s="133">
        <v>357130.52808999998</v>
      </c>
      <c r="D40" s="139">
        <f t="shared" si="2"/>
        <v>0.21175639075064612</v>
      </c>
    </row>
    <row r="41" spans="1:4" x14ac:dyDescent="0.25">
      <c r="A41" s="132" t="s">
        <v>146</v>
      </c>
      <c r="B41" s="133">
        <v>1552767.0249699999</v>
      </c>
      <c r="C41" s="133">
        <v>1857564.08495</v>
      </c>
      <c r="D41" s="139">
        <f t="shared" si="2"/>
        <v>0.19629284694907076</v>
      </c>
    </row>
    <row r="42" spans="1:4" x14ac:dyDescent="0.25">
      <c r="A42" s="132" t="s">
        <v>133</v>
      </c>
      <c r="B42" s="133">
        <v>223947.97521</v>
      </c>
      <c r="C42" s="133">
        <v>264717.43158999999</v>
      </c>
      <c r="D42" s="139">
        <f t="shared" si="2"/>
        <v>0.18204878316836642</v>
      </c>
    </row>
    <row r="43" spans="1:4" x14ac:dyDescent="0.25">
      <c r="A43" s="134" t="s">
        <v>134</v>
      </c>
      <c r="B43" s="133">
        <v>148312.94463000001</v>
      </c>
      <c r="C43" s="133">
        <v>168895.70798000001</v>
      </c>
      <c r="D43" s="139">
        <f t="shared" si="2"/>
        <v>0.1387792778394922</v>
      </c>
    </row>
    <row r="44" spans="1:4" x14ac:dyDescent="0.25">
      <c r="A44" s="132" t="s">
        <v>140</v>
      </c>
      <c r="B44" s="133">
        <v>207439.25111000001</v>
      </c>
      <c r="C44" s="133">
        <v>235608.40471</v>
      </c>
      <c r="D44" s="139">
        <f t="shared" si="2"/>
        <v>0.13579471314742922</v>
      </c>
    </row>
    <row r="45" spans="1:4" x14ac:dyDescent="0.25">
      <c r="A45" s="132" t="s">
        <v>144</v>
      </c>
      <c r="B45" s="133">
        <v>254431.57537000001</v>
      </c>
      <c r="C45" s="133">
        <v>287333.27408</v>
      </c>
      <c r="D45" s="139">
        <f t="shared" si="2"/>
        <v>0.12931452655651571</v>
      </c>
    </row>
    <row r="46" spans="1:4" x14ac:dyDescent="0.25">
      <c r="A46" s="132" t="s">
        <v>155</v>
      </c>
      <c r="B46" s="133">
        <v>258091.33392999999</v>
      </c>
      <c r="C46" s="133">
        <v>287973.48916</v>
      </c>
      <c r="D46" s="139">
        <f t="shared" si="2"/>
        <v>0.11578131963975473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56" t="s">
        <v>71</v>
      </c>
      <c r="B48" s="156"/>
      <c r="C48" s="156"/>
      <c r="D48" s="156"/>
    </row>
    <row r="49" spans="1:4" ht="15.6" x14ac:dyDescent="0.3">
      <c r="A49" s="155" t="s">
        <v>69</v>
      </c>
      <c r="B49" s="155"/>
      <c r="C49" s="155"/>
      <c r="D49" s="155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70</v>
      </c>
      <c r="B51" s="130" t="s">
        <v>159</v>
      </c>
      <c r="C51" s="130" t="s">
        <v>160</v>
      </c>
      <c r="D51" s="131" t="s">
        <v>65</v>
      </c>
    </row>
    <row r="52" spans="1:4" x14ac:dyDescent="0.25">
      <c r="A52" s="132" t="s">
        <v>147</v>
      </c>
      <c r="B52" s="133">
        <v>2812511.6814299999</v>
      </c>
      <c r="C52" s="133">
        <v>2915980.9983000001</v>
      </c>
      <c r="D52" s="139">
        <f t="shared" ref="D52:D61" si="3">(C52-B52)/B52</f>
        <v>3.6788937643591237E-2</v>
      </c>
    </row>
    <row r="53" spans="1:4" x14ac:dyDescent="0.25">
      <c r="A53" s="132" t="s">
        <v>146</v>
      </c>
      <c r="B53" s="133">
        <v>1552767.0249699999</v>
      </c>
      <c r="C53" s="133">
        <v>1857564.08495</v>
      </c>
      <c r="D53" s="139">
        <f t="shared" si="3"/>
        <v>0.19629284694907076</v>
      </c>
    </row>
    <row r="54" spans="1:4" x14ac:dyDescent="0.25">
      <c r="A54" s="132" t="s">
        <v>145</v>
      </c>
      <c r="B54" s="133">
        <v>1936801.1656800001</v>
      </c>
      <c r="C54" s="133">
        <v>1725231.3668800001</v>
      </c>
      <c r="D54" s="139">
        <f t="shared" si="3"/>
        <v>-0.10923671595670431</v>
      </c>
    </row>
    <row r="55" spans="1:4" x14ac:dyDescent="0.25">
      <c r="A55" s="132" t="s">
        <v>149</v>
      </c>
      <c r="B55" s="133">
        <v>1070552.4436999999</v>
      </c>
      <c r="C55" s="133">
        <v>1128750.33299</v>
      </c>
      <c r="D55" s="139">
        <f t="shared" si="3"/>
        <v>5.4362483251038964E-2</v>
      </c>
    </row>
    <row r="56" spans="1:4" x14ac:dyDescent="0.25">
      <c r="A56" s="132" t="s">
        <v>152</v>
      </c>
      <c r="B56" s="133">
        <v>1168915.11035</v>
      </c>
      <c r="C56" s="133">
        <v>1117663.3859000001</v>
      </c>
      <c r="D56" s="139">
        <f t="shared" si="3"/>
        <v>-4.3845548745326701E-2</v>
      </c>
    </row>
    <row r="57" spans="1:4" x14ac:dyDescent="0.25">
      <c r="A57" s="132" t="s">
        <v>151</v>
      </c>
      <c r="B57" s="133">
        <v>719064.59339000005</v>
      </c>
      <c r="C57" s="133">
        <v>802274.65396000003</v>
      </c>
      <c r="D57" s="139">
        <f t="shared" si="3"/>
        <v>0.11571986902832972</v>
      </c>
    </row>
    <row r="58" spans="1:4" x14ac:dyDescent="0.25">
      <c r="A58" s="132" t="s">
        <v>142</v>
      </c>
      <c r="B58" s="133">
        <v>704819.31296999997</v>
      </c>
      <c r="C58" s="133">
        <v>770297.55279999995</v>
      </c>
      <c r="D58" s="139">
        <f t="shared" si="3"/>
        <v>9.2900745801196574E-2</v>
      </c>
    </row>
    <row r="59" spans="1:4" x14ac:dyDescent="0.25">
      <c r="A59" s="132" t="s">
        <v>150</v>
      </c>
      <c r="B59" s="133">
        <v>709053.58002999995</v>
      </c>
      <c r="C59" s="133">
        <v>737113.75598000002</v>
      </c>
      <c r="D59" s="139">
        <f t="shared" si="3"/>
        <v>3.9574126328806969E-2</v>
      </c>
    </row>
    <row r="60" spans="1:4" x14ac:dyDescent="0.25">
      <c r="A60" s="132" t="s">
        <v>154</v>
      </c>
      <c r="B60" s="133">
        <v>265495.15717000002</v>
      </c>
      <c r="C60" s="133">
        <v>692775.35525000002</v>
      </c>
      <c r="D60" s="139">
        <f t="shared" si="3"/>
        <v>1.609370967947287</v>
      </c>
    </row>
    <row r="61" spans="1:4" x14ac:dyDescent="0.25">
      <c r="A61" s="132" t="s">
        <v>132</v>
      </c>
      <c r="B61" s="133">
        <v>697557.60369999998</v>
      </c>
      <c r="C61" s="133">
        <v>671062.25199000002</v>
      </c>
      <c r="D61" s="139">
        <f t="shared" si="3"/>
        <v>-3.7983030461517082E-2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56" t="s">
        <v>73</v>
      </c>
      <c r="B63" s="156"/>
      <c r="C63" s="156"/>
      <c r="D63" s="156"/>
    </row>
    <row r="64" spans="1:4" ht="15.6" x14ac:dyDescent="0.3">
      <c r="A64" s="155" t="s">
        <v>74</v>
      </c>
      <c r="B64" s="155"/>
      <c r="C64" s="155"/>
      <c r="D64" s="155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75</v>
      </c>
      <c r="B66" s="130" t="s">
        <v>159</v>
      </c>
      <c r="C66" s="130" t="s">
        <v>160</v>
      </c>
      <c r="D66" s="131" t="s">
        <v>65</v>
      </c>
    </row>
    <row r="67" spans="1:4" x14ac:dyDescent="0.25">
      <c r="A67" s="132" t="s">
        <v>181</v>
      </c>
      <c r="B67" s="138">
        <v>6172955.3742699996</v>
      </c>
      <c r="C67" s="138">
        <v>6991238.2032199996</v>
      </c>
      <c r="D67" s="139">
        <f t="shared" ref="D67:D76" si="4">(C67-B67)/B67</f>
        <v>0.13255933006753162</v>
      </c>
    </row>
    <row r="68" spans="1:4" x14ac:dyDescent="0.25">
      <c r="A68" s="132" t="s">
        <v>182</v>
      </c>
      <c r="B68" s="138">
        <v>1428665.6490100001</v>
      </c>
      <c r="C68" s="138">
        <v>1456212.86577</v>
      </c>
      <c r="D68" s="139">
        <f t="shared" si="4"/>
        <v>1.9281780015561332E-2</v>
      </c>
    </row>
    <row r="69" spans="1:4" x14ac:dyDescent="0.25">
      <c r="A69" s="132" t="s">
        <v>183</v>
      </c>
      <c r="B69" s="138">
        <v>1342614.77783</v>
      </c>
      <c r="C69" s="138">
        <v>1324664.0827299999</v>
      </c>
      <c r="D69" s="139">
        <f t="shared" si="4"/>
        <v>-1.3369951974618455E-2</v>
      </c>
    </row>
    <row r="70" spans="1:4" x14ac:dyDescent="0.25">
      <c r="A70" s="132" t="s">
        <v>184</v>
      </c>
      <c r="B70" s="138">
        <v>882932.11026999995</v>
      </c>
      <c r="C70" s="138">
        <v>905628.53928000003</v>
      </c>
      <c r="D70" s="139">
        <f t="shared" si="4"/>
        <v>2.5705746507576364E-2</v>
      </c>
    </row>
    <row r="71" spans="1:4" x14ac:dyDescent="0.25">
      <c r="A71" s="132" t="s">
        <v>185</v>
      </c>
      <c r="B71" s="138">
        <v>703822.37809999997</v>
      </c>
      <c r="C71" s="138">
        <v>801392.56865000003</v>
      </c>
      <c r="D71" s="139">
        <f t="shared" si="4"/>
        <v>0.13862899729530503</v>
      </c>
    </row>
    <row r="72" spans="1:4" x14ac:dyDescent="0.25">
      <c r="A72" s="132" t="s">
        <v>186</v>
      </c>
      <c r="B72" s="138">
        <v>791842.57134000002</v>
      </c>
      <c r="C72" s="138">
        <v>698818.54789000005</v>
      </c>
      <c r="D72" s="139">
        <f t="shared" si="4"/>
        <v>-0.117477926568888</v>
      </c>
    </row>
    <row r="73" spans="1:4" x14ac:dyDescent="0.25">
      <c r="A73" s="132" t="s">
        <v>187</v>
      </c>
      <c r="B73" s="138">
        <v>493642.76224000001</v>
      </c>
      <c r="C73" s="138">
        <v>500257.76721000002</v>
      </c>
      <c r="D73" s="139">
        <f t="shared" si="4"/>
        <v>1.3400388856068987E-2</v>
      </c>
    </row>
    <row r="74" spans="1:4" x14ac:dyDescent="0.25">
      <c r="A74" s="132" t="s">
        <v>188</v>
      </c>
      <c r="B74" s="138">
        <v>459576.01215999998</v>
      </c>
      <c r="C74" s="138">
        <v>453395.38675000001</v>
      </c>
      <c r="D74" s="139">
        <f t="shared" si="4"/>
        <v>-1.3448537883757546E-2</v>
      </c>
    </row>
    <row r="75" spans="1:4" x14ac:dyDescent="0.25">
      <c r="A75" s="132" t="s">
        <v>189</v>
      </c>
      <c r="B75" s="138">
        <v>274560.76237999997</v>
      </c>
      <c r="C75" s="138">
        <v>330279.29631000001</v>
      </c>
      <c r="D75" s="139">
        <f t="shared" si="4"/>
        <v>0.20293698723375478</v>
      </c>
    </row>
    <row r="76" spans="1:4" x14ac:dyDescent="0.25">
      <c r="A76" s="132" t="s">
        <v>190</v>
      </c>
      <c r="B76" s="138">
        <v>290768.00352000003</v>
      </c>
      <c r="C76" s="138">
        <v>227531.15155000001</v>
      </c>
      <c r="D76" s="139">
        <f t="shared" si="4"/>
        <v>-0.21748215486044828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56" t="s">
        <v>76</v>
      </c>
      <c r="B78" s="156"/>
      <c r="C78" s="156"/>
      <c r="D78" s="156"/>
    </row>
    <row r="79" spans="1:4" ht="15.6" x14ac:dyDescent="0.3">
      <c r="A79" s="155" t="s">
        <v>77</v>
      </c>
      <c r="B79" s="155"/>
      <c r="C79" s="155"/>
      <c r="D79" s="155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75</v>
      </c>
      <c r="B81" s="130" t="s">
        <v>159</v>
      </c>
      <c r="C81" s="130" t="s">
        <v>160</v>
      </c>
      <c r="D81" s="131" t="s">
        <v>65</v>
      </c>
    </row>
    <row r="82" spans="1:4" x14ac:dyDescent="0.25">
      <c r="A82" s="132" t="s">
        <v>191</v>
      </c>
      <c r="B82" s="138">
        <v>3982.6867699999998</v>
      </c>
      <c r="C82" s="138">
        <v>12036.00252</v>
      </c>
      <c r="D82" s="139">
        <f t="shared" ref="D82:D91" si="5">(C82-B82)/B82</f>
        <v>2.0220811264050274</v>
      </c>
    </row>
    <row r="83" spans="1:4" x14ac:dyDescent="0.25">
      <c r="A83" s="132" t="s">
        <v>192</v>
      </c>
      <c r="B83" s="138">
        <v>2561.7878999999998</v>
      </c>
      <c r="C83" s="138">
        <v>7149.0947200000001</v>
      </c>
      <c r="D83" s="139">
        <f t="shared" si="5"/>
        <v>1.7906661281365253</v>
      </c>
    </row>
    <row r="84" spans="1:4" x14ac:dyDescent="0.25">
      <c r="A84" s="132" t="s">
        <v>193</v>
      </c>
      <c r="B84" s="138">
        <v>633.15638999999999</v>
      </c>
      <c r="C84" s="138">
        <v>1599.2352800000001</v>
      </c>
      <c r="D84" s="139">
        <f t="shared" si="5"/>
        <v>1.5258140093950565</v>
      </c>
    </row>
    <row r="85" spans="1:4" x14ac:dyDescent="0.25">
      <c r="A85" s="132" t="s">
        <v>194</v>
      </c>
      <c r="B85" s="138">
        <v>4676.7416199999998</v>
      </c>
      <c r="C85" s="138">
        <v>11491.15004</v>
      </c>
      <c r="D85" s="139">
        <f t="shared" si="5"/>
        <v>1.4570846486062663</v>
      </c>
    </row>
    <row r="86" spans="1:4" x14ac:dyDescent="0.25">
      <c r="A86" s="132" t="s">
        <v>195</v>
      </c>
      <c r="B86" s="138">
        <v>105.32619</v>
      </c>
      <c r="C86" s="138">
        <v>243.79964000000001</v>
      </c>
      <c r="D86" s="139">
        <f t="shared" si="5"/>
        <v>1.3147105197672109</v>
      </c>
    </row>
    <row r="87" spans="1:4" x14ac:dyDescent="0.25">
      <c r="A87" s="132" t="s">
        <v>196</v>
      </c>
      <c r="B87" s="138">
        <v>34.834569999999999</v>
      </c>
      <c r="C87" s="138">
        <v>74.206249999999997</v>
      </c>
      <c r="D87" s="139">
        <f t="shared" si="5"/>
        <v>1.1302473376304056</v>
      </c>
    </row>
    <row r="88" spans="1:4" x14ac:dyDescent="0.25">
      <c r="A88" s="132" t="s">
        <v>197</v>
      </c>
      <c r="B88" s="138">
        <v>2785.9558200000001</v>
      </c>
      <c r="C88" s="138">
        <v>5655.9210899999998</v>
      </c>
      <c r="D88" s="139">
        <f t="shared" si="5"/>
        <v>1.0301546239164696</v>
      </c>
    </row>
    <row r="89" spans="1:4" x14ac:dyDescent="0.25">
      <c r="A89" s="132" t="s">
        <v>198</v>
      </c>
      <c r="B89" s="138">
        <v>1633.6204499999999</v>
      </c>
      <c r="C89" s="138">
        <v>3301.5925299999999</v>
      </c>
      <c r="D89" s="139">
        <f t="shared" si="5"/>
        <v>1.0210279137972349</v>
      </c>
    </row>
    <row r="90" spans="1:4" x14ac:dyDescent="0.25">
      <c r="A90" s="132" t="s">
        <v>199</v>
      </c>
      <c r="B90" s="138">
        <v>9576.8623399999997</v>
      </c>
      <c r="C90" s="138">
        <v>19181.400150000001</v>
      </c>
      <c r="D90" s="139">
        <f t="shared" si="5"/>
        <v>1.0028898264397526</v>
      </c>
    </row>
    <row r="91" spans="1:4" x14ac:dyDescent="0.25">
      <c r="A91" s="132" t="s">
        <v>200</v>
      </c>
      <c r="B91" s="138">
        <v>21047.421419999999</v>
      </c>
      <c r="C91" s="138">
        <v>39561.778960000003</v>
      </c>
      <c r="D91" s="139">
        <f t="shared" si="5"/>
        <v>0.87964968109618469</v>
      </c>
    </row>
    <row r="92" spans="1:4" x14ac:dyDescent="0.25">
      <c r="A92" s="127" t="s">
        <v>121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B2" sqref="B2"/>
    </sheetView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4.33203125" style="17" bestFit="1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54" t="s">
        <v>120</v>
      </c>
      <c r="C1" s="154"/>
      <c r="D1" s="154"/>
      <c r="E1" s="154"/>
      <c r="F1" s="154"/>
      <c r="G1" s="154"/>
      <c r="H1" s="154"/>
      <c r="I1" s="154"/>
      <c r="J1" s="154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8" t="s">
        <v>112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3" ht="17.399999999999999" x14ac:dyDescent="0.25">
      <c r="A6" s="88"/>
      <c r="B6" s="157" t="str">
        <f>SEKTOR_USD!B6</f>
        <v>1 - 31 EKIM</v>
      </c>
      <c r="C6" s="157"/>
      <c r="D6" s="157"/>
      <c r="E6" s="157"/>
      <c r="F6" s="157" t="str">
        <f>SEKTOR_USD!F6</f>
        <v>1 OCAK  -  31 EKIM</v>
      </c>
      <c r="G6" s="157"/>
      <c r="H6" s="157"/>
      <c r="I6" s="157"/>
      <c r="J6" s="157" t="s">
        <v>104</v>
      </c>
      <c r="K6" s="157"/>
      <c r="L6" s="157"/>
      <c r="M6" s="157"/>
    </row>
    <row r="7" spans="1:13" ht="28.2" x14ac:dyDescent="0.3">
      <c r="A7" s="89" t="s">
        <v>1</v>
      </c>
      <c r="B7" s="90">
        <f>SEKTOR_USD!B7</f>
        <v>2019</v>
      </c>
      <c r="C7" s="91">
        <f>SEKTOR_USD!C7</f>
        <v>2020</v>
      </c>
      <c r="D7" s="7" t="s">
        <v>116</v>
      </c>
      <c r="E7" s="7" t="s">
        <v>117</v>
      </c>
      <c r="F7" s="5"/>
      <c r="G7" s="6"/>
      <c r="H7" s="7" t="s">
        <v>116</v>
      </c>
      <c r="I7" s="7" t="s">
        <v>117</v>
      </c>
      <c r="J7" s="5"/>
      <c r="K7" s="5"/>
      <c r="L7" s="7" t="s">
        <v>116</v>
      </c>
      <c r="M7" s="7" t="s">
        <v>117</v>
      </c>
    </row>
    <row r="8" spans="1:13" ht="16.8" x14ac:dyDescent="0.3">
      <c r="A8" s="92" t="s">
        <v>2</v>
      </c>
      <c r="B8" s="93">
        <f>SEKTOR_USD!B8*$B$53</f>
        <v>14024142.038487505</v>
      </c>
      <c r="C8" s="93">
        <f>SEKTOR_USD!C8*$C$53</f>
        <v>18579812.331710167</v>
      </c>
      <c r="D8" s="94">
        <f t="shared" ref="D8:D43" si="0">(C8-B8)/B8*100</f>
        <v>32.484484831372889</v>
      </c>
      <c r="E8" s="94">
        <f>C8/C$44*100</f>
        <v>14.5873062233068</v>
      </c>
      <c r="F8" s="93">
        <f>SEKTOR_USD!F8*$B$54</f>
        <v>106136621.67811199</v>
      </c>
      <c r="G8" s="93">
        <f>SEKTOR_USD!G8*$C$54</f>
        <v>133370672.387824</v>
      </c>
      <c r="H8" s="94">
        <f t="shared" ref="H8:H43" si="1">(G8-F8)/F8*100</f>
        <v>25.659428648771804</v>
      </c>
      <c r="I8" s="94">
        <f>G8/G$44*100</f>
        <v>15.57063074555812</v>
      </c>
      <c r="J8" s="93">
        <f>SEKTOR_USD!J8*$B$55</f>
        <v>129714086.95339563</v>
      </c>
      <c r="K8" s="93">
        <f>SEKTOR_USD!K8*$C$55</f>
        <v>160740467.05544853</v>
      </c>
      <c r="L8" s="94">
        <f t="shared" ref="L8:L43" si="2">(K8-J8)/J8*100</f>
        <v>23.9190521482838</v>
      </c>
      <c r="M8" s="94">
        <f>K8/K$44*100</f>
        <v>15.639452504868649</v>
      </c>
    </row>
    <row r="9" spans="1:13" s="21" customFormat="1" ht="15.6" x14ac:dyDescent="0.3">
      <c r="A9" s="95" t="s">
        <v>3</v>
      </c>
      <c r="B9" s="93">
        <f>SEKTOR_USD!B9*$B$53</f>
        <v>9977634.9550272692</v>
      </c>
      <c r="C9" s="93">
        <f>SEKTOR_USD!C9*$C$53</f>
        <v>12525165.452977588</v>
      </c>
      <c r="D9" s="96">
        <f t="shared" si="0"/>
        <v>25.532408325549493</v>
      </c>
      <c r="E9" s="96">
        <f t="shared" ref="E9:E44" si="3">C9/C$44*100</f>
        <v>9.8337066434378784</v>
      </c>
      <c r="F9" s="93">
        <f>SEKTOR_USD!F9*$B$54</f>
        <v>68947278.130223751</v>
      </c>
      <c r="G9" s="93">
        <f>SEKTOR_USD!G9*$C$54</f>
        <v>89248637.941157669</v>
      </c>
      <c r="H9" s="96">
        <f t="shared" si="1"/>
        <v>29.4447588961958</v>
      </c>
      <c r="I9" s="96">
        <f t="shared" ref="I9:I44" si="4">G9/G$44*100</f>
        <v>10.419513983440355</v>
      </c>
      <c r="J9" s="93">
        <f>SEKTOR_USD!J9*$B$55</f>
        <v>85037109.414562389</v>
      </c>
      <c r="K9" s="93">
        <f>SEKTOR_USD!K9*$C$55</f>
        <v>107997696.20412539</v>
      </c>
      <c r="L9" s="96">
        <f t="shared" si="2"/>
        <v>27.000667058928812</v>
      </c>
      <c r="M9" s="96">
        <f t="shared" ref="M9:M44" si="5">K9/K$44*100</f>
        <v>10.507776114878473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4040654.0386949237</v>
      </c>
      <c r="C10" s="98">
        <f>SEKTOR_USD!C10*$C$53</f>
        <v>5321681.3579099178</v>
      </c>
      <c r="D10" s="99">
        <f t="shared" si="0"/>
        <v>31.703464512115183</v>
      </c>
      <c r="E10" s="99">
        <f t="shared" si="3"/>
        <v>4.1781366896911925</v>
      </c>
      <c r="F10" s="98">
        <f>SEKTOR_USD!F10*$B$54</f>
        <v>31329628.135155752</v>
      </c>
      <c r="G10" s="98">
        <f>SEKTOR_USD!G10*$C$54</f>
        <v>40562791.168568209</v>
      </c>
      <c r="H10" s="99">
        <f t="shared" si="1"/>
        <v>29.471026574527691</v>
      </c>
      <c r="I10" s="99">
        <f t="shared" si="4"/>
        <v>4.7355856575303736</v>
      </c>
      <c r="J10" s="98">
        <f>SEKTOR_USD!J10*$B$55</f>
        <v>37994762.542010501</v>
      </c>
      <c r="K10" s="98">
        <f>SEKTOR_USD!K10*$C$55</f>
        <v>47866087.425732084</v>
      </c>
      <c r="L10" s="99">
        <f t="shared" si="2"/>
        <v>25.980751617560284</v>
      </c>
      <c r="M10" s="99">
        <f t="shared" si="5"/>
        <v>4.6571931424735302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1297235.2185540905</v>
      </c>
      <c r="C11" s="98">
        <f>SEKTOR_USD!C11*$C$53</f>
        <v>2099271.4411051236</v>
      </c>
      <c r="D11" s="99">
        <f t="shared" si="0"/>
        <v>61.826584036547331</v>
      </c>
      <c r="E11" s="99">
        <f t="shared" si="3"/>
        <v>1.6481714029468</v>
      </c>
      <c r="F11" s="98">
        <f>SEKTOR_USD!F11*$B$54</f>
        <v>8931716.6681808326</v>
      </c>
      <c r="G11" s="98">
        <f>SEKTOR_USD!G11*$C$54</f>
        <v>13396208.078841267</v>
      </c>
      <c r="H11" s="99">
        <f t="shared" si="1"/>
        <v>49.984695848729153</v>
      </c>
      <c r="I11" s="99">
        <f t="shared" si="4"/>
        <v>1.5639675923636027</v>
      </c>
      <c r="J11" s="98">
        <f>SEKTOR_USD!J11*$B$55</f>
        <v>12108653.00677431</v>
      </c>
      <c r="K11" s="98">
        <f>SEKTOR_USD!K11*$C$55</f>
        <v>17602062.013912629</v>
      </c>
      <c r="L11" s="99">
        <f t="shared" si="2"/>
        <v>45.36763093355615</v>
      </c>
      <c r="M11" s="99">
        <f t="shared" si="5"/>
        <v>1.7126154844341539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859113.70692717773</v>
      </c>
      <c r="C12" s="98">
        <f>SEKTOR_USD!C12*$C$53</f>
        <v>1339382.6547727752</v>
      </c>
      <c r="D12" s="99">
        <f t="shared" si="0"/>
        <v>55.902838468657698</v>
      </c>
      <c r="E12" s="99">
        <f t="shared" si="3"/>
        <v>1.0515706287307653</v>
      </c>
      <c r="F12" s="98">
        <f>SEKTOR_USD!F12*$B$54</f>
        <v>7249666.3768138858</v>
      </c>
      <c r="G12" s="98">
        <f>SEKTOR_USD!G12*$C$54</f>
        <v>9370781.1790095605</v>
      </c>
      <c r="H12" s="99">
        <f t="shared" si="1"/>
        <v>29.258102262188117</v>
      </c>
      <c r="I12" s="99">
        <f t="shared" si="4"/>
        <v>1.0940109315149882</v>
      </c>
      <c r="J12" s="98">
        <f>SEKTOR_USD!J12*$B$55</f>
        <v>8742548.5229187962</v>
      </c>
      <c r="K12" s="98">
        <f>SEKTOR_USD!K12*$C$55</f>
        <v>10912913.187569076</v>
      </c>
      <c r="L12" s="99">
        <f t="shared" si="2"/>
        <v>24.82530876392185</v>
      </c>
      <c r="M12" s="99">
        <f t="shared" si="5"/>
        <v>1.0617860618002735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1096326.1994844046</v>
      </c>
      <c r="C13" s="98">
        <f>SEKTOR_USD!C13*$C$53</f>
        <v>1520137.1464902996</v>
      </c>
      <c r="D13" s="99">
        <f t="shared" si="0"/>
        <v>38.657376536765298</v>
      </c>
      <c r="E13" s="99">
        <f t="shared" si="3"/>
        <v>1.1934838555625351</v>
      </c>
      <c r="F13" s="98">
        <f>SEKTOR_USD!F13*$B$54</f>
        <v>6463945.6382124936</v>
      </c>
      <c r="G13" s="98">
        <f>SEKTOR_USD!G13*$C$54</f>
        <v>7668315.6891118456</v>
      </c>
      <c r="H13" s="99">
        <f t="shared" si="1"/>
        <v>18.632119115908939</v>
      </c>
      <c r="I13" s="99">
        <f t="shared" si="4"/>
        <v>0.89525313097567638</v>
      </c>
      <c r="J13" s="98">
        <f>SEKTOR_USD!J13*$B$55</f>
        <v>7996154.2795206541</v>
      </c>
      <c r="K13" s="98">
        <f>SEKTOR_USD!K13*$C$55</f>
        <v>9299800.9250170849</v>
      </c>
      <c r="L13" s="99">
        <f t="shared" si="2"/>
        <v>16.303420368404655</v>
      </c>
      <c r="M13" s="99">
        <f t="shared" si="5"/>
        <v>0.90483620917541796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2004951.953471923</v>
      </c>
      <c r="C14" s="98">
        <f>SEKTOR_USD!C14*$C$53</f>
        <v>1374049.0696192742</v>
      </c>
      <c r="D14" s="99">
        <f t="shared" si="0"/>
        <v>-31.467232058111456</v>
      </c>
      <c r="E14" s="99">
        <f t="shared" si="3"/>
        <v>1.0787877824889336</v>
      </c>
      <c r="F14" s="98">
        <f>SEKTOR_USD!F14*$B$54</f>
        <v>8922095.7448515315</v>
      </c>
      <c r="G14" s="98">
        <f>SEKTOR_USD!G14*$C$54</f>
        <v>11107983.215948338</v>
      </c>
      <c r="H14" s="99">
        <f t="shared" si="1"/>
        <v>24.499708741168419</v>
      </c>
      <c r="I14" s="99">
        <f t="shared" si="4"/>
        <v>1.296824120976531</v>
      </c>
      <c r="J14" s="98">
        <f>SEKTOR_USD!J14*$B$55</f>
        <v>10767247.616903767</v>
      </c>
      <c r="K14" s="98">
        <f>SEKTOR_USD!K14*$C$55</f>
        <v>13835215.193282943</v>
      </c>
      <c r="L14" s="99">
        <f t="shared" si="2"/>
        <v>28.493517429307545</v>
      </c>
      <c r="M14" s="99">
        <f t="shared" si="5"/>
        <v>1.3461152308046087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125231.27876331408</v>
      </c>
      <c r="C15" s="98">
        <f>SEKTOR_USD!C15*$C$53</f>
        <v>174975.68252603308</v>
      </c>
      <c r="D15" s="99">
        <f t="shared" si="0"/>
        <v>39.722028117859793</v>
      </c>
      <c r="E15" s="99">
        <f t="shared" si="3"/>
        <v>0.13737619180809135</v>
      </c>
      <c r="F15" s="98">
        <f>SEKTOR_USD!F15*$B$54</f>
        <v>1304861.8091317622</v>
      </c>
      <c r="G15" s="98">
        <f>SEKTOR_USD!G15*$C$54</f>
        <v>1478752.9004845994</v>
      </c>
      <c r="H15" s="99">
        <f t="shared" si="1"/>
        <v>13.326399020639739</v>
      </c>
      <c r="I15" s="99">
        <f t="shared" si="4"/>
        <v>0.17264001871726947</v>
      </c>
      <c r="J15" s="98">
        <f>SEKTOR_USD!J15*$B$55</f>
        <v>1673397.5137607013</v>
      </c>
      <c r="K15" s="98">
        <f>SEKTOR_USD!K15*$C$55</f>
        <v>1787911.0029083975</v>
      </c>
      <c r="L15" s="99">
        <f t="shared" si="2"/>
        <v>6.843173137645274</v>
      </c>
      <c r="M15" s="99">
        <f t="shared" si="5"/>
        <v>0.173957123088813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519637.54376565397</v>
      </c>
      <c r="C16" s="98">
        <f>SEKTOR_USD!C16*$C$53</f>
        <v>633560.78869998909</v>
      </c>
      <c r="D16" s="99">
        <f t="shared" si="0"/>
        <v>21.923597765621068</v>
      </c>
      <c r="E16" s="99">
        <f t="shared" si="3"/>
        <v>0.49741865368969779</v>
      </c>
      <c r="F16" s="98">
        <f>SEKTOR_USD!F16*$B$54</f>
        <v>4251716.8852063641</v>
      </c>
      <c r="G16" s="98">
        <f>SEKTOR_USD!G16*$C$54</f>
        <v>5087941.7556622867</v>
      </c>
      <c r="H16" s="99">
        <f t="shared" si="1"/>
        <v>19.667933990749127</v>
      </c>
      <c r="I16" s="99">
        <f t="shared" si="4"/>
        <v>0.59400212141058928</v>
      </c>
      <c r="J16" s="98">
        <f>SEKTOR_USD!J16*$B$55</f>
        <v>5182626.6316532223</v>
      </c>
      <c r="K16" s="98">
        <f>SEKTOR_USD!K16*$C$55</f>
        <v>6004337.1526434738</v>
      </c>
      <c r="L16" s="99">
        <f t="shared" si="2"/>
        <v>15.855097798703117</v>
      </c>
      <c r="M16" s="99">
        <f t="shared" si="5"/>
        <v>0.58419978143769391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34485.015365780397</v>
      </c>
      <c r="C17" s="98">
        <f>SEKTOR_USD!C17*$C$53</f>
        <v>62107.311854178995</v>
      </c>
      <c r="D17" s="99">
        <f t="shared" si="0"/>
        <v>80.099417661296172</v>
      </c>
      <c r="E17" s="99">
        <f t="shared" si="3"/>
        <v>4.8761438519865349E-2</v>
      </c>
      <c r="F17" s="98">
        <f>SEKTOR_USD!F17*$B$54</f>
        <v>493646.87267112918</v>
      </c>
      <c r="G17" s="98">
        <f>SEKTOR_USD!G17*$C$54</f>
        <v>575863.95353156782</v>
      </c>
      <c r="H17" s="99">
        <f t="shared" si="1"/>
        <v>16.655039343318638</v>
      </c>
      <c r="I17" s="99">
        <f t="shared" si="4"/>
        <v>6.7230409951325107E-2</v>
      </c>
      <c r="J17" s="98">
        <f>SEKTOR_USD!J17*$B$55</f>
        <v>571719.30102045089</v>
      </c>
      <c r="K17" s="98">
        <f>SEKTOR_USD!K17*$C$55</f>
        <v>689369.30305970961</v>
      </c>
      <c r="L17" s="99">
        <f t="shared" si="2"/>
        <v>20.578280605406789</v>
      </c>
      <c r="M17" s="99">
        <f t="shared" si="5"/>
        <v>6.7073081663982126E-2</v>
      </c>
    </row>
    <row r="18" spans="1:13" s="21" customFormat="1" ht="15.6" x14ac:dyDescent="0.3">
      <c r="A18" s="95" t="s">
        <v>12</v>
      </c>
      <c r="B18" s="93">
        <f>SEKTOR_USD!B18*$B$53</f>
        <v>1201607.2125592572</v>
      </c>
      <c r="C18" s="93">
        <f>SEKTOR_USD!C18*$C$53</f>
        <v>1868430.0173254069</v>
      </c>
      <c r="D18" s="96">
        <f t="shared" si="0"/>
        <v>55.494241195998598</v>
      </c>
      <c r="E18" s="96">
        <f t="shared" si="3"/>
        <v>1.4669341289861908</v>
      </c>
      <c r="F18" s="93">
        <f>SEKTOR_USD!F18*$B$54</f>
        <v>11817487.885979692</v>
      </c>
      <c r="G18" s="93">
        <f>SEKTOR_USD!G18*$C$54</f>
        <v>13492417.554119594</v>
      </c>
      <c r="H18" s="96">
        <f t="shared" si="1"/>
        <v>14.17331402663882</v>
      </c>
      <c r="I18" s="96">
        <f t="shared" si="4"/>
        <v>1.5751997634771038</v>
      </c>
      <c r="J18" s="93">
        <f>SEKTOR_USD!J18*$B$55</f>
        <v>14256561.773444662</v>
      </c>
      <c r="K18" s="93">
        <f>SEKTOR_USD!K18*$C$55</f>
        <v>15923399.148397399</v>
      </c>
      <c r="L18" s="96">
        <f t="shared" si="2"/>
        <v>11.691720636721213</v>
      </c>
      <c r="M18" s="96">
        <f t="shared" si="5"/>
        <v>1.5492878007597257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1201607.2125592572</v>
      </c>
      <c r="C19" s="98">
        <f>SEKTOR_USD!C19*$C$53</f>
        <v>1868430.0173254069</v>
      </c>
      <c r="D19" s="99">
        <f t="shared" si="0"/>
        <v>55.494241195998598</v>
      </c>
      <c r="E19" s="99">
        <f t="shared" si="3"/>
        <v>1.4669341289861908</v>
      </c>
      <c r="F19" s="98">
        <f>SEKTOR_USD!F19*$B$54</f>
        <v>11817487.885979692</v>
      </c>
      <c r="G19" s="98">
        <f>SEKTOR_USD!G19*$C$54</f>
        <v>13492417.554119594</v>
      </c>
      <c r="H19" s="99">
        <f t="shared" si="1"/>
        <v>14.17331402663882</v>
      </c>
      <c r="I19" s="99">
        <f t="shared" si="4"/>
        <v>1.5751997634771038</v>
      </c>
      <c r="J19" s="98">
        <f>SEKTOR_USD!J19*$B$55</f>
        <v>14256561.773444662</v>
      </c>
      <c r="K19" s="98">
        <f>SEKTOR_USD!K19*$C$55</f>
        <v>15923399.148397399</v>
      </c>
      <c r="L19" s="99">
        <f t="shared" si="2"/>
        <v>11.691720636721213</v>
      </c>
      <c r="M19" s="99">
        <f t="shared" si="5"/>
        <v>1.5492878007597257</v>
      </c>
    </row>
    <row r="20" spans="1:13" s="21" customFormat="1" ht="15.6" x14ac:dyDescent="0.3">
      <c r="A20" s="95" t="s">
        <v>110</v>
      </c>
      <c r="B20" s="93">
        <f>SEKTOR_USD!B20*$B$53</f>
        <v>2844899.8709009793</v>
      </c>
      <c r="C20" s="93">
        <f>SEKTOR_USD!C20*$C$53</f>
        <v>4186216.8614071715</v>
      </c>
      <c r="D20" s="96">
        <f t="shared" si="0"/>
        <v>47.148126520227841</v>
      </c>
      <c r="E20" s="96">
        <f t="shared" si="3"/>
        <v>3.2866654508827295</v>
      </c>
      <c r="F20" s="93">
        <f>SEKTOR_USD!F20*$B$54</f>
        <v>25371855.661908548</v>
      </c>
      <c r="G20" s="93">
        <f>SEKTOR_USD!G20*$C$54</f>
        <v>30629616.892546758</v>
      </c>
      <c r="H20" s="96">
        <f t="shared" si="1"/>
        <v>20.722809165794793</v>
      </c>
      <c r="I20" s="96">
        <f t="shared" si="4"/>
        <v>3.5759169986406643</v>
      </c>
      <c r="J20" s="93">
        <f>SEKTOR_USD!J20*$B$55</f>
        <v>30420415.765388589</v>
      </c>
      <c r="K20" s="93">
        <f>SEKTOR_USD!K20*$C$55</f>
        <v>36819371.702925742</v>
      </c>
      <c r="L20" s="96">
        <f t="shared" si="2"/>
        <v>21.035070614707664</v>
      </c>
      <c r="M20" s="96">
        <f t="shared" si="5"/>
        <v>3.5823885892304492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2844899.8709009793</v>
      </c>
      <c r="C21" s="98">
        <f>SEKTOR_USD!C21*$C$53</f>
        <v>4186216.8614071715</v>
      </c>
      <c r="D21" s="99">
        <f t="shared" si="0"/>
        <v>47.148126520227841</v>
      </c>
      <c r="E21" s="99">
        <f t="shared" si="3"/>
        <v>3.2866654508827295</v>
      </c>
      <c r="F21" s="98">
        <f>SEKTOR_USD!F21*$B$54</f>
        <v>25371855.661908548</v>
      </c>
      <c r="G21" s="98">
        <f>SEKTOR_USD!G21*$C$54</f>
        <v>30629616.892546758</v>
      </c>
      <c r="H21" s="99">
        <f t="shared" si="1"/>
        <v>20.722809165794793</v>
      </c>
      <c r="I21" s="99">
        <f t="shared" si="4"/>
        <v>3.5759169986406643</v>
      </c>
      <c r="J21" s="98">
        <f>SEKTOR_USD!J21*$B$55</f>
        <v>30420415.765388589</v>
      </c>
      <c r="K21" s="98">
        <f>SEKTOR_USD!K21*$C$55</f>
        <v>36819371.702925742</v>
      </c>
      <c r="L21" s="99">
        <f t="shared" si="2"/>
        <v>21.035070614707664</v>
      </c>
      <c r="M21" s="99">
        <f t="shared" si="5"/>
        <v>3.5823885892304492</v>
      </c>
    </row>
    <row r="22" spans="1:13" ht="16.8" x14ac:dyDescent="0.3">
      <c r="A22" s="92" t="s">
        <v>14</v>
      </c>
      <c r="B22" s="93">
        <f>SEKTOR_USD!B22*$B$53</f>
        <v>71722245.915808126</v>
      </c>
      <c r="C22" s="93">
        <f>SEKTOR_USD!C22*$C$53</f>
        <v>105662168.93037497</v>
      </c>
      <c r="D22" s="96">
        <f t="shared" si="0"/>
        <v>47.321333264448462</v>
      </c>
      <c r="E22" s="96">
        <f t="shared" si="3"/>
        <v>82.957049667050256</v>
      </c>
      <c r="F22" s="93">
        <f>SEKTOR_USD!F22*$B$54</f>
        <v>648276742.85892737</v>
      </c>
      <c r="G22" s="93">
        <f>SEKTOR_USD!G22*$C$54</f>
        <v>700160391.44012523</v>
      </c>
      <c r="H22" s="96">
        <f t="shared" si="1"/>
        <v>8.0033178966730798</v>
      </c>
      <c r="I22" s="96">
        <f t="shared" si="4"/>
        <v>81.741650713720986</v>
      </c>
      <c r="J22" s="93">
        <f>SEKTOR_USD!J22*$B$55</f>
        <v>773051393.91355586</v>
      </c>
      <c r="K22" s="93">
        <f>SEKTOR_USD!K22*$C$55</f>
        <v>839684710.93288088</v>
      </c>
      <c r="L22" s="96">
        <f t="shared" si="2"/>
        <v>8.6195196779861298</v>
      </c>
      <c r="M22" s="96">
        <f t="shared" si="5"/>
        <v>81.698214496098885</v>
      </c>
    </row>
    <row r="23" spans="1:13" s="21" customFormat="1" ht="15.6" x14ac:dyDescent="0.3">
      <c r="A23" s="95" t="s">
        <v>15</v>
      </c>
      <c r="B23" s="93">
        <f>SEKTOR_USD!B23*$B$53</f>
        <v>6413447.3989811074</v>
      </c>
      <c r="C23" s="93">
        <f>SEKTOR_USD!C23*$C$53</f>
        <v>9427426.460527705</v>
      </c>
      <c r="D23" s="96">
        <f t="shared" si="0"/>
        <v>46.994679679222493</v>
      </c>
      <c r="E23" s="96">
        <f t="shared" si="3"/>
        <v>7.4016224826295094</v>
      </c>
      <c r="F23" s="93">
        <f>SEKTOR_USD!F23*$B$54</f>
        <v>57308377.758502439</v>
      </c>
      <c r="G23" s="93">
        <f>SEKTOR_USD!G23*$C$54</f>
        <v>61595444.948637992</v>
      </c>
      <c r="H23" s="96">
        <f t="shared" si="1"/>
        <v>7.4806989096799406</v>
      </c>
      <c r="I23" s="96">
        <f t="shared" si="4"/>
        <v>7.1910856542337864</v>
      </c>
      <c r="J23" s="93">
        <f>SEKTOR_USD!J23*$B$55</f>
        <v>68231811.636213422</v>
      </c>
      <c r="K23" s="93">
        <f>SEKTOR_USD!K23*$C$55</f>
        <v>73290364.182127193</v>
      </c>
      <c r="L23" s="96">
        <f t="shared" si="2"/>
        <v>7.413774344559525</v>
      </c>
      <c r="M23" s="96">
        <f t="shared" si="5"/>
        <v>7.1308811694289016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4082718.0270078848</v>
      </c>
      <c r="C24" s="98">
        <f>SEKTOR_USD!C24*$C$53</f>
        <v>6108640.6136289071</v>
      </c>
      <c r="D24" s="99">
        <f t="shared" si="0"/>
        <v>49.621908082292101</v>
      </c>
      <c r="E24" s="99">
        <f t="shared" si="3"/>
        <v>4.7959909200510031</v>
      </c>
      <c r="F24" s="98">
        <f>SEKTOR_USD!F24*$B$54</f>
        <v>37602598.637262329</v>
      </c>
      <c r="G24" s="98">
        <f>SEKTOR_USD!G24*$C$54</f>
        <v>39829731.453045085</v>
      </c>
      <c r="H24" s="99">
        <f t="shared" si="1"/>
        <v>5.9228162321094917</v>
      </c>
      <c r="I24" s="99">
        <f t="shared" si="4"/>
        <v>4.6500031082300035</v>
      </c>
      <c r="J24" s="98">
        <f>SEKTOR_USD!J24*$B$55</f>
        <v>44921252.554541565</v>
      </c>
      <c r="K24" s="98">
        <f>SEKTOR_USD!K24*$C$55</f>
        <v>47301167.980355486</v>
      </c>
      <c r="L24" s="99">
        <f t="shared" si="2"/>
        <v>5.297972096669219</v>
      </c>
      <c r="M24" s="99">
        <f t="shared" si="5"/>
        <v>4.6022285713428746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856915.64370592043</v>
      </c>
      <c r="C25" s="98">
        <f>SEKTOR_USD!C25*$C$53</f>
        <v>1040165.4601249885</v>
      </c>
      <c r="D25" s="99">
        <f t="shared" si="0"/>
        <v>21.384813985489149</v>
      </c>
      <c r="E25" s="99">
        <f t="shared" si="3"/>
        <v>0.81665044936185405</v>
      </c>
      <c r="F25" s="98">
        <f>SEKTOR_USD!F25*$B$54</f>
        <v>8071874.0329104429</v>
      </c>
      <c r="G25" s="98">
        <f>SEKTOR_USD!G25*$C$54</f>
        <v>7670134.7575921686</v>
      </c>
      <c r="H25" s="99">
        <f t="shared" si="1"/>
        <v>-4.9770260744941375</v>
      </c>
      <c r="I25" s="99">
        <f t="shared" si="4"/>
        <v>0.89546550182978446</v>
      </c>
      <c r="J25" s="98">
        <f>SEKTOR_USD!J25*$B$55</f>
        <v>9443153.2376959864</v>
      </c>
      <c r="K25" s="98">
        <f>SEKTOR_USD!K25*$C$55</f>
        <v>9065438.5019814204</v>
      </c>
      <c r="L25" s="99">
        <f t="shared" si="2"/>
        <v>-3.9998793433402304</v>
      </c>
      <c r="M25" s="99">
        <f t="shared" si="5"/>
        <v>0.88203361284646853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1473813.7282673025</v>
      </c>
      <c r="C26" s="98">
        <f>SEKTOR_USD!C26*$C$53</f>
        <v>2278620.3867738089</v>
      </c>
      <c r="D26" s="99">
        <f t="shared" si="0"/>
        <v>54.607081144011445</v>
      </c>
      <c r="E26" s="99">
        <f t="shared" si="3"/>
        <v>1.7889811132166515</v>
      </c>
      <c r="F26" s="98">
        <f>SEKTOR_USD!F26*$B$54</f>
        <v>11633905.088329667</v>
      </c>
      <c r="G26" s="98">
        <f>SEKTOR_USD!G26*$C$54</f>
        <v>14095578.738000739</v>
      </c>
      <c r="H26" s="99">
        <f t="shared" si="1"/>
        <v>21.159478532624902</v>
      </c>
      <c r="I26" s="99">
        <f t="shared" si="4"/>
        <v>1.6456170441739983</v>
      </c>
      <c r="J26" s="98">
        <f>SEKTOR_USD!J26*$B$55</f>
        <v>13867405.843975872</v>
      </c>
      <c r="K26" s="98">
        <f>SEKTOR_USD!K26*$C$55</f>
        <v>16923757.699790284</v>
      </c>
      <c r="L26" s="99">
        <f t="shared" si="2"/>
        <v>22.039824104103218</v>
      </c>
      <c r="M26" s="99">
        <f t="shared" si="5"/>
        <v>1.6466189852395576</v>
      </c>
    </row>
    <row r="27" spans="1:13" s="21" customFormat="1" ht="15.6" x14ac:dyDescent="0.3">
      <c r="A27" s="95" t="s">
        <v>19</v>
      </c>
      <c r="B27" s="93">
        <f>SEKTOR_USD!B27*$B$53</f>
        <v>11219064.07548766</v>
      </c>
      <c r="C27" s="93">
        <f>SEKTOR_USD!C27*$C$53</f>
        <v>13681490.168729616</v>
      </c>
      <c r="D27" s="96">
        <f t="shared" si="0"/>
        <v>21.948587481749644</v>
      </c>
      <c r="E27" s="96">
        <f t="shared" si="3"/>
        <v>10.741555572216615</v>
      </c>
      <c r="F27" s="93">
        <f>SEKTOR_USD!F27*$B$54</f>
        <v>95949145.367842108</v>
      </c>
      <c r="G27" s="93">
        <f>SEKTOR_USD!G27*$C$54</f>
        <v>101594710.32844125</v>
      </c>
      <c r="H27" s="96">
        <f t="shared" si="1"/>
        <v>5.8839137534322239</v>
      </c>
      <c r="I27" s="96">
        <f t="shared" si="4"/>
        <v>11.860881345984101</v>
      </c>
      <c r="J27" s="93">
        <f>SEKTOR_USD!J27*$B$55</f>
        <v>111830864.3906837</v>
      </c>
      <c r="K27" s="93">
        <f>SEKTOR_USD!K27*$C$55</f>
        <v>123200430.40976727</v>
      </c>
      <c r="L27" s="96">
        <f t="shared" si="2"/>
        <v>10.166751442932368</v>
      </c>
      <c r="M27" s="96">
        <f t="shared" si="5"/>
        <v>11.986945884064601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11219064.07548766</v>
      </c>
      <c r="C28" s="98">
        <f>SEKTOR_USD!C28*$C$53</f>
        <v>13681490.168729616</v>
      </c>
      <c r="D28" s="99">
        <f t="shared" si="0"/>
        <v>21.948587481749644</v>
      </c>
      <c r="E28" s="99">
        <f t="shared" si="3"/>
        <v>10.741555572216615</v>
      </c>
      <c r="F28" s="98">
        <f>SEKTOR_USD!F28*$B$54</f>
        <v>95949145.367842108</v>
      </c>
      <c r="G28" s="98">
        <f>SEKTOR_USD!G28*$C$54</f>
        <v>101594710.32844125</v>
      </c>
      <c r="H28" s="99">
        <f t="shared" si="1"/>
        <v>5.8839137534322239</v>
      </c>
      <c r="I28" s="99">
        <f t="shared" si="4"/>
        <v>11.860881345984101</v>
      </c>
      <c r="J28" s="98">
        <f>SEKTOR_USD!J28*$B$55</f>
        <v>111830864.3906837</v>
      </c>
      <c r="K28" s="98">
        <f>SEKTOR_USD!K28*$C$55</f>
        <v>123200430.40976727</v>
      </c>
      <c r="L28" s="99">
        <f t="shared" si="2"/>
        <v>10.166751442932368</v>
      </c>
      <c r="M28" s="99">
        <f t="shared" si="5"/>
        <v>11.986945884064601</v>
      </c>
    </row>
    <row r="29" spans="1:13" s="21" customFormat="1" ht="15.6" x14ac:dyDescent="0.3">
      <c r="A29" s="95" t="s">
        <v>21</v>
      </c>
      <c r="B29" s="93">
        <f>SEKTOR_USD!B29*$B$53</f>
        <v>54089734.441339374</v>
      </c>
      <c r="C29" s="93">
        <f>SEKTOR_USD!C29*$C$53</f>
        <v>82553252.301117644</v>
      </c>
      <c r="D29" s="96">
        <f t="shared" si="0"/>
        <v>52.622772423937704</v>
      </c>
      <c r="E29" s="96">
        <f t="shared" si="3"/>
        <v>64.813871612204125</v>
      </c>
      <c r="F29" s="93">
        <f>SEKTOR_USD!F29*$B$54</f>
        <v>495019219.73258275</v>
      </c>
      <c r="G29" s="93">
        <f>SEKTOR_USD!G29*$C$54</f>
        <v>536970236.163046</v>
      </c>
      <c r="H29" s="96">
        <f t="shared" si="1"/>
        <v>8.474623763724944</v>
      </c>
      <c r="I29" s="96">
        <f t="shared" si="4"/>
        <v>62.689683713503108</v>
      </c>
      <c r="J29" s="93">
        <f>SEKTOR_USD!J29*$B$55</f>
        <v>592988717.88665867</v>
      </c>
      <c r="K29" s="93">
        <f>SEKTOR_USD!K29*$C$55</f>
        <v>643193916.34098637</v>
      </c>
      <c r="L29" s="96">
        <f t="shared" si="2"/>
        <v>8.4664677320089776</v>
      </c>
      <c r="M29" s="96">
        <f t="shared" si="5"/>
        <v>62.580387442605378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8994517.8968985733</v>
      </c>
      <c r="C30" s="98">
        <f>SEKTOR_USD!C30*$C$53</f>
        <v>14730919.721213464</v>
      </c>
      <c r="D30" s="99">
        <f t="shared" si="0"/>
        <v>63.776645842162104</v>
      </c>
      <c r="E30" s="99">
        <f t="shared" si="3"/>
        <v>11.565479407859613</v>
      </c>
      <c r="F30" s="98">
        <f>SEKTOR_USD!F30*$B$54</f>
        <v>83909189.827637866</v>
      </c>
      <c r="G30" s="98">
        <f>SEKTOR_USD!G30*$C$54</f>
        <v>95749054.755347103</v>
      </c>
      <c r="H30" s="99">
        <f t="shared" si="1"/>
        <v>14.110331600185994</v>
      </c>
      <c r="I30" s="99">
        <f t="shared" si="4"/>
        <v>11.178418381939895</v>
      </c>
      <c r="J30" s="98">
        <f>SEKTOR_USD!J30*$B$55</f>
        <v>98996600.520500407</v>
      </c>
      <c r="K30" s="98">
        <f>SEKTOR_USD!K30*$C$55</f>
        <v>112406589.50512998</v>
      </c>
      <c r="L30" s="99">
        <f t="shared" si="2"/>
        <v>13.545908560620326</v>
      </c>
      <c r="M30" s="99">
        <f t="shared" si="5"/>
        <v>10.936745114678063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16291682.040547701</v>
      </c>
      <c r="C31" s="98">
        <f>SEKTOR_USD!C31*$C$53</f>
        <v>23124414.5720536</v>
      </c>
      <c r="D31" s="99">
        <f t="shared" si="0"/>
        <v>41.940006651861921</v>
      </c>
      <c r="E31" s="99">
        <f t="shared" si="3"/>
        <v>18.155345736271773</v>
      </c>
      <c r="F31" s="98">
        <f>SEKTOR_USD!F31*$B$54</f>
        <v>143455756.20576102</v>
      </c>
      <c r="G31" s="98">
        <f>SEKTOR_USD!G31*$C$54</f>
        <v>137395566.6097523</v>
      </c>
      <c r="H31" s="99">
        <f t="shared" si="1"/>
        <v>-4.2244311112315946</v>
      </c>
      <c r="I31" s="99">
        <f t="shared" si="4"/>
        <v>16.040525217840152</v>
      </c>
      <c r="J31" s="98">
        <f>SEKTOR_USD!J31*$B$55</f>
        <v>171479478.14376611</v>
      </c>
      <c r="K31" s="98">
        <f>SEKTOR_USD!K31*$C$55</f>
        <v>168770075.06064385</v>
      </c>
      <c r="L31" s="99">
        <f t="shared" si="2"/>
        <v>-1.5800159368637254</v>
      </c>
      <c r="M31" s="99">
        <f t="shared" si="5"/>
        <v>16.420703644238834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245202.35612230087</v>
      </c>
      <c r="C32" s="98">
        <f>SEKTOR_USD!C32*$C$53</f>
        <v>331223.93857253512</v>
      </c>
      <c r="D32" s="99">
        <f t="shared" si="0"/>
        <v>35.081874338649833</v>
      </c>
      <c r="E32" s="99">
        <f t="shared" si="3"/>
        <v>0.26004918317722336</v>
      </c>
      <c r="F32" s="98">
        <f>SEKTOR_USD!F32*$B$54</f>
        <v>4350034.8006119169</v>
      </c>
      <c r="G32" s="98">
        <f>SEKTOR_USD!G32*$C$54</f>
        <v>6601473.3827874791</v>
      </c>
      <c r="H32" s="99">
        <f t="shared" si="1"/>
        <v>51.75679472400666</v>
      </c>
      <c r="I32" s="99">
        <f t="shared" si="4"/>
        <v>0.7707024533933321</v>
      </c>
      <c r="J32" s="98">
        <f>SEKTOR_USD!J32*$B$55</f>
        <v>4692046.378931921</v>
      </c>
      <c r="K32" s="98">
        <f>SEKTOR_USD!K32*$C$55</f>
        <v>8256820.8186594145</v>
      </c>
      <c r="L32" s="99">
        <f t="shared" si="2"/>
        <v>75.974833832289718</v>
      </c>
      <c r="M32" s="99">
        <f t="shared" si="5"/>
        <v>0.80335810515027029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6201254.2510130834</v>
      </c>
      <c r="C33" s="98">
        <f>SEKTOR_USD!C33*$C$53</f>
        <v>8951255.3969389517</v>
      </c>
      <c r="D33" s="99">
        <f t="shared" si="0"/>
        <v>44.345886083877431</v>
      </c>
      <c r="E33" s="99">
        <f t="shared" si="3"/>
        <v>7.0277730058297889</v>
      </c>
      <c r="F33" s="98">
        <f>SEKTOR_USD!F33*$B$54</f>
        <v>52322438.155713193</v>
      </c>
      <c r="G33" s="98">
        <f>SEKTOR_USD!G33*$C$54</f>
        <v>59806772.0059167</v>
      </c>
      <c r="H33" s="99">
        <f t="shared" si="1"/>
        <v>14.304252848328469</v>
      </c>
      <c r="I33" s="99">
        <f t="shared" si="4"/>
        <v>6.9822633890606918</v>
      </c>
      <c r="J33" s="98">
        <f>SEKTOR_USD!J33*$B$55</f>
        <v>63316026.737327762</v>
      </c>
      <c r="K33" s="98">
        <f>SEKTOR_USD!K33*$C$55</f>
        <v>71533265.262729749</v>
      </c>
      <c r="L33" s="99">
        <f t="shared" si="2"/>
        <v>12.978133576656573</v>
      </c>
      <c r="M33" s="99">
        <f t="shared" si="5"/>
        <v>6.9599219480226768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4107245.3322886969</v>
      </c>
      <c r="C34" s="98">
        <f>SEKTOR_USD!C34*$C$53</f>
        <v>5845485.3066540556</v>
      </c>
      <c r="D34" s="99">
        <f t="shared" si="0"/>
        <v>42.321308656689183</v>
      </c>
      <c r="E34" s="99">
        <f t="shared" si="3"/>
        <v>4.5893835023550285</v>
      </c>
      <c r="F34" s="98">
        <f>SEKTOR_USD!F34*$B$54</f>
        <v>36259296.717149302</v>
      </c>
      <c r="G34" s="98">
        <f>SEKTOR_USD!G34*$C$54</f>
        <v>41216690.412643537</v>
      </c>
      <c r="H34" s="99">
        <f t="shared" si="1"/>
        <v>13.672062462120429</v>
      </c>
      <c r="I34" s="99">
        <f t="shared" si="4"/>
        <v>4.8119264563882345</v>
      </c>
      <c r="J34" s="98">
        <f>SEKTOR_USD!J34*$B$55</f>
        <v>43571424.502120435</v>
      </c>
      <c r="K34" s="98">
        <f>SEKTOR_USD!K34*$C$55</f>
        <v>49661417.305786416</v>
      </c>
      <c r="L34" s="99">
        <f t="shared" si="2"/>
        <v>13.977033969521942</v>
      </c>
      <c r="M34" s="99">
        <f t="shared" si="5"/>
        <v>4.8318720948495715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4165234.8679914861</v>
      </c>
      <c r="C35" s="98">
        <f>SEKTOR_USD!C35*$C$53</f>
        <v>6362226.5404464807</v>
      </c>
      <c r="D35" s="99">
        <f t="shared" si="0"/>
        <v>52.745925309955069</v>
      </c>
      <c r="E35" s="99">
        <f t="shared" si="3"/>
        <v>4.9950852651588757</v>
      </c>
      <c r="F35" s="98">
        <f>SEKTOR_USD!F35*$B$54</f>
        <v>38236671.005576067</v>
      </c>
      <c r="G35" s="98">
        <f>SEKTOR_USD!G35*$C$54</f>
        <v>45725211.738403954</v>
      </c>
      <c r="H35" s="99">
        <f t="shared" si="1"/>
        <v>19.584708961028095</v>
      </c>
      <c r="I35" s="99">
        <f t="shared" si="4"/>
        <v>5.3382829597711963</v>
      </c>
      <c r="J35" s="98">
        <f>SEKTOR_USD!J35*$B$55</f>
        <v>45505667.720043719</v>
      </c>
      <c r="K35" s="98">
        <f>SEKTOR_USD!K35*$C$55</f>
        <v>53639940.611813664</v>
      </c>
      <c r="L35" s="99">
        <f t="shared" si="2"/>
        <v>17.87529619785597</v>
      </c>
      <c r="M35" s="99">
        <f t="shared" si="5"/>
        <v>5.2189676870420598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6771027.2764205411</v>
      </c>
      <c r="C36" s="98">
        <f>SEKTOR_USD!C36*$C$53</f>
        <v>8863333.3010826875</v>
      </c>
      <c r="D36" s="99">
        <f t="shared" si="0"/>
        <v>30.900865396723525</v>
      </c>
      <c r="E36" s="99">
        <f t="shared" si="3"/>
        <v>6.9587439697366023</v>
      </c>
      <c r="F36" s="98">
        <f>SEKTOR_USD!F36*$B$54</f>
        <v>66272304.233496733</v>
      </c>
      <c r="G36" s="98">
        <f>SEKTOR_USD!G36*$C$54</f>
        <v>69198861.848763689</v>
      </c>
      <c r="H36" s="99">
        <f t="shared" si="1"/>
        <v>4.4159587464408014</v>
      </c>
      <c r="I36" s="99">
        <f t="shared" si="4"/>
        <v>8.0787620439286005</v>
      </c>
      <c r="J36" s="98">
        <f>SEKTOR_USD!J36*$B$55</f>
        <v>83009791.336528584</v>
      </c>
      <c r="K36" s="98">
        <f>SEKTOR_USD!K36*$C$55</f>
        <v>81430807.428345904</v>
      </c>
      <c r="L36" s="99">
        <f t="shared" si="2"/>
        <v>-1.9021658562919992</v>
      </c>
      <c r="M36" s="99">
        <f t="shared" si="5"/>
        <v>7.9229161675224367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1707195.4622322263</v>
      </c>
      <c r="C37" s="98">
        <f>SEKTOR_USD!C37*$C$53</f>
        <v>2832129.013427801</v>
      </c>
      <c r="D37" s="99">
        <f t="shared" si="0"/>
        <v>65.893658698265227</v>
      </c>
      <c r="E37" s="99">
        <f t="shared" si="3"/>
        <v>2.2235495410399801</v>
      </c>
      <c r="F37" s="98">
        <f>SEKTOR_USD!F37*$B$54</f>
        <v>16596190.806833677</v>
      </c>
      <c r="G37" s="98">
        <f>SEKTOR_USD!G37*$C$54</f>
        <v>21158385.332116511</v>
      </c>
      <c r="H37" s="99">
        <f t="shared" si="1"/>
        <v>27.489407529613942</v>
      </c>
      <c r="I37" s="99">
        <f t="shared" si="4"/>
        <v>2.470178782788353</v>
      </c>
      <c r="J37" s="98">
        <f>SEKTOR_USD!J37*$B$55</f>
        <v>19265303.189461667</v>
      </c>
      <c r="K37" s="98">
        <f>SEKTOR_USD!K37*$C$55</f>
        <v>24496262.886499032</v>
      </c>
      <c r="L37" s="99">
        <f t="shared" si="2"/>
        <v>27.152231374685854</v>
      </c>
      <c r="M37" s="99">
        <f t="shared" si="5"/>
        <v>2.3833957122198877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1537900.3445488557</v>
      </c>
      <c r="C38" s="98">
        <f>SEKTOR_USD!C38*$C$53</f>
        <v>5493871.3693409842</v>
      </c>
      <c r="D38" s="99">
        <f t="shared" si="0"/>
        <v>257.23194866391788</v>
      </c>
      <c r="E38" s="99">
        <f t="shared" si="3"/>
        <v>4.3133258068090656</v>
      </c>
      <c r="F38" s="98">
        <f>SEKTOR_USD!F38*$B$54</f>
        <v>19393768.604386393</v>
      </c>
      <c r="G38" s="98">
        <f>SEKTOR_USD!G38*$C$54</f>
        <v>21562414.495927148</v>
      </c>
      <c r="H38" s="99">
        <f t="shared" si="1"/>
        <v>11.182178852284853</v>
      </c>
      <c r="I38" s="99">
        <f t="shared" si="4"/>
        <v>2.5173479902872753</v>
      </c>
      <c r="J38" s="98">
        <f>SEKTOR_USD!J38*$B$55</f>
        <v>22145907.061277702</v>
      </c>
      <c r="K38" s="98">
        <f>SEKTOR_USD!K38*$C$55</f>
        <v>25511287.245916829</v>
      </c>
      <c r="L38" s="99">
        <f t="shared" si="2"/>
        <v>15.196398031144637</v>
      </c>
      <c r="M38" s="99">
        <f t="shared" si="5"/>
        <v>2.4821538255388154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1495013.1505482357</v>
      </c>
      <c r="C39" s="98">
        <f>SEKTOR_USD!C39*$C$53</f>
        <v>2283697.4428087524</v>
      </c>
      <c r="D39" s="99">
        <f t="shared" si="0"/>
        <v>52.754338112096107</v>
      </c>
      <c r="E39" s="99">
        <f t="shared" si="3"/>
        <v>1.7929671906738609</v>
      </c>
      <c r="F39" s="98">
        <f>SEKTOR_USD!F39*$B$54</f>
        <v>11833047.484201904</v>
      </c>
      <c r="G39" s="98">
        <f>SEKTOR_USD!G39*$C$54</f>
        <v>12394736.840430273</v>
      </c>
      <c r="H39" s="99">
        <f t="shared" si="1"/>
        <v>4.7467852806157502</v>
      </c>
      <c r="I39" s="99">
        <f t="shared" si="4"/>
        <v>1.4470487932272342</v>
      </c>
      <c r="J39" s="98">
        <f>SEKTOR_USD!J39*$B$55</f>
        <v>14426986.604565891</v>
      </c>
      <c r="K39" s="98">
        <f>SEKTOR_USD!K39*$C$55</f>
        <v>16408605.584683087</v>
      </c>
      <c r="L39" s="99">
        <f t="shared" si="2"/>
        <v>13.7355016292179</v>
      </c>
      <c r="M39" s="99">
        <f t="shared" si="5"/>
        <v>1.5964965911431015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2530417.65745254</v>
      </c>
      <c r="C40" s="98">
        <f>SEKTOR_USD!C40*$C$53</f>
        <v>3651980.8648096584</v>
      </c>
      <c r="D40" s="99">
        <f t="shared" si="0"/>
        <v>44.323244585885291</v>
      </c>
      <c r="E40" s="99">
        <f t="shared" si="3"/>
        <v>2.8672282714995454</v>
      </c>
      <c r="F40" s="98">
        <f>SEKTOR_USD!F40*$B$54</f>
        <v>21872562.060055409</v>
      </c>
      <c r="G40" s="98">
        <f>SEKTOR_USD!G40*$C$54</f>
        <v>25604461.870636571</v>
      </c>
      <c r="H40" s="99">
        <f t="shared" si="1"/>
        <v>17.062014958899191</v>
      </c>
      <c r="I40" s="99">
        <f t="shared" si="4"/>
        <v>2.9892450423216239</v>
      </c>
      <c r="J40" s="98">
        <f>SEKTOR_USD!J40*$B$55</f>
        <v>25939220.337403748</v>
      </c>
      <c r="K40" s="98">
        <f>SEKTOR_USD!K40*$C$55</f>
        <v>30352257.137325894</v>
      </c>
      <c r="L40" s="99">
        <f t="shared" si="2"/>
        <v>17.012989374852761</v>
      </c>
      <c r="M40" s="99">
        <f t="shared" si="5"/>
        <v>2.9531622783640428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43043.805275125203</v>
      </c>
      <c r="C41" s="98">
        <f>SEKTOR_USD!C41*$C$53</f>
        <v>82714.833768671451</v>
      </c>
      <c r="D41" s="99">
        <f t="shared" si="0"/>
        <v>92.164315492041155</v>
      </c>
      <c r="E41" s="99">
        <f t="shared" si="3"/>
        <v>6.4940731792766659E-2</v>
      </c>
      <c r="F41" s="98">
        <f>SEKTOR_USD!F41*$B$54</f>
        <v>517959.83115937648</v>
      </c>
      <c r="G41" s="98">
        <f>SEKTOR_USD!G41*$C$54</f>
        <v>556606.87032075878</v>
      </c>
      <c r="H41" s="99">
        <f t="shared" si="1"/>
        <v>7.4613969725946934</v>
      </c>
      <c r="I41" s="99">
        <f t="shared" si="4"/>
        <v>6.4982202556523302E-2</v>
      </c>
      <c r="J41" s="98">
        <f>SEKTOR_USD!J41*$B$55</f>
        <v>640265.35473081341</v>
      </c>
      <c r="K41" s="98">
        <f>SEKTOR_USD!K41*$C$55</f>
        <v>726587.49345243815</v>
      </c>
      <c r="L41" s="99">
        <f t="shared" si="2"/>
        <v>13.482244210748703</v>
      </c>
      <c r="M41" s="99">
        <f t="shared" si="5"/>
        <v>7.0694273835605267E-2</v>
      </c>
    </row>
    <row r="42" spans="1:13" ht="16.8" x14ac:dyDescent="0.3">
      <c r="A42" s="92" t="s">
        <v>31</v>
      </c>
      <c r="B42" s="93">
        <f>SEKTOR_USD!B42*$B$53</f>
        <v>2145819.6198918559</v>
      </c>
      <c r="C42" s="93">
        <f>SEKTOR_USD!C42*$C$53</f>
        <v>3127747.2353146095</v>
      </c>
      <c r="D42" s="96">
        <f t="shared" si="0"/>
        <v>45.760025974235447</v>
      </c>
      <c r="E42" s="96">
        <f t="shared" si="3"/>
        <v>2.4556441096429458</v>
      </c>
      <c r="F42" s="93">
        <f>SEKTOR_USD!F42*$B$54</f>
        <v>20203377.312577069</v>
      </c>
      <c r="G42" s="93">
        <f>SEKTOR_USD!G42*$C$54</f>
        <v>23021728.202463809</v>
      </c>
      <c r="H42" s="96">
        <f t="shared" si="1"/>
        <v>13.949899792903695</v>
      </c>
      <c r="I42" s="96">
        <f t="shared" si="4"/>
        <v>2.6877185407208843</v>
      </c>
      <c r="J42" s="93">
        <f>SEKTOR_USD!J42*$B$55</f>
        <v>24344630.663535137</v>
      </c>
      <c r="K42" s="93">
        <f>SEKTOR_USD!K42*$C$55</f>
        <v>27363147.756508157</v>
      </c>
      <c r="L42" s="96">
        <f t="shared" si="2"/>
        <v>12.399108184024898</v>
      </c>
      <c r="M42" s="96">
        <f t="shared" si="5"/>
        <v>2.6623329990324711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2145819.6198918559</v>
      </c>
      <c r="C43" s="98">
        <f>SEKTOR_USD!C43*$C$53</f>
        <v>3127747.2353146095</v>
      </c>
      <c r="D43" s="99">
        <f t="shared" si="0"/>
        <v>45.760025974235447</v>
      </c>
      <c r="E43" s="99">
        <f t="shared" si="3"/>
        <v>2.4556441096429458</v>
      </c>
      <c r="F43" s="98">
        <f>SEKTOR_USD!F43*$B$54</f>
        <v>20203377.312577069</v>
      </c>
      <c r="G43" s="98">
        <f>SEKTOR_USD!G43*$C$54</f>
        <v>23021728.202463809</v>
      </c>
      <c r="H43" s="99">
        <f t="shared" si="1"/>
        <v>13.949899792903695</v>
      </c>
      <c r="I43" s="99">
        <f t="shared" si="4"/>
        <v>2.6877185407208843</v>
      </c>
      <c r="J43" s="98">
        <f>SEKTOR_USD!J43*$B$55</f>
        <v>24344630.663535137</v>
      </c>
      <c r="K43" s="98">
        <f>SEKTOR_USD!K43*$C$55</f>
        <v>27363147.756508157</v>
      </c>
      <c r="L43" s="99">
        <f t="shared" si="2"/>
        <v>12.399108184024898</v>
      </c>
      <c r="M43" s="99">
        <f t="shared" si="5"/>
        <v>2.6623329990324711</v>
      </c>
    </row>
    <row r="44" spans="1:13" ht="17.399999999999999" x14ac:dyDescent="0.3">
      <c r="A44" s="100" t="s">
        <v>33</v>
      </c>
      <c r="B44" s="101">
        <f>SEKTOR_USD!B44*$B$53</f>
        <v>87892207.574187502</v>
      </c>
      <c r="C44" s="101">
        <f>SEKTOR_USD!C44*$C$53</f>
        <v>127369728.49739975</v>
      </c>
      <c r="D44" s="102">
        <f>(C44-B44)/B44*100</f>
        <v>44.91583726565328</v>
      </c>
      <c r="E44" s="103">
        <f t="shared" si="3"/>
        <v>100</v>
      </c>
      <c r="F44" s="101">
        <f>SEKTOR_USD!F44*$B$54</f>
        <v>774616741.84961641</v>
      </c>
      <c r="G44" s="101">
        <f>SEKTOR_USD!G44*$C$54</f>
        <v>856552792.03041303</v>
      </c>
      <c r="H44" s="102">
        <f>(G44-F44)/F44*100</f>
        <v>10.577624488873187</v>
      </c>
      <c r="I44" s="102">
        <f t="shared" si="4"/>
        <v>100</v>
      </c>
      <c r="J44" s="101">
        <f>SEKTOR_USD!J44*$B$55</f>
        <v>927110111.53048658</v>
      </c>
      <c r="K44" s="101">
        <f>SEKTOR_USD!K44*$C$55</f>
        <v>1027788325.7448375</v>
      </c>
      <c r="L44" s="102">
        <f>(K44-J44)/J44*100</f>
        <v>10.859358878973923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2019</v>
      </c>
      <c r="C52" s="82">
        <v>2020</v>
      </c>
    </row>
    <row r="53" spans="1:3" x14ac:dyDescent="0.25">
      <c r="A53" s="84" t="s">
        <v>226</v>
      </c>
      <c r="B53" s="83">
        <v>5.7925740000000001</v>
      </c>
      <c r="C53" s="83">
        <v>7.9302349999999997</v>
      </c>
    </row>
    <row r="54" spans="1:3" x14ac:dyDescent="0.25">
      <c r="A54" s="82" t="s">
        <v>227</v>
      </c>
      <c r="B54" s="83">
        <v>5.6569726999999999</v>
      </c>
      <c r="C54" s="83">
        <v>6.8506517000000002</v>
      </c>
    </row>
    <row r="55" spans="1:3" x14ac:dyDescent="0.25">
      <c r="A55" s="82" t="s">
        <v>228</v>
      </c>
      <c r="B55" s="83">
        <v>5.604464666666666</v>
      </c>
      <c r="C55" s="83">
        <v>6.675023416666666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B2" sqref="B2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8" t="s">
        <v>37</v>
      </c>
      <c r="B5" s="159"/>
      <c r="C5" s="159"/>
      <c r="D5" s="159"/>
      <c r="E5" s="159"/>
      <c r="F5" s="159"/>
      <c r="G5" s="160"/>
    </row>
    <row r="6" spans="1:7" ht="50.25" customHeight="1" x14ac:dyDescent="0.25">
      <c r="A6" s="88"/>
      <c r="B6" s="161" t="s">
        <v>124</v>
      </c>
      <c r="C6" s="161"/>
      <c r="D6" s="161" t="s">
        <v>125</v>
      </c>
      <c r="E6" s="161"/>
      <c r="F6" s="161" t="s">
        <v>118</v>
      </c>
      <c r="G6" s="161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-3.2278132693917572</v>
      </c>
      <c r="C8" s="105">
        <f>SEKTOR_TL!D8</f>
        <v>32.484484831372889</v>
      </c>
      <c r="D8" s="105">
        <f>SEKTOR_USD!H8</f>
        <v>3.764136390659</v>
      </c>
      <c r="E8" s="105">
        <f>SEKTOR_TL!H8</f>
        <v>25.659428648771804</v>
      </c>
      <c r="F8" s="105">
        <f>SEKTOR_USD!L8</f>
        <v>4.0445712231966713</v>
      </c>
      <c r="G8" s="105">
        <f>SEKTOR_TL!L8</f>
        <v>23.9190521482838</v>
      </c>
    </row>
    <row r="9" spans="1:7" s="21" customFormat="1" ht="15.6" x14ac:dyDescent="0.3">
      <c r="A9" s="95" t="s">
        <v>3</v>
      </c>
      <c r="B9" s="105">
        <f>SEKTOR_USD!D9</f>
        <v>-8.3058995573319496</v>
      </c>
      <c r="C9" s="105">
        <f>SEKTOR_TL!D9</f>
        <v>25.532408325549493</v>
      </c>
      <c r="D9" s="105">
        <f>SEKTOR_USD!H9</f>
        <v>6.8898988447860701</v>
      </c>
      <c r="E9" s="105">
        <f>SEKTOR_TL!H9</f>
        <v>29.4447588961958</v>
      </c>
      <c r="F9" s="105">
        <f>SEKTOR_USD!L9</f>
        <v>6.6319481962661966</v>
      </c>
      <c r="G9" s="105">
        <f>SEKTOR_TL!L9</f>
        <v>27.000667058928812</v>
      </c>
    </row>
    <row r="10" spans="1:7" ht="13.8" x14ac:dyDescent="0.25">
      <c r="A10" s="97" t="s">
        <v>4</v>
      </c>
      <c r="B10" s="106">
        <f>SEKTOR_USD!D10</f>
        <v>-3.7983030461517084</v>
      </c>
      <c r="C10" s="106">
        <f>SEKTOR_TL!D10</f>
        <v>31.703464512115183</v>
      </c>
      <c r="D10" s="106">
        <f>SEKTOR_USD!H10</f>
        <v>6.9115895606074549</v>
      </c>
      <c r="E10" s="106">
        <f>SEKTOR_TL!H10</f>
        <v>29.471026574527691</v>
      </c>
      <c r="F10" s="106">
        <f>SEKTOR_USD!L10</f>
        <v>5.7756096192560689</v>
      </c>
      <c r="G10" s="106">
        <f>SEKTOR_TL!L10</f>
        <v>25.980751617560284</v>
      </c>
    </row>
    <row r="11" spans="1:7" ht="13.8" x14ac:dyDescent="0.25">
      <c r="A11" s="97" t="s">
        <v>5</v>
      </c>
      <c r="B11" s="106">
        <f>SEKTOR_USD!D11</f>
        <v>18.204878316836641</v>
      </c>
      <c r="C11" s="106">
        <f>SEKTOR_TL!D11</f>
        <v>61.826584036547331</v>
      </c>
      <c r="D11" s="106">
        <f>SEKTOR_USD!H11</f>
        <v>23.850892876960042</v>
      </c>
      <c r="E11" s="106">
        <f>SEKTOR_TL!H11</f>
        <v>49.984695848729153</v>
      </c>
      <c r="F11" s="106">
        <f>SEKTOR_USD!L11</f>
        <v>22.053167515478115</v>
      </c>
      <c r="G11" s="106">
        <f>SEKTOR_TL!L11</f>
        <v>45.36763093355615</v>
      </c>
    </row>
    <row r="12" spans="1:7" ht="13.8" x14ac:dyDescent="0.25">
      <c r="A12" s="97" t="s">
        <v>6</v>
      </c>
      <c r="B12" s="106">
        <f>SEKTOR_USD!D12</f>
        <v>13.87792778394922</v>
      </c>
      <c r="C12" s="106">
        <f>SEKTOR_TL!D12</f>
        <v>55.902838468657698</v>
      </c>
      <c r="D12" s="106">
        <f>SEKTOR_USD!H12</f>
        <v>6.7357658470662534</v>
      </c>
      <c r="E12" s="106">
        <f>SEKTOR_TL!H12</f>
        <v>29.258102262188117</v>
      </c>
      <c r="F12" s="106">
        <f>SEKTOR_USD!L12</f>
        <v>4.8054798918606005</v>
      </c>
      <c r="G12" s="106">
        <f>SEKTOR_TL!L12</f>
        <v>24.82530876392185</v>
      </c>
    </row>
    <row r="13" spans="1:7" ht="13.8" x14ac:dyDescent="0.25">
      <c r="A13" s="97" t="s">
        <v>7</v>
      </c>
      <c r="B13" s="106">
        <f>SEKTOR_USD!D13</f>
        <v>1.2811239812031667</v>
      </c>
      <c r="C13" s="106">
        <f>SEKTOR_TL!D13</f>
        <v>38.657376536765298</v>
      </c>
      <c r="D13" s="106">
        <f>SEKTOR_USD!H13</f>
        <v>-2.0387127283313844</v>
      </c>
      <c r="E13" s="106">
        <f>SEKTOR_TL!H13</f>
        <v>18.632119115908939</v>
      </c>
      <c r="F13" s="106">
        <f>SEKTOR_USD!L13</f>
        <v>-2.3496444312542391</v>
      </c>
      <c r="G13" s="106">
        <f>SEKTOR_TL!L13</f>
        <v>16.303420368404655</v>
      </c>
    </row>
    <row r="14" spans="1:7" ht="13.8" x14ac:dyDescent="0.25">
      <c r="A14" s="97" t="s">
        <v>8</v>
      </c>
      <c r="B14" s="106">
        <f>SEKTOR_USD!D14</f>
        <v>-49.940811372145063</v>
      </c>
      <c r="C14" s="106">
        <f>SEKTOR_TL!D14</f>
        <v>-31.467232058111456</v>
      </c>
      <c r="D14" s="106">
        <f>SEKTOR_USD!H14</f>
        <v>2.8064897105688553</v>
      </c>
      <c r="E14" s="106">
        <f>SEKTOR_TL!H14</f>
        <v>24.499708741168419</v>
      </c>
      <c r="F14" s="106">
        <f>SEKTOR_USD!L14</f>
        <v>7.8853710880147716</v>
      </c>
      <c r="G14" s="106">
        <f>SEKTOR_TL!L14</f>
        <v>28.493517429307545</v>
      </c>
    </row>
    <row r="15" spans="1:7" ht="13.8" x14ac:dyDescent="0.25">
      <c r="A15" s="97" t="s">
        <v>9</v>
      </c>
      <c r="B15" s="106">
        <f>SEKTOR_USD!D15</f>
        <v>2.0587898470579518</v>
      </c>
      <c r="C15" s="106">
        <f>SEKTOR_TL!D15</f>
        <v>39.722028117859793</v>
      </c>
      <c r="D15" s="106">
        <f>SEKTOR_USD!H15</f>
        <v>-6.4199475432292559</v>
      </c>
      <c r="E15" s="106">
        <f>SEKTOR_TL!H15</f>
        <v>13.326399020639739</v>
      </c>
      <c r="F15" s="106">
        <f>SEKTOR_USD!L15</f>
        <v>-10.292630999711669</v>
      </c>
      <c r="G15" s="106">
        <f>SEKTOR_TL!L15</f>
        <v>6.843173137645274</v>
      </c>
    </row>
    <row r="16" spans="1:7" ht="13.8" x14ac:dyDescent="0.25">
      <c r="A16" s="97" t="s">
        <v>10</v>
      </c>
      <c r="B16" s="106">
        <f>SEKTOR_USD!D16</f>
        <v>-10.94192512534689</v>
      </c>
      <c r="C16" s="106">
        <f>SEKTOR_TL!D16</f>
        <v>21.923597765621068</v>
      </c>
      <c r="D16" s="106">
        <f>SEKTOR_USD!H16</f>
        <v>-1.1833814801780242</v>
      </c>
      <c r="E16" s="106">
        <f>SEKTOR_TL!H16</f>
        <v>19.667933990749127</v>
      </c>
      <c r="F16" s="106">
        <f>SEKTOR_USD!L16</f>
        <v>-2.7260637850632161</v>
      </c>
      <c r="G16" s="106">
        <f>SEKTOR_TL!L16</f>
        <v>15.855097798703117</v>
      </c>
    </row>
    <row r="17" spans="1:7" ht="13.8" x14ac:dyDescent="0.25">
      <c r="A17" s="107" t="s">
        <v>11</v>
      </c>
      <c r="B17" s="106">
        <f>SEKTOR_USD!D17</f>
        <v>31.552117202070935</v>
      </c>
      <c r="C17" s="106">
        <f>SEKTOR_TL!D17</f>
        <v>80.099417661296172</v>
      </c>
      <c r="D17" s="106">
        <f>SEKTOR_USD!H17</f>
        <v>-3.6712999315700987</v>
      </c>
      <c r="E17" s="106">
        <f>SEKTOR_TL!H17</f>
        <v>16.655039343318638</v>
      </c>
      <c r="F17" s="106">
        <f>SEKTOR_USD!L17</f>
        <v>1.2396018766157728</v>
      </c>
      <c r="G17" s="106">
        <f>SEKTOR_TL!L17</f>
        <v>20.578280605406789</v>
      </c>
    </row>
    <row r="18" spans="1:7" s="21" customFormat="1" ht="15.6" x14ac:dyDescent="0.3">
      <c r="A18" s="95" t="s">
        <v>12</v>
      </c>
      <c r="B18" s="105">
        <f>SEKTOR_USD!D18</f>
        <v>13.579471314742921</v>
      </c>
      <c r="C18" s="105">
        <f>SEKTOR_TL!D18</f>
        <v>55.494241195998598</v>
      </c>
      <c r="D18" s="105">
        <f>SEKTOR_USD!H18</f>
        <v>-5.7206016593687155</v>
      </c>
      <c r="E18" s="105">
        <f>SEKTOR_TL!H18</f>
        <v>14.17331402663882</v>
      </c>
      <c r="F18" s="105">
        <f>SEKTOR_USD!L18</f>
        <v>-6.2217069823700353</v>
      </c>
      <c r="G18" s="105">
        <f>SEKTOR_TL!L18</f>
        <v>11.691720636721213</v>
      </c>
    </row>
    <row r="19" spans="1:7" ht="13.8" x14ac:dyDescent="0.25">
      <c r="A19" s="97" t="s">
        <v>13</v>
      </c>
      <c r="B19" s="106">
        <f>SEKTOR_USD!D19</f>
        <v>13.579471314742921</v>
      </c>
      <c r="C19" s="106">
        <f>SEKTOR_TL!D19</f>
        <v>55.494241195998598</v>
      </c>
      <c r="D19" s="106">
        <f>SEKTOR_USD!H19</f>
        <v>-5.7206016593687155</v>
      </c>
      <c r="E19" s="106">
        <f>SEKTOR_TL!H19</f>
        <v>14.17331402663882</v>
      </c>
      <c r="F19" s="106">
        <f>SEKTOR_USD!L19</f>
        <v>-6.2217069823700353</v>
      </c>
      <c r="G19" s="106">
        <f>SEKTOR_TL!L19</f>
        <v>11.691720636721213</v>
      </c>
    </row>
    <row r="20" spans="1:7" s="21" customFormat="1" ht="15.6" x14ac:dyDescent="0.3">
      <c r="A20" s="95" t="s">
        <v>110</v>
      </c>
      <c r="B20" s="105">
        <f>SEKTOR_USD!D20</f>
        <v>7.4831214749351522</v>
      </c>
      <c r="C20" s="105">
        <f>SEKTOR_TL!D20</f>
        <v>47.148126520227841</v>
      </c>
      <c r="D20" s="105">
        <f>SEKTOR_USD!H20</f>
        <v>-0.31231105820037103</v>
      </c>
      <c r="E20" s="105">
        <f>SEKTOR_TL!H20</f>
        <v>20.722809165794793</v>
      </c>
      <c r="F20" s="105">
        <f>SEKTOR_USD!L20</f>
        <v>1.6231306386004845</v>
      </c>
      <c r="G20" s="105">
        <f>SEKTOR_TL!L20</f>
        <v>21.035070614707664</v>
      </c>
    </row>
    <row r="21" spans="1:7" ht="13.8" x14ac:dyDescent="0.25">
      <c r="A21" s="97" t="s">
        <v>109</v>
      </c>
      <c r="B21" s="106">
        <f>SEKTOR_USD!D21</f>
        <v>7.4831214749351522</v>
      </c>
      <c r="C21" s="106">
        <f>SEKTOR_TL!D21</f>
        <v>47.148126520227841</v>
      </c>
      <c r="D21" s="106">
        <f>SEKTOR_USD!H21</f>
        <v>-0.31231105820037103</v>
      </c>
      <c r="E21" s="106">
        <f>SEKTOR_TL!H21</f>
        <v>20.722809165794793</v>
      </c>
      <c r="F21" s="106">
        <f>SEKTOR_USD!L21</f>
        <v>1.6231306386004845</v>
      </c>
      <c r="G21" s="106">
        <f>SEKTOR_TL!L21</f>
        <v>21.035070614707664</v>
      </c>
    </row>
    <row r="22" spans="1:7" ht="16.8" x14ac:dyDescent="0.3">
      <c r="A22" s="92" t="s">
        <v>14</v>
      </c>
      <c r="B22" s="105">
        <f>SEKTOR_USD!D22</f>
        <v>7.6096388963226538</v>
      </c>
      <c r="C22" s="105">
        <f>SEKTOR_TL!D22</f>
        <v>47.321333264448462</v>
      </c>
      <c r="D22" s="105">
        <f>SEKTOR_USD!H22</f>
        <v>-10.815518346831004</v>
      </c>
      <c r="E22" s="105">
        <f>SEKTOR_TL!H22</f>
        <v>8.0033178966730798</v>
      </c>
      <c r="F22" s="105">
        <f>SEKTOR_USD!L22</f>
        <v>-8.8011798392201008</v>
      </c>
      <c r="G22" s="105">
        <f>SEKTOR_TL!L22</f>
        <v>8.6195196779861298</v>
      </c>
    </row>
    <row r="23" spans="1:7" s="21" customFormat="1" ht="15.6" x14ac:dyDescent="0.3">
      <c r="A23" s="95" t="s">
        <v>15</v>
      </c>
      <c r="B23" s="105">
        <f>SEKTOR_USD!D23</f>
        <v>7.3710375100098009</v>
      </c>
      <c r="C23" s="105">
        <f>SEKTOR_TL!D23</f>
        <v>46.994679679222493</v>
      </c>
      <c r="D23" s="105">
        <f>SEKTOR_USD!H23</f>
        <v>-11.247074565332346</v>
      </c>
      <c r="E23" s="105">
        <f>SEKTOR_TL!H23</f>
        <v>7.4806989096799406</v>
      </c>
      <c r="F23" s="105">
        <f>SEKTOR_USD!L23</f>
        <v>-9.813544395322614</v>
      </c>
      <c r="G23" s="105">
        <f>SEKTOR_TL!L23</f>
        <v>7.413774344559525</v>
      </c>
    </row>
    <row r="24" spans="1:7" ht="13.8" x14ac:dyDescent="0.25">
      <c r="A24" s="97" t="s">
        <v>16</v>
      </c>
      <c r="B24" s="106">
        <f>SEKTOR_USD!D24</f>
        <v>9.2900745801196578</v>
      </c>
      <c r="C24" s="106">
        <f>SEKTOR_TL!D24</f>
        <v>49.621908082292101</v>
      </c>
      <c r="D24" s="106">
        <f>SEKTOR_USD!H24</f>
        <v>-12.533506887795753</v>
      </c>
      <c r="E24" s="106">
        <f>SEKTOR_TL!H24</f>
        <v>5.9228162321094917</v>
      </c>
      <c r="F24" s="106">
        <f>SEKTOR_USD!L24</f>
        <v>-11.590008416459582</v>
      </c>
      <c r="G24" s="106">
        <f>SEKTOR_TL!L24</f>
        <v>5.297972096669219</v>
      </c>
    </row>
    <row r="25" spans="1:7" ht="13.8" x14ac:dyDescent="0.25">
      <c r="A25" s="97" t="s">
        <v>17</v>
      </c>
      <c r="B25" s="106">
        <f>SEKTOR_USD!D25</f>
        <v>-11.335475242892443</v>
      </c>
      <c r="C25" s="106">
        <f>SEKTOR_TL!D25</f>
        <v>21.384813985489149</v>
      </c>
      <c r="D25" s="106">
        <f>SEKTOR_USD!H25</f>
        <v>-21.5341265460338</v>
      </c>
      <c r="E25" s="106">
        <f>SEKTOR_TL!H25</f>
        <v>-4.9770260744941375</v>
      </c>
      <c r="F25" s="106">
        <f>SEKTOR_USD!L25</f>
        <v>-19.396644681036296</v>
      </c>
      <c r="G25" s="106">
        <f>SEKTOR_TL!L25</f>
        <v>-3.9998793433402304</v>
      </c>
    </row>
    <row r="26" spans="1:7" ht="13.8" x14ac:dyDescent="0.25">
      <c r="A26" s="97" t="s">
        <v>18</v>
      </c>
      <c r="B26" s="106">
        <f>SEKTOR_USD!D26</f>
        <v>12.931452655651571</v>
      </c>
      <c r="C26" s="106">
        <f>SEKTOR_TL!D26</f>
        <v>54.607081144011445</v>
      </c>
      <c r="D26" s="106">
        <f>SEKTOR_USD!H26</f>
        <v>4.8271671043377318E-2</v>
      </c>
      <c r="E26" s="106">
        <f>SEKTOR_TL!H26</f>
        <v>21.159478532624902</v>
      </c>
      <c r="F26" s="106">
        <f>SEKTOR_USD!L26</f>
        <v>2.4667389795041625</v>
      </c>
      <c r="G26" s="106">
        <f>SEKTOR_TL!L26</f>
        <v>22.039824104103218</v>
      </c>
    </row>
    <row r="27" spans="1:7" s="21" customFormat="1" ht="15.6" x14ac:dyDescent="0.3">
      <c r="A27" s="95" t="s">
        <v>19</v>
      </c>
      <c r="B27" s="105">
        <f>SEKTOR_USD!D27</f>
        <v>-10.923671595670431</v>
      </c>
      <c r="C27" s="105">
        <f>SEKTOR_TL!D27</f>
        <v>21.948587481749644</v>
      </c>
      <c r="D27" s="105">
        <f>SEKTOR_USD!H27</f>
        <v>-12.565630876793712</v>
      </c>
      <c r="E27" s="105">
        <f>SEKTOR_TL!H27</f>
        <v>5.8839137534322239</v>
      </c>
      <c r="F27" s="105">
        <f>SEKTOR_USD!L27</f>
        <v>-7.5020973916388431</v>
      </c>
      <c r="G27" s="105">
        <f>SEKTOR_TL!L27</f>
        <v>10.166751442932368</v>
      </c>
    </row>
    <row r="28" spans="1:7" ht="13.8" x14ac:dyDescent="0.25">
      <c r="A28" s="97" t="s">
        <v>20</v>
      </c>
      <c r="B28" s="106">
        <f>SEKTOR_USD!D28</f>
        <v>-10.923671595670431</v>
      </c>
      <c r="C28" s="106">
        <f>SEKTOR_TL!D28</f>
        <v>21.948587481749644</v>
      </c>
      <c r="D28" s="106">
        <f>SEKTOR_USD!H28</f>
        <v>-12.565630876793712</v>
      </c>
      <c r="E28" s="106">
        <f>SEKTOR_TL!H28</f>
        <v>5.8839137534322239</v>
      </c>
      <c r="F28" s="106">
        <f>SEKTOR_USD!L28</f>
        <v>-7.5020973916388431</v>
      </c>
      <c r="G28" s="106">
        <f>SEKTOR_TL!L28</f>
        <v>10.166751442932368</v>
      </c>
    </row>
    <row r="29" spans="1:7" s="21" customFormat="1" ht="15.6" x14ac:dyDescent="0.3">
      <c r="A29" s="95" t="s">
        <v>21</v>
      </c>
      <c r="B29" s="105">
        <f>SEKTOR_USD!D29</f>
        <v>11.482030904609834</v>
      </c>
      <c r="C29" s="105">
        <f>SEKTOR_TL!D29</f>
        <v>52.622772423937704</v>
      </c>
      <c r="D29" s="105">
        <f>SEKTOR_USD!H29</f>
        <v>-10.426334289602966</v>
      </c>
      <c r="E29" s="105">
        <f>SEKTOR_TL!H29</f>
        <v>8.474623763724944</v>
      </c>
      <c r="F29" s="105">
        <f>SEKTOR_USD!L29</f>
        <v>-8.9296848900416208</v>
      </c>
      <c r="G29" s="105">
        <f>SEKTOR_TL!L29</f>
        <v>8.4664677320089776</v>
      </c>
    </row>
    <row r="30" spans="1:7" ht="13.8" x14ac:dyDescent="0.25">
      <c r="A30" s="97" t="s">
        <v>22</v>
      </c>
      <c r="B30" s="106">
        <f>SEKTOR_USD!D30</f>
        <v>19.629284694907074</v>
      </c>
      <c r="C30" s="106">
        <f>SEKTOR_TL!D30</f>
        <v>63.776645842162104</v>
      </c>
      <c r="D30" s="106">
        <f>SEKTOR_USD!H30</f>
        <v>-5.7726098306531171</v>
      </c>
      <c r="E30" s="106">
        <f>SEKTOR_TL!H30</f>
        <v>14.110331600185994</v>
      </c>
      <c r="F30" s="106">
        <f>SEKTOR_USD!L30</f>
        <v>-4.6648988550897936</v>
      </c>
      <c r="G30" s="106">
        <f>SEKTOR_TL!L30</f>
        <v>13.545908560620326</v>
      </c>
    </row>
    <row r="31" spans="1:7" ht="13.8" x14ac:dyDescent="0.25">
      <c r="A31" s="97" t="s">
        <v>23</v>
      </c>
      <c r="B31" s="106">
        <f>SEKTOR_USD!D31</f>
        <v>3.6788937643591235</v>
      </c>
      <c r="C31" s="106">
        <f>SEKTOR_TL!D31</f>
        <v>41.940006651861921</v>
      </c>
      <c r="D31" s="106">
        <f>SEKTOR_USD!H31</f>
        <v>-20.912666085369342</v>
      </c>
      <c r="E31" s="106">
        <f>SEKTOR_TL!H31</f>
        <v>-4.2244311112315946</v>
      </c>
      <c r="F31" s="106">
        <f>SEKTOR_USD!L31</f>
        <v>-17.364885672387043</v>
      </c>
      <c r="G31" s="106">
        <f>SEKTOR_TL!L31</f>
        <v>-1.5800159368637254</v>
      </c>
    </row>
    <row r="32" spans="1:7" ht="13.8" x14ac:dyDescent="0.25">
      <c r="A32" s="97" t="s">
        <v>24</v>
      </c>
      <c r="B32" s="106">
        <f>SEKTOR_USD!D32</f>
        <v>-1.3305717717910968</v>
      </c>
      <c r="C32" s="106">
        <f>SEKTOR_TL!D32</f>
        <v>35.081874338649833</v>
      </c>
      <c r="D32" s="106">
        <f>SEKTOR_USD!H32</f>
        <v>25.314215696181076</v>
      </c>
      <c r="E32" s="106">
        <f>SEKTOR_TL!H32</f>
        <v>51.75679472400666</v>
      </c>
      <c r="F32" s="106">
        <f>SEKTOR_USD!L32</f>
        <v>47.751502410175902</v>
      </c>
      <c r="G32" s="106">
        <f>SEKTOR_TL!L32</f>
        <v>75.974833832289718</v>
      </c>
    </row>
    <row r="33" spans="1:7" ht="13.8" x14ac:dyDescent="0.25">
      <c r="A33" s="97" t="s">
        <v>105</v>
      </c>
      <c r="B33" s="106">
        <f>SEKTOR_USD!D33</f>
        <v>5.4362483251038967</v>
      </c>
      <c r="C33" s="106">
        <f>SEKTOR_TL!D33</f>
        <v>44.345886083877431</v>
      </c>
      <c r="D33" s="106">
        <f>SEKTOR_USD!H33</f>
        <v>-5.6124780279091748</v>
      </c>
      <c r="E33" s="106">
        <f>SEKTOR_TL!H33</f>
        <v>14.304252848328469</v>
      </c>
      <c r="F33" s="106">
        <f>SEKTOR_USD!L33</f>
        <v>-5.1416125139957565</v>
      </c>
      <c r="G33" s="106">
        <f>SEKTOR_TL!L33</f>
        <v>12.978133576656573</v>
      </c>
    </row>
    <row r="34" spans="1:7" ht="13.8" x14ac:dyDescent="0.25">
      <c r="A34" s="97" t="s">
        <v>25</v>
      </c>
      <c r="B34" s="106">
        <f>SEKTOR_USD!D34</f>
        <v>3.9574126328806969</v>
      </c>
      <c r="C34" s="106">
        <f>SEKTOR_TL!D34</f>
        <v>42.321308656689183</v>
      </c>
      <c r="D34" s="106">
        <f>SEKTOR_USD!H34</f>
        <v>-6.134513581983744</v>
      </c>
      <c r="E34" s="106">
        <f>SEKTOR_TL!H34</f>
        <v>13.672062462120429</v>
      </c>
      <c r="F34" s="106">
        <f>SEKTOR_USD!L34</f>
        <v>-4.3029185337836138</v>
      </c>
      <c r="G34" s="106">
        <f>SEKTOR_TL!L34</f>
        <v>13.977033969521942</v>
      </c>
    </row>
    <row r="35" spans="1:7" ht="13.8" x14ac:dyDescent="0.25">
      <c r="A35" s="97" t="s">
        <v>26</v>
      </c>
      <c r="B35" s="106">
        <f>SEKTOR_USD!D35</f>
        <v>11.571986902832972</v>
      </c>
      <c r="C35" s="106">
        <f>SEKTOR_TL!D35</f>
        <v>52.745925309955069</v>
      </c>
      <c r="D35" s="106">
        <f>SEKTOR_USD!H35</f>
        <v>-1.2521051201623317</v>
      </c>
      <c r="E35" s="106">
        <f>SEKTOR_TL!H35</f>
        <v>19.584708961028095</v>
      </c>
      <c r="F35" s="106">
        <f>SEKTOR_USD!L35</f>
        <v>-1.0298704025143459</v>
      </c>
      <c r="G35" s="106">
        <f>SEKTOR_TL!L35</f>
        <v>17.87529619785597</v>
      </c>
    </row>
    <row r="36" spans="1:7" ht="13.8" x14ac:dyDescent="0.25">
      <c r="A36" s="97" t="s">
        <v>27</v>
      </c>
      <c r="B36" s="106">
        <f>SEKTOR_USD!D36</f>
        <v>-4.3845548745326699</v>
      </c>
      <c r="C36" s="106">
        <f>SEKTOR_TL!D36</f>
        <v>30.900865396723525</v>
      </c>
      <c r="D36" s="106">
        <f>SEKTOR_USD!H36</f>
        <v>-13.777804807542349</v>
      </c>
      <c r="E36" s="106">
        <f>SEKTOR_TL!H36</f>
        <v>4.4159587464408014</v>
      </c>
      <c r="F36" s="106">
        <f>SEKTOR_USD!L36</f>
        <v>-17.635368295159161</v>
      </c>
      <c r="G36" s="106">
        <f>SEKTOR_TL!L36</f>
        <v>-1.9021658562919992</v>
      </c>
    </row>
    <row r="37" spans="1:7" ht="13.8" x14ac:dyDescent="0.25">
      <c r="A37" s="97" t="s">
        <v>106</v>
      </c>
      <c r="B37" s="106">
        <f>SEKTOR_USD!D37</f>
        <v>21.175639075064613</v>
      </c>
      <c r="C37" s="106">
        <f>SEKTOR_TL!D37</f>
        <v>65.893658698265227</v>
      </c>
      <c r="D37" s="106">
        <f>SEKTOR_USD!H37</f>
        <v>5.2752540220663242</v>
      </c>
      <c r="E37" s="106">
        <f>SEKTOR_TL!H37</f>
        <v>27.489407529613942</v>
      </c>
      <c r="F37" s="106">
        <f>SEKTOR_USD!L37</f>
        <v>6.7592042071240668</v>
      </c>
      <c r="G37" s="106">
        <f>SEKTOR_TL!L37</f>
        <v>27.152231374685854</v>
      </c>
    </row>
    <row r="38" spans="1:7" ht="13.8" x14ac:dyDescent="0.25">
      <c r="A38" s="107" t="s">
        <v>28</v>
      </c>
      <c r="B38" s="106">
        <f>SEKTOR_USD!D38</f>
        <v>160.93709679472869</v>
      </c>
      <c r="C38" s="106">
        <f>SEKTOR_TL!D38</f>
        <v>257.23194866391788</v>
      </c>
      <c r="D38" s="106">
        <f>SEKTOR_USD!H38</f>
        <v>-8.1905520763969619</v>
      </c>
      <c r="E38" s="106">
        <f>SEKTOR_TL!H38</f>
        <v>11.182178852284853</v>
      </c>
      <c r="F38" s="106">
        <f>SEKTOR_USD!L38</f>
        <v>-3.2791194588463926</v>
      </c>
      <c r="G38" s="106">
        <f>SEKTOR_TL!L38</f>
        <v>15.196398031144637</v>
      </c>
    </row>
    <row r="39" spans="1:7" ht="13.8" x14ac:dyDescent="0.25">
      <c r="A39" s="107" t="s">
        <v>107</v>
      </c>
      <c r="B39" s="106">
        <f>SEKTOR_USD!D39</f>
        <v>11.578131963975473</v>
      </c>
      <c r="C39" s="106">
        <f>SEKTOR_TL!D39</f>
        <v>52.754338112096107</v>
      </c>
      <c r="D39" s="106">
        <f>SEKTOR_USD!H39</f>
        <v>-13.504622524422738</v>
      </c>
      <c r="E39" s="106">
        <f>SEKTOR_TL!H39</f>
        <v>4.7467852806157502</v>
      </c>
      <c r="F39" s="106">
        <f>SEKTOR_USD!L39</f>
        <v>-4.505713248137921</v>
      </c>
      <c r="G39" s="106">
        <f>SEKTOR_TL!L39</f>
        <v>13.7355016292179</v>
      </c>
    </row>
    <row r="40" spans="1:7" ht="13.8" x14ac:dyDescent="0.25">
      <c r="A40" s="107" t="s">
        <v>29</v>
      </c>
      <c r="B40" s="106">
        <f>SEKTOR_USD!D40</f>
        <v>5.4197100317758364</v>
      </c>
      <c r="C40" s="106">
        <f>SEKTOR_TL!D40</f>
        <v>44.323244585885291</v>
      </c>
      <c r="D40" s="106">
        <f>SEKTOR_USD!H40</f>
        <v>-3.3352370213939895</v>
      </c>
      <c r="E40" s="106">
        <f>SEKTOR_TL!H40</f>
        <v>17.062014958899191</v>
      </c>
      <c r="F40" s="106">
        <f>SEKTOR_USD!L40</f>
        <v>-1.7538780680575488</v>
      </c>
      <c r="G40" s="106">
        <f>SEKTOR_TL!L40</f>
        <v>17.012989374852761</v>
      </c>
    </row>
    <row r="41" spans="1:7" ht="13.8" x14ac:dyDescent="0.25">
      <c r="A41" s="97" t="s">
        <v>30</v>
      </c>
      <c r="B41" s="106">
        <f>SEKTOR_USD!D41</f>
        <v>40.364821174529489</v>
      </c>
      <c r="C41" s="106">
        <f>SEKTOR_TL!D41</f>
        <v>92.164315492041155</v>
      </c>
      <c r="D41" s="106">
        <f>SEKTOR_USD!H41</f>
        <v>-11.263013272469994</v>
      </c>
      <c r="E41" s="106">
        <f>SEKTOR_TL!H41</f>
        <v>7.4613969725946934</v>
      </c>
      <c r="F41" s="106">
        <f>SEKTOR_USD!L41</f>
        <v>-4.7183525401346804</v>
      </c>
      <c r="G41" s="106">
        <f>SEKTOR_TL!L41</f>
        <v>13.482244210748703</v>
      </c>
    </row>
    <row r="42" spans="1:7" ht="16.8" x14ac:dyDescent="0.3">
      <c r="A42" s="92" t="s">
        <v>31</v>
      </c>
      <c r="B42" s="105">
        <f>SEKTOR_USD!D42</f>
        <v>6.4691950109525092</v>
      </c>
      <c r="C42" s="105">
        <f>SEKTOR_TL!D42</f>
        <v>45.760025974235447</v>
      </c>
      <c r="D42" s="105">
        <f>SEKTOR_USD!H42</f>
        <v>-5.9050874975600047</v>
      </c>
      <c r="E42" s="105">
        <f>SEKTOR_TL!H42</f>
        <v>13.949899792903695</v>
      </c>
      <c r="F42" s="105">
        <f>SEKTOR_USD!L42</f>
        <v>-5.6277722098560305</v>
      </c>
      <c r="G42" s="105">
        <f>SEKTOR_TL!L42</f>
        <v>12.399108184024898</v>
      </c>
    </row>
    <row r="43" spans="1:7" ht="13.8" x14ac:dyDescent="0.25">
      <c r="A43" s="97" t="s">
        <v>32</v>
      </c>
      <c r="B43" s="106">
        <f>SEKTOR_USD!D43</f>
        <v>6.4691950109525092</v>
      </c>
      <c r="C43" s="106">
        <f>SEKTOR_TL!D43</f>
        <v>45.760025974235447</v>
      </c>
      <c r="D43" s="106">
        <f>SEKTOR_USD!H43</f>
        <v>-5.9050874975600047</v>
      </c>
      <c r="E43" s="106">
        <f>SEKTOR_TL!H43</f>
        <v>13.949899792903695</v>
      </c>
      <c r="F43" s="106">
        <f>SEKTOR_USD!L43</f>
        <v>-5.6277722098560305</v>
      </c>
      <c r="G43" s="106">
        <f>SEKTOR_TL!L43</f>
        <v>12.399108184024898</v>
      </c>
    </row>
    <row r="44" spans="1:7" ht="17.399999999999999" x14ac:dyDescent="0.3">
      <c r="A44" s="108" t="s">
        <v>40</v>
      </c>
      <c r="B44" s="109">
        <f>SEKTOR_USD!D44</f>
        <v>5.8525644111749999</v>
      </c>
      <c r="C44" s="109">
        <f>SEKTOR_TL!D44</f>
        <v>44.91583726565328</v>
      </c>
      <c r="D44" s="109">
        <f>SEKTOR_USD!H44</f>
        <v>-8.6897669948091139</v>
      </c>
      <c r="E44" s="109">
        <f>SEKTOR_TL!H44</f>
        <v>10.577624488873187</v>
      </c>
      <c r="F44" s="109">
        <f>SEKTOR_USD!L44</f>
        <v>-6.9205722551916189</v>
      </c>
      <c r="G44" s="109">
        <f>SEKTOR_TL!L44</f>
        <v>10.859358878973923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B2" sqref="B2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4.109375" bestFit="1" customWidth="1"/>
    <col min="8" max="8" width="10.33203125" bestFit="1" customWidth="1"/>
    <col min="9" max="9" width="13.554687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4" t="s">
        <v>126</v>
      </c>
      <c r="D2" s="154"/>
      <c r="E2" s="154"/>
      <c r="F2" s="154"/>
      <c r="G2" s="154"/>
      <c r="H2" s="154"/>
      <c r="I2" s="154"/>
      <c r="J2" s="154"/>
      <c r="K2" s="154"/>
    </row>
    <row r="6" spans="1:13" ht="22.5" customHeight="1" x14ac:dyDescent="0.25">
      <c r="A6" s="162" t="s">
        <v>113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</row>
    <row r="7" spans="1:13" ht="24" customHeight="1" x14ac:dyDescent="0.25">
      <c r="A7" s="50"/>
      <c r="B7" s="150" t="s">
        <v>128</v>
      </c>
      <c r="C7" s="150"/>
      <c r="D7" s="150"/>
      <c r="E7" s="150"/>
      <c r="F7" s="150" t="s">
        <v>129</v>
      </c>
      <c r="G7" s="150"/>
      <c r="H7" s="150"/>
      <c r="I7" s="150"/>
      <c r="J7" s="150" t="s">
        <v>104</v>
      </c>
      <c r="K7" s="150"/>
      <c r="L7" s="150"/>
      <c r="M7" s="150"/>
    </row>
    <row r="8" spans="1:13" ht="64.8" x14ac:dyDescent="0.3">
      <c r="A8" s="51" t="s">
        <v>41</v>
      </c>
      <c r="B8" s="71">
        <v>2019</v>
      </c>
      <c r="C8" s="72">
        <v>2020</v>
      </c>
      <c r="D8" s="7" t="s">
        <v>116</v>
      </c>
      <c r="E8" s="7" t="s">
        <v>117</v>
      </c>
      <c r="F8" s="5">
        <v>2019</v>
      </c>
      <c r="G8" s="6">
        <v>2020</v>
      </c>
      <c r="H8" s="7" t="s">
        <v>116</v>
      </c>
      <c r="I8" s="7" t="s">
        <v>117</v>
      </c>
      <c r="J8" s="5" t="s">
        <v>130</v>
      </c>
      <c r="K8" s="5" t="s">
        <v>131</v>
      </c>
      <c r="L8" s="7" t="s">
        <v>116</v>
      </c>
      <c r="M8" s="7" t="s">
        <v>117</v>
      </c>
    </row>
    <row r="9" spans="1:13" ht="22.5" customHeight="1" x14ac:dyDescent="0.3">
      <c r="A9" s="52" t="s">
        <v>201</v>
      </c>
      <c r="B9" s="75">
        <v>4198184.5749300001</v>
      </c>
      <c r="C9" s="75">
        <v>4680758.9779599998</v>
      </c>
      <c r="D9" s="64">
        <f>(C9-B9)/B9*100</f>
        <v>11.494835313143565</v>
      </c>
      <c r="E9" s="77">
        <f t="shared" ref="E9:E22" si="0">C9/C$22*100</f>
        <v>29.14312459599882</v>
      </c>
      <c r="F9" s="75">
        <v>39106553.720469996</v>
      </c>
      <c r="G9" s="75">
        <v>36650605.723540001</v>
      </c>
      <c r="H9" s="64">
        <f t="shared" ref="H9:H21" si="1">(G9-F9)/F9*100</f>
        <v>-6.2801442808918502</v>
      </c>
      <c r="I9" s="66">
        <f t="shared" ref="I9:I22" si="2">G9/G$22*100</f>
        <v>29.312908292648949</v>
      </c>
      <c r="J9" s="75">
        <v>47427234.194200002</v>
      </c>
      <c r="K9" s="75">
        <v>44704044.716389999</v>
      </c>
      <c r="L9" s="64">
        <f t="shared" ref="L9:L22" si="3">(K9-J9)/J9*100</f>
        <v>-5.7418264507252852</v>
      </c>
      <c r="M9" s="77">
        <f t="shared" ref="M9:M22" si="4">K9/K$22*100</f>
        <v>29.03326860473593</v>
      </c>
    </row>
    <row r="10" spans="1:13" ht="22.5" customHeight="1" x14ac:dyDescent="0.3">
      <c r="A10" s="52" t="s">
        <v>202</v>
      </c>
      <c r="B10" s="75">
        <v>2916032.3280699998</v>
      </c>
      <c r="C10" s="75">
        <v>3099749.6974499999</v>
      </c>
      <c r="D10" s="64">
        <f t="shared" ref="D10:D22" si="5">(C10-B10)/B10*100</f>
        <v>6.3002514619443506</v>
      </c>
      <c r="E10" s="77">
        <f t="shared" si="0"/>
        <v>19.299517893263971</v>
      </c>
      <c r="F10" s="75">
        <v>26317074.710590001</v>
      </c>
      <c r="G10" s="75">
        <v>21091100.363510001</v>
      </c>
      <c r="H10" s="64">
        <f t="shared" si="1"/>
        <v>-19.857732687049239</v>
      </c>
      <c r="I10" s="66">
        <f t="shared" si="2"/>
        <v>16.868520411643253</v>
      </c>
      <c r="J10" s="75">
        <v>31793643.944940001</v>
      </c>
      <c r="K10" s="75">
        <v>26508732.705559999</v>
      </c>
      <c r="L10" s="64">
        <f t="shared" si="3"/>
        <v>-16.622540179830825</v>
      </c>
      <c r="M10" s="77">
        <f t="shared" si="4"/>
        <v>17.216230922601454</v>
      </c>
    </row>
    <row r="11" spans="1:13" ht="22.5" customHeight="1" x14ac:dyDescent="0.3">
      <c r="A11" s="52" t="s">
        <v>203</v>
      </c>
      <c r="B11" s="75">
        <v>1724344.48272</v>
      </c>
      <c r="C11" s="75">
        <v>1973037.46988</v>
      </c>
      <c r="D11" s="64">
        <f t="shared" si="5"/>
        <v>14.422465444242844</v>
      </c>
      <c r="E11" s="77">
        <f t="shared" si="0"/>
        <v>12.284434444934261</v>
      </c>
      <c r="F11" s="75">
        <v>16415704.851439999</v>
      </c>
      <c r="G11" s="75">
        <v>14571358.42687</v>
      </c>
      <c r="H11" s="64">
        <f t="shared" si="1"/>
        <v>-11.235255758196775</v>
      </c>
      <c r="I11" s="66">
        <f t="shared" si="2"/>
        <v>11.654074600786769</v>
      </c>
      <c r="J11" s="75">
        <v>19582879.270020001</v>
      </c>
      <c r="K11" s="75">
        <v>17735401.171459999</v>
      </c>
      <c r="L11" s="64">
        <f t="shared" si="3"/>
        <v>-9.4341494582380427</v>
      </c>
      <c r="M11" s="77">
        <f t="shared" si="4"/>
        <v>11.518346254583106</v>
      </c>
    </row>
    <row r="12" spans="1:13" ht="22.5" customHeight="1" x14ac:dyDescent="0.3">
      <c r="A12" s="52" t="s">
        <v>204</v>
      </c>
      <c r="B12" s="75">
        <v>1451049.1844299999</v>
      </c>
      <c r="C12" s="75">
        <v>1510355.8227899999</v>
      </c>
      <c r="D12" s="64">
        <f t="shared" si="5"/>
        <v>4.0871556247968792</v>
      </c>
      <c r="E12" s="77">
        <f t="shared" si="0"/>
        <v>9.40370741905725</v>
      </c>
      <c r="F12" s="75">
        <v>12860636.25763</v>
      </c>
      <c r="G12" s="75">
        <v>12585273.393060001</v>
      </c>
      <c r="H12" s="64">
        <f t="shared" si="1"/>
        <v>-2.1411294049050729</v>
      </c>
      <c r="I12" s="66">
        <f t="shared" si="2"/>
        <v>10.065617130353129</v>
      </c>
      <c r="J12" s="75">
        <v>15471167.09094</v>
      </c>
      <c r="K12" s="75">
        <v>15544408.8893</v>
      </c>
      <c r="L12" s="64">
        <f t="shared" si="3"/>
        <v>0.47340835975386902</v>
      </c>
      <c r="M12" s="77">
        <f t="shared" si="4"/>
        <v>10.095395203007845</v>
      </c>
    </row>
    <row r="13" spans="1:13" ht="22.5" customHeight="1" x14ac:dyDescent="0.3">
      <c r="A13" s="53" t="s">
        <v>205</v>
      </c>
      <c r="B13" s="75">
        <v>1253395.6815800001</v>
      </c>
      <c r="C13" s="75">
        <v>1243871.7191999999</v>
      </c>
      <c r="D13" s="64">
        <f t="shared" si="5"/>
        <v>-0.75985281583182751</v>
      </c>
      <c r="E13" s="77">
        <f t="shared" si="0"/>
        <v>7.7445364447890697</v>
      </c>
      <c r="F13" s="75">
        <v>11048801.757139999</v>
      </c>
      <c r="G13" s="75">
        <v>10540775.909840001</v>
      </c>
      <c r="H13" s="64">
        <f t="shared" si="1"/>
        <v>-4.5980175811526367</v>
      </c>
      <c r="I13" s="66">
        <f t="shared" si="2"/>
        <v>8.4304417752105696</v>
      </c>
      <c r="J13" s="75">
        <v>13274638.0877</v>
      </c>
      <c r="K13" s="75">
        <v>12781916.411590001</v>
      </c>
      <c r="L13" s="64">
        <f t="shared" si="3"/>
        <v>-3.711752236518937</v>
      </c>
      <c r="M13" s="77">
        <f t="shared" si="4"/>
        <v>8.3012804504670896</v>
      </c>
    </row>
    <row r="14" spans="1:13" ht="22.5" customHeight="1" x14ac:dyDescent="0.3">
      <c r="A14" s="52" t="s">
        <v>206</v>
      </c>
      <c r="B14" s="75">
        <v>1265543.62626</v>
      </c>
      <c r="C14" s="75">
        <v>1081949.6396000001</v>
      </c>
      <c r="D14" s="64">
        <f t="shared" si="5"/>
        <v>-14.507124278486264</v>
      </c>
      <c r="E14" s="77">
        <f t="shared" si="0"/>
        <v>6.7363846978510846</v>
      </c>
      <c r="F14" s="75">
        <v>10952823.82945</v>
      </c>
      <c r="G14" s="75">
        <v>8824795.6762199998</v>
      </c>
      <c r="H14" s="64">
        <f t="shared" si="1"/>
        <v>-19.429036624401359</v>
      </c>
      <c r="I14" s="66">
        <f t="shared" si="2"/>
        <v>7.0580123098008221</v>
      </c>
      <c r="J14" s="75">
        <v>13436763.031169999</v>
      </c>
      <c r="K14" s="75">
        <v>11305949.20994</v>
      </c>
      <c r="L14" s="64">
        <f t="shared" si="3"/>
        <v>-15.858088858805008</v>
      </c>
      <c r="M14" s="77">
        <f t="shared" si="4"/>
        <v>7.3427060644323099</v>
      </c>
    </row>
    <row r="15" spans="1:13" ht="22.5" customHeight="1" x14ac:dyDescent="0.3">
      <c r="A15" s="52" t="s">
        <v>207</v>
      </c>
      <c r="B15" s="75">
        <v>861654.51794000005</v>
      </c>
      <c r="C15" s="75">
        <v>965469.27058999997</v>
      </c>
      <c r="D15" s="64">
        <f t="shared" si="5"/>
        <v>12.048303640094057</v>
      </c>
      <c r="E15" s="77">
        <f t="shared" si="0"/>
        <v>6.0111600231711222</v>
      </c>
      <c r="F15" s="75">
        <v>7395615.8087600004</v>
      </c>
      <c r="G15" s="75">
        <v>7402359.0156300003</v>
      </c>
      <c r="H15" s="64">
        <f t="shared" si="1"/>
        <v>9.1178436581476383E-2</v>
      </c>
      <c r="I15" s="66">
        <f t="shared" si="2"/>
        <v>5.9203570225050912</v>
      </c>
      <c r="J15" s="75">
        <v>8890761.3252000008</v>
      </c>
      <c r="K15" s="75">
        <v>8921608.6436599996</v>
      </c>
      <c r="L15" s="64">
        <f t="shared" si="3"/>
        <v>0.34695924602727868</v>
      </c>
      <c r="M15" s="77">
        <f t="shared" si="4"/>
        <v>5.7941839889657212</v>
      </c>
    </row>
    <row r="16" spans="1:13" ht="22.5" customHeight="1" x14ac:dyDescent="0.3">
      <c r="A16" s="52" t="s">
        <v>208</v>
      </c>
      <c r="B16" s="75">
        <v>729047.71560999996</v>
      </c>
      <c r="C16" s="75">
        <v>650340.29304000002</v>
      </c>
      <c r="D16" s="64">
        <f t="shared" si="5"/>
        <v>-10.795921979420074</v>
      </c>
      <c r="E16" s="77">
        <f t="shared" si="0"/>
        <v>4.0491185893368318</v>
      </c>
      <c r="F16" s="75">
        <v>6047549.1998300003</v>
      </c>
      <c r="G16" s="75">
        <v>6180983.9187500002</v>
      </c>
      <c r="H16" s="64">
        <f t="shared" si="1"/>
        <v>2.2064263474491588</v>
      </c>
      <c r="I16" s="66">
        <f t="shared" si="2"/>
        <v>4.9435094234277948</v>
      </c>
      <c r="J16" s="75">
        <v>7288237.6676700003</v>
      </c>
      <c r="K16" s="75">
        <v>7701483.19833</v>
      </c>
      <c r="L16" s="64">
        <f t="shared" si="3"/>
        <v>5.6700336830825586</v>
      </c>
      <c r="M16" s="77">
        <f t="shared" si="4"/>
        <v>5.0017673293440641</v>
      </c>
    </row>
    <row r="17" spans="1:13" ht="22.5" customHeight="1" x14ac:dyDescent="0.3">
      <c r="A17" s="52" t="s">
        <v>209</v>
      </c>
      <c r="B17" s="75">
        <v>209161.17228999999</v>
      </c>
      <c r="C17" s="75">
        <v>252469.23521000001</v>
      </c>
      <c r="D17" s="64">
        <f t="shared" si="5"/>
        <v>20.705593894814189</v>
      </c>
      <c r="E17" s="77">
        <f t="shared" si="0"/>
        <v>1.571912250347969</v>
      </c>
      <c r="F17" s="75">
        <v>2023095.71157</v>
      </c>
      <c r="G17" s="75">
        <v>1911432.32889</v>
      </c>
      <c r="H17" s="64">
        <f t="shared" si="1"/>
        <v>-5.5194315346229939</v>
      </c>
      <c r="I17" s="66">
        <f t="shared" si="2"/>
        <v>1.5287507384460546</v>
      </c>
      <c r="J17" s="75">
        <v>2448011.0097500002</v>
      </c>
      <c r="K17" s="75">
        <v>2321689.79311</v>
      </c>
      <c r="L17" s="64">
        <f t="shared" si="3"/>
        <v>-5.1601572107676352</v>
      </c>
      <c r="M17" s="77">
        <f t="shared" si="4"/>
        <v>1.5078332130319081</v>
      </c>
    </row>
    <row r="18" spans="1:13" ht="22.5" customHeight="1" x14ac:dyDescent="0.3">
      <c r="A18" s="52" t="s">
        <v>210</v>
      </c>
      <c r="B18" s="75">
        <v>168467.80949000001</v>
      </c>
      <c r="C18" s="75">
        <v>209896.83007</v>
      </c>
      <c r="D18" s="64">
        <f t="shared" si="5"/>
        <v>24.591653862786853</v>
      </c>
      <c r="E18" s="77">
        <f t="shared" si="0"/>
        <v>1.3068499146907957</v>
      </c>
      <c r="F18" s="75">
        <v>1508284.8048</v>
      </c>
      <c r="G18" s="75">
        <v>1621633.6805499999</v>
      </c>
      <c r="H18" s="64">
        <f t="shared" si="1"/>
        <v>7.5150843785786234</v>
      </c>
      <c r="I18" s="66">
        <f t="shared" si="2"/>
        <v>1.2969717259461884</v>
      </c>
      <c r="J18" s="75">
        <v>1837070.84671</v>
      </c>
      <c r="K18" s="75">
        <v>1954843.3502700001</v>
      </c>
      <c r="L18" s="64">
        <f t="shared" si="3"/>
        <v>6.4108852291090592</v>
      </c>
      <c r="M18" s="77">
        <f t="shared" si="4"/>
        <v>1.2695829298811152</v>
      </c>
    </row>
    <row r="19" spans="1:13" ht="22.5" customHeight="1" x14ac:dyDescent="0.3">
      <c r="A19" s="52" t="s">
        <v>211</v>
      </c>
      <c r="B19" s="75">
        <v>141450.83898</v>
      </c>
      <c r="C19" s="75">
        <v>165621.94394999999</v>
      </c>
      <c r="D19" s="64">
        <f t="shared" si="5"/>
        <v>17.087989823388451</v>
      </c>
      <c r="E19" s="77">
        <f t="shared" si="0"/>
        <v>1.0311876708657206</v>
      </c>
      <c r="F19" s="75">
        <v>1473285.81119</v>
      </c>
      <c r="G19" s="75">
        <v>1530988.15551</v>
      </c>
      <c r="H19" s="64">
        <f t="shared" si="1"/>
        <v>3.9165750380364197</v>
      </c>
      <c r="I19" s="66">
        <f t="shared" si="2"/>
        <v>1.2244740438429444</v>
      </c>
      <c r="J19" s="75">
        <v>1776982.4222200001</v>
      </c>
      <c r="K19" s="75">
        <v>1849993.1286299999</v>
      </c>
      <c r="L19" s="64">
        <f t="shared" si="3"/>
        <v>4.1086904122994605</v>
      </c>
      <c r="M19" s="77">
        <f t="shared" si="4"/>
        <v>1.2014874215786162</v>
      </c>
    </row>
    <row r="20" spans="1:13" ht="22.5" customHeight="1" x14ac:dyDescent="0.3">
      <c r="A20" s="52" t="s">
        <v>212</v>
      </c>
      <c r="B20" s="75">
        <v>187541.06435</v>
      </c>
      <c r="C20" s="75">
        <v>144377.91841000001</v>
      </c>
      <c r="D20" s="64">
        <f t="shared" si="5"/>
        <v>-23.015303922689924</v>
      </c>
      <c r="E20" s="77">
        <f t="shared" si="0"/>
        <v>0.89891910370642014</v>
      </c>
      <c r="F20" s="75">
        <v>1089229.51599</v>
      </c>
      <c r="G20" s="75">
        <v>1258666.0600699999</v>
      </c>
      <c r="H20" s="64">
        <f t="shared" si="1"/>
        <v>15.555632820507912</v>
      </c>
      <c r="I20" s="66">
        <f t="shared" si="2"/>
        <v>1.0066726609706371</v>
      </c>
      <c r="J20" s="75">
        <v>1307855.3428799999</v>
      </c>
      <c r="K20" s="75">
        <v>1577315.0335599999</v>
      </c>
      <c r="L20" s="64">
        <f t="shared" si="3"/>
        <v>20.603172372766291</v>
      </c>
      <c r="M20" s="77">
        <f t="shared" si="4"/>
        <v>1.0243952495610695</v>
      </c>
    </row>
    <row r="21" spans="1:13" ht="22.5" customHeight="1" x14ac:dyDescent="0.3">
      <c r="A21" s="52" t="s">
        <v>213</v>
      </c>
      <c r="B21" s="75">
        <v>67382.895149999997</v>
      </c>
      <c r="C21" s="75">
        <v>83381.647989999998</v>
      </c>
      <c r="D21" s="64">
        <f t="shared" si="5"/>
        <v>23.743047555890008</v>
      </c>
      <c r="E21" s="77">
        <f t="shared" si="0"/>
        <v>0.51914695198669347</v>
      </c>
      <c r="F21" s="75">
        <v>692664.52223</v>
      </c>
      <c r="G21" s="75">
        <v>862335.15419000003</v>
      </c>
      <c r="H21" s="64">
        <f t="shared" si="1"/>
        <v>24.495354751785701</v>
      </c>
      <c r="I21" s="66">
        <f t="shared" si="2"/>
        <v>0.68968986441780578</v>
      </c>
      <c r="J21" s="75">
        <v>888246.97791999998</v>
      </c>
      <c r="K21" s="75">
        <v>1067852.72318</v>
      </c>
      <c r="L21" s="64">
        <f t="shared" si="3"/>
        <v>20.220248390890241</v>
      </c>
      <c r="M21" s="77">
        <f t="shared" si="4"/>
        <v>0.6935223678097483</v>
      </c>
    </row>
    <row r="22" spans="1:13" ht="24" customHeight="1" x14ac:dyDescent="0.25">
      <c r="A22" s="68" t="s">
        <v>42</v>
      </c>
      <c r="B22" s="76">
        <f>SUM(B9:B21)</f>
        <v>15173255.891799998</v>
      </c>
      <c r="C22" s="76">
        <f>SUM(C9:C21)</f>
        <v>16061280.466139998</v>
      </c>
      <c r="D22" s="74">
        <f t="shared" si="5"/>
        <v>5.8525644111750017</v>
      </c>
      <c r="E22" s="78">
        <f t="shared" si="0"/>
        <v>100</v>
      </c>
      <c r="F22" s="67">
        <f>SUM(F9:F21)</f>
        <v>136931320.50108999</v>
      </c>
      <c r="G22" s="67">
        <f>SUM(G9:G21)</f>
        <v>125032307.80663</v>
      </c>
      <c r="H22" s="74">
        <f>(G22-F22)/F22*100</f>
        <v>-8.6897669948091032</v>
      </c>
      <c r="I22" s="70">
        <f t="shared" si="2"/>
        <v>100</v>
      </c>
      <c r="J22" s="76">
        <f>SUM(J9:J21)</f>
        <v>165423491.21132001</v>
      </c>
      <c r="K22" s="76">
        <f>SUM(K9:K21)</f>
        <v>153975238.97498003</v>
      </c>
      <c r="L22" s="74">
        <f t="shared" si="3"/>
        <v>-6.9205722551916358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F2" sqref="F2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 t="s">
        <v>122</v>
      </c>
    </row>
    <row r="22" spans="3:14" x14ac:dyDescent="0.25">
      <c r="C22" s="65" t="s">
        <v>123</v>
      </c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5"/>
      <c r="I26" s="165"/>
      <c r="N26" t="s">
        <v>43</v>
      </c>
    </row>
    <row r="27" spans="3:14" x14ac:dyDescent="0.25">
      <c r="H27" s="165"/>
      <c r="I27" s="165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5"/>
      <c r="I39" s="165"/>
    </row>
    <row r="40" spans="8:9" x14ac:dyDescent="0.25">
      <c r="H40" s="165"/>
      <c r="I40" s="165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5"/>
      <c r="I51" s="165"/>
    </row>
    <row r="52" spans="3:9" x14ac:dyDescent="0.25">
      <c r="H52" s="165"/>
      <c r="I52" s="165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/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119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171</v>
      </c>
      <c r="C5" s="79">
        <v>1268405.51495</v>
      </c>
      <c r="D5" s="79">
        <v>1196429.4651500001</v>
      </c>
      <c r="E5" s="79">
        <v>1160093.6280499999</v>
      </c>
      <c r="F5" s="79">
        <v>796830.66101000004</v>
      </c>
      <c r="G5" s="79">
        <v>847724.48930999998</v>
      </c>
      <c r="H5" s="79">
        <v>1178225.77248</v>
      </c>
      <c r="I5" s="56">
        <v>1298471.50404</v>
      </c>
      <c r="J5" s="56">
        <v>1085914.1667899999</v>
      </c>
      <c r="K5" s="56">
        <v>1350832.5601300001</v>
      </c>
      <c r="L5" s="56">
        <v>1458879.5083999999</v>
      </c>
      <c r="M5" s="56"/>
      <c r="N5" s="56"/>
      <c r="O5" s="79">
        <v>11641807.27031</v>
      </c>
      <c r="P5" s="57">
        <f t="shared" ref="P5:P24" si="0">O5/O$26*100</f>
        <v>9.3110392621999409</v>
      </c>
    </row>
    <row r="6" spans="1:16" x14ac:dyDescent="0.25">
      <c r="A6" s="54" t="s">
        <v>98</v>
      </c>
      <c r="B6" s="55" t="s">
        <v>172</v>
      </c>
      <c r="C6" s="79">
        <v>833383.40998</v>
      </c>
      <c r="D6" s="79">
        <v>827726.42009999999</v>
      </c>
      <c r="E6" s="79">
        <v>772818.28601000004</v>
      </c>
      <c r="F6" s="79">
        <v>339827.12649</v>
      </c>
      <c r="G6" s="79">
        <v>533494.32065999997</v>
      </c>
      <c r="H6" s="79">
        <v>873063.61268999998</v>
      </c>
      <c r="I6" s="56">
        <v>923088.67980000004</v>
      </c>
      <c r="J6" s="56">
        <v>713044.37678000005</v>
      </c>
      <c r="K6" s="56">
        <v>1108074.6842100001</v>
      </c>
      <c r="L6" s="56">
        <v>1445433.76355</v>
      </c>
      <c r="M6" s="56"/>
      <c r="N6" s="56"/>
      <c r="O6" s="79">
        <v>8369954.6802700004</v>
      </c>
      <c r="P6" s="57">
        <f t="shared" si="0"/>
        <v>6.6942335361950125</v>
      </c>
    </row>
    <row r="7" spans="1:16" x14ac:dyDescent="0.25">
      <c r="A7" s="54" t="s">
        <v>97</v>
      </c>
      <c r="B7" s="55" t="s">
        <v>173</v>
      </c>
      <c r="C7" s="79">
        <v>639828.52913000004</v>
      </c>
      <c r="D7" s="79">
        <v>663129.78376000002</v>
      </c>
      <c r="E7" s="79">
        <v>686420.53232999996</v>
      </c>
      <c r="F7" s="79">
        <v>594860.16757000005</v>
      </c>
      <c r="G7" s="79">
        <v>496458.41908000002</v>
      </c>
      <c r="H7" s="79">
        <v>713290.37705000001</v>
      </c>
      <c r="I7" s="56">
        <v>814967.01847999997</v>
      </c>
      <c r="J7" s="56">
        <v>667771.32218000002</v>
      </c>
      <c r="K7" s="56">
        <v>859651.27254000003</v>
      </c>
      <c r="L7" s="56">
        <v>892743.26029999997</v>
      </c>
      <c r="M7" s="56"/>
      <c r="N7" s="56"/>
      <c r="O7" s="79">
        <v>7029120.6824200004</v>
      </c>
      <c r="P7" s="57">
        <f t="shared" si="0"/>
        <v>5.6218435104716775</v>
      </c>
    </row>
    <row r="8" spans="1:16" x14ac:dyDescent="0.25">
      <c r="A8" s="54" t="s">
        <v>96</v>
      </c>
      <c r="B8" s="55" t="s">
        <v>174</v>
      </c>
      <c r="C8" s="79">
        <v>842185.48286999995</v>
      </c>
      <c r="D8" s="79">
        <v>715177.15882999997</v>
      </c>
      <c r="E8" s="79">
        <v>507152.73852000001</v>
      </c>
      <c r="F8" s="79">
        <v>375669.68440000003</v>
      </c>
      <c r="G8" s="79">
        <v>373270.31955999997</v>
      </c>
      <c r="H8" s="79">
        <v>599707.65943</v>
      </c>
      <c r="I8" s="56">
        <v>587027.73849999998</v>
      </c>
      <c r="J8" s="56">
        <v>462876.49434999999</v>
      </c>
      <c r="K8" s="56">
        <v>755300.68458999996</v>
      </c>
      <c r="L8" s="56">
        <v>824741.55151999998</v>
      </c>
      <c r="M8" s="56"/>
      <c r="N8" s="56"/>
      <c r="O8" s="79">
        <v>6043109.5125700003</v>
      </c>
      <c r="P8" s="57">
        <f t="shared" si="0"/>
        <v>4.8332383994031645</v>
      </c>
    </row>
    <row r="9" spans="1:16" x14ac:dyDescent="0.25">
      <c r="A9" s="54" t="s">
        <v>95</v>
      </c>
      <c r="B9" s="55" t="s">
        <v>175</v>
      </c>
      <c r="C9" s="79">
        <v>621803.03026000003</v>
      </c>
      <c r="D9" s="79">
        <v>630158.58681999997</v>
      </c>
      <c r="E9" s="79">
        <v>372886.36573000002</v>
      </c>
      <c r="F9" s="79">
        <v>459412.84155000001</v>
      </c>
      <c r="G9" s="79">
        <v>502648.79508000001</v>
      </c>
      <c r="H9" s="79">
        <v>580981.84329999995</v>
      </c>
      <c r="I9" s="56">
        <v>608706.20989000006</v>
      </c>
      <c r="J9" s="56">
        <v>549224.93056999997</v>
      </c>
      <c r="K9" s="56">
        <v>686637.37159999995</v>
      </c>
      <c r="L9" s="56">
        <v>788987.84424000001</v>
      </c>
      <c r="M9" s="56"/>
      <c r="N9" s="56"/>
      <c r="O9" s="79">
        <v>5801447.8190400004</v>
      </c>
      <c r="P9" s="57">
        <f t="shared" si="0"/>
        <v>4.6399590000468436</v>
      </c>
    </row>
    <row r="10" spans="1:16" x14ac:dyDescent="0.25">
      <c r="A10" s="54" t="s">
        <v>94</v>
      </c>
      <c r="B10" s="55" t="s">
        <v>176</v>
      </c>
      <c r="C10" s="79">
        <v>617974.61968</v>
      </c>
      <c r="D10" s="79">
        <v>602243.68336000002</v>
      </c>
      <c r="E10" s="79">
        <v>459850.99846999999</v>
      </c>
      <c r="F10" s="79">
        <v>224990.94944999999</v>
      </c>
      <c r="G10" s="79">
        <v>400449.45178</v>
      </c>
      <c r="H10" s="79">
        <v>573193.24130999995</v>
      </c>
      <c r="I10" s="56">
        <v>658537.10098999995</v>
      </c>
      <c r="J10" s="56">
        <v>452794.68494000001</v>
      </c>
      <c r="K10" s="56">
        <v>672160.48597000004</v>
      </c>
      <c r="L10" s="56">
        <v>712435.35415000003</v>
      </c>
      <c r="M10" s="56"/>
      <c r="N10" s="56"/>
      <c r="O10" s="79">
        <v>5374630.5701000001</v>
      </c>
      <c r="P10" s="57">
        <f t="shared" si="0"/>
        <v>4.2985934310771832</v>
      </c>
    </row>
    <row r="11" spans="1:16" x14ac:dyDescent="0.25">
      <c r="A11" s="54" t="s">
        <v>93</v>
      </c>
      <c r="B11" s="55" t="s">
        <v>177</v>
      </c>
      <c r="C11" s="79">
        <v>588887.16480000003</v>
      </c>
      <c r="D11" s="79">
        <v>612058.77731000003</v>
      </c>
      <c r="E11" s="79">
        <v>465214.24397000001</v>
      </c>
      <c r="F11" s="79">
        <v>287854.75419000001</v>
      </c>
      <c r="G11" s="79">
        <v>250931.64241</v>
      </c>
      <c r="H11" s="79">
        <v>439263.22276999999</v>
      </c>
      <c r="I11" s="56">
        <v>597484.64338999998</v>
      </c>
      <c r="J11" s="56">
        <v>554491.50393000001</v>
      </c>
      <c r="K11" s="56">
        <v>666400.78529999999</v>
      </c>
      <c r="L11" s="56">
        <v>694646.73332999996</v>
      </c>
      <c r="M11" s="56"/>
      <c r="N11" s="56"/>
      <c r="O11" s="79">
        <v>5157233.4714000002</v>
      </c>
      <c r="P11" s="57">
        <f t="shared" si="0"/>
        <v>4.1247206916919206</v>
      </c>
    </row>
    <row r="12" spans="1:16" x14ac:dyDescent="0.25">
      <c r="A12" s="54" t="s">
        <v>92</v>
      </c>
      <c r="B12" s="55" t="s">
        <v>179</v>
      </c>
      <c r="C12" s="79">
        <v>470861.37508000003</v>
      </c>
      <c r="D12" s="79">
        <v>410959.19886</v>
      </c>
      <c r="E12" s="79">
        <v>444995.84863999998</v>
      </c>
      <c r="F12" s="79">
        <v>262601.27731999999</v>
      </c>
      <c r="G12" s="79">
        <v>310203.42694999999</v>
      </c>
      <c r="H12" s="79">
        <v>361840.32491000002</v>
      </c>
      <c r="I12" s="56">
        <v>453115.76393999998</v>
      </c>
      <c r="J12" s="56">
        <v>393359.40181000001</v>
      </c>
      <c r="K12" s="56">
        <v>402167.93062</v>
      </c>
      <c r="L12" s="56">
        <v>432356.99606999999</v>
      </c>
      <c r="M12" s="56"/>
      <c r="N12" s="56"/>
      <c r="O12" s="79">
        <v>3942461.5441999999</v>
      </c>
      <c r="P12" s="57">
        <f t="shared" si="0"/>
        <v>3.1531542633742751</v>
      </c>
    </row>
    <row r="13" spans="1:16" x14ac:dyDescent="0.25">
      <c r="A13" s="54" t="s">
        <v>91</v>
      </c>
      <c r="B13" s="55" t="s">
        <v>178</v>
      </c>
      <c r="C13" s="79">
        <v>365167.52296999999</v>
      </c>
      <c r="D13" s="79">
        <v>376653.10612000001</v>
      </c>
      <c r="E13" s="79">
        <v>389518.10803</v>
      </c>
      <c r="F13" s="79">
        <v>240840.01306</v>
      </c>
      <c r="G13" s="79">
        <v>259517.08908999999</v>
      </c>
      <c r="H13" s="79">
        <v>377810.94371000002</v>
      </c>
      <c r="I13" s="56">
        <v>390410.47447000002</v>
      </c>
      <c r="J13" s="56">
        <v>349666.81757000001</v>
      </c>
      <c r="K13" s="56">
        <v>420822.45189999999</v>
      </c>
      <c r="L13" s="56">
        <v>460778.13611000002</v>
      </c>
      <c r="M13" s="56"/>
      <c r="N13" s="56"/>
      <c r="O13" s="79">
        <v>3631184.6630299999</v>
      </c>
      <c r="P13" s="57">
        <f t="shared" si="0"/>
        <v>2.9041971045162556</v>
      </c>
    </row>
    <row r="14" spans="1:16" x14ac:dyDescent="0.25">
      <c r="A14" s="54" t="s">
        <v>90</v>
      </c>
      <c r="B14" s="55" t="s">
        <v>180</v>
      </c>
      <c r="C14" s="79">
        <v>331829.59639999998</v>
      </c>
      <c r="D14" s="79">
        <v>367102.42895999999</v>
      </c>
      <c r="E14" s="79">
        <v>309680.19639</v>
      </c>
      <c r="F14" s="79">
        <v>188731.30942999999</v>
      </c>
      <c r="G14" s="79">
        <v>221631.31169999999</v>
      </c>
      <c r="H14" s="79">
        <v>366428.79100999999</v>
      </c>
      <c r="I14" s="56">
        <v>376162.20134000003</v>
      </c>
      <c r="J14" s="56">
        <v>277949.20707</v>
      </c>
      <c r="K14" s="56">
        <v>339956.46039999998</v>
      </c>
      <c r="L14" s="56">
        <v>407598.81712999998</v>
      </c>
      <c r="M14" s="56"/>
      <c r="N14" s="56"/>
      <c r="O14" s="79">
        <v>3187070.3198299999</v>
      </c>
      <c r="P14" s="57">
        <f t="shared" si="0"/>
        <v>2.5489974357339675</v>
      </c>
    </row>
    <row r="15" spans="1:16" x14ac:dyDescent="0.25">
      <c r="A15" s="54" t="s">
        <v>89</v>
      </c>
      <c r="B15" s="55" t="s">
        <v>214</v>
      </c>
      <c r="C15" s="79">
        <v>328696.81404999999</v>
      </c>
      <c r="D15" s="79">
        <v>317573.79080000002</v>
      </c>
      <c r="E15" s="79">
        <v>323588.93576999998</v>
      </c>
      <c r="F15" s="79">
        <v>172024.3775</v>
      </c>
      <c r="G15" s="79">
        <v>215411.17989</v>
      </c>
      <c r="H15" s="79">
        <v>322439.90739000001</v>
      </c>
      <c r="I15" s="56">
        <v>336974.62663000001</v>
      </c>
      <c r="J15" s="56">
        <v>258047.66453000001</v>
      </c>
      <c r="K15" s="56">
        <v>418422.95191</v>
      </c>
      <c r="L15" s="56">
        <v>369351.63634999999</v>
      </c>
      <c r="M15" s="56"/>
      <c r="N15" s="56"/>
      <c r="O15" s="79">
        <v>3062531.8848199998</v>
      </c>
      <c r="P15" s="57">
        <f t="shared" si="0"/>
        <v>2.4493924318795992</v>
      </c>
    </row>
    <row r="16" spans="1:16" x14ac:dyDescent="0.25">
      <c r="A16" s="54" t="s">
        <v>88</v>
      </c>
      <c r="B16" s="55" t="s">
        <v>215</v>
      </c>
      <c r="C16" s="79">
        <v>309156.25494999997</v>
      </c>
      <c r="D16" s="79">
        <v>314322.92417000001</v>
      </c>
      <c r="E16" s="79">
        <v>248497.69234000001</v>
      </c>
      <c r="F16" s="79">
        <v>154936.32298999999</v>
      </c>
      <c r="G16" s="79">
        <v>253383.16021</v>
      </c>
      <c r="H16" s="79">
        <v>282237.75426999998</v>
      </c>
      <c r="I16" s="56">
        <v>292005.13069000002</v>
      </c>
      <c r="J16" s="56">
        <v>254514.29746</v>
      </c>
      <c r="K16" s="56">
        <v>305214.47444000002</v>
      </c>
      <c r="L16" s="56">
        <v>335825.86041000002</v>
      </c>
      <c r="M16" s="56"/>
      <c r="N16" s="56"/>
      <c r="O16" s="79">
        <v>2750093.8719299999</v>
      </c>
      <c r="P16" s="57">
        <f t="shared" si="0"/>
        <v>2.1995066076707039</v>
      </c>
    </row>
    <row r="17" spans="1:16" x14ac:dyDescent="0.25">
      <c r="A17" s="54" t="s">
        <v>87</v>
      </c>
      <c r="B17" s="55" t="s">
        <v>216</v>
      </c>
      <c r="C17" s="79">
        <v>270083.41113999998</v>
      </c>
      <c r="D17" s="79">
        <v>291876.13238000002</v>
      </c>
      <c r="E17" s="79">
        <v>262297.15285999997</v>
      </c>
      <c r="F17" s="79">
        <v>152887.71497999999</v>
      </c>
      <c r="G17" s="79">
        <v>178049.25210000001</v>
      </c>
      <c r="H17" s="79">
        <v>229852.90465000001</v>
      </c>
      <c r="I17" s="56">
        <v>282010.55153</v>
      </c>
      <c r="J17" s="56">
        <v>237925.05973000001</v>
      </c>
      <c r="K17" s="56">
        <v>380539.09424000001</v>
      </c>
      <c r="L17" s="56">
        <v>382367.76873000001</v>
      </c>
      <c r="M17" s="56"/>
      <c r="N17" s="56"/>
      <c r="O17" s="79">
        <v>2667889.0423400002</v>
      </c>
      <c r="P17" s="57">
        <f t="shared" si="0"/>
        <v>2.1337597370961525</v>
      </c>
    </row>
    <row r="18" spans="1:16" x14ac:dyDescent="0.25">
      <c r="A18" s="54" t="s">
        <v>86</v>
      </c>
      <c r="B18" s="55" t="s">
        <v>217</v>
      </c>
      <c r="C18" s="79">
        <v>273960.74495999998</v>
      </c>
      <c r="D18" s="79">
        <v>292483.45879</v>
      </c>
      <c r="E18" s="79">
        <v>263776.35058000003</v>
      </c>
      <c r="F18" s="79">
        <v>208188.36853000001</v>
      </c>
      <c r="G18" s="79">
        <v>172897.12914999999</v>
      </c>
      <c r="H18" s="79">
        <v>216630.10459999999</v>
      </c>
      <c r="I18" s="56">
        <v>242870.05687999999</v>
      </c>
      <c r="J18" s="56">
        <v>187146.82193000001</v>
      </c>
      <c r="K18" s="56">
        <v>236401.15168000001</v>
      </c>
      <c r="L18" s="56">
        <v>254026.76095</v>
      </c>
      <c r="M18" s="56"/>
      <c r="N18" s="56"/>
      <c r="O18" s="79">
        <v>2348380.9480499998</v>
      </c>
      <c r="P18" s="57">
        <f t="shared" si="0"/>
        <v>1.878219309269979</v>
      </c>
    </row>
    <row r="19" spans="1:16" x14ac:dyDescent="0.25">
      <c r="A19" s="54" t="s">
        <v>85</v>
      </c>
      <c r="B19" s="55" t="s">
        <v>218</v>
      </c>
      <c r="C19" s="79">
        <v>221910.71246000001</v>
      </c>
      <c r="D19" s="79">
        <v>290496.84895999997</v>
      </c>
      <c r="E19" s="79">
        <v>298675.69218000001</v>
      </c>
      <c r="F19" s="79">
        <v>200946.94154</v>
      </c>
      <c r="G19" s="79">
        <v>139505.13005000001</v>
      </c>
      <c r="H19" s="79">
        <v>212474.99025</v>
      </c>
      <c r="I19" s="56">
        <v>257191.93789</v>
      </c>
      <c r="J19" s="56">
        <v>197069.34184000001</v>
      </c>
      <c r="K19" s="56">
        <v>214371.03198</v>
      </c>
      <c r="L19" s="56">
        <v>198940.19232999999</v>
      </c>
      <c r="M19" s="56"/>
      <c r="N19" s="56"/>
      <c r="O19" s="79">
        <v>2231582.8194800001</v>
      </c>
      <c r="P19" s="57">
        <f t="shared" si="0"/>
        <v>1.7848049505182915</v>
      </c>
    </row>
    <row r="20" spans="1:16" x14ac:dyDescent="0.25">
      <c r="A20" s="54" t="s">
        <v>84</v>
      </c>
      <c r="B20" s="55" t="s">
        <v>219</v>
      </c>
      <c r="C20" s="79">
        <v>204657.17128000001</v>
      </c>
      <c r="D20" s="79">
        <v>143214.93409</v>
      </c>
      <c r="E20" s="79">
        <v>184774.34140999999</v>
      </c>
      <c r="F20" s="79">
        <v>213085.52015999999</v>
      </c>
      <c r="G20" s="79">
        <v>187550.97808</v>
      </c>
      <c r="H20" s="79">
        <v>218183.90164</v>
      </c>
      <c r="I20" s="56">
        <v>237234.08489</v>
      </c>
      <c r="J20" s="56">
        <v>196468.16130000001</v>
      </c>
      <c r="K20" s="56">
        <v>267727.92761999997</v>
      </c>
      <c r="L20" s="56">
        <v>265279.87358999997</v>
      </c>
      <c r="M20" s="56"/>
      <c r="N20" s="56"/>
      <c r="O20" s="79">
        <v>2118176.8940599998</v>
      </c>
      <c r="P20" s="57">
        <f t="shared" si="0"/>
        <v>1.6941036530621254</v>
      </c>
    </row>
    <row r="21" spans="1:16" x14ac:dyDescent="0.25">
      <c r="A21" s="54" t="s">
        <v>83</v>
      </c>
      <c r="B21" s="55" t="s">
        <v>220</v>
      </c>
      <c r="C21" s="79">
        <v>202664.68093999999</v>
      </c>
      <c r="D21" s="79">
        <v>191927.69016</v>
      </c>
      <c r="E21" s="79">
        <v>186387.44482</v>
      </c>
      <c r="F21" s="79">
        <v>141315.73628000001</v>
      </c>
      <c r="G21" s="79">
        <v>152868.97500000001</v>
      </c>
      <c r="H21" s="79">
        <v>207910.70272999999</v>
      </c>
      <c r="I21" s="56">
        <v>219048.27311000001</v>
      </c>
      <c r="J21" s="56">
        <v>192913.46595000001</v>
      </c>
      <c r="K21" s="56">
        <v>243418.62242999999</v>
      </c>
      <c r="L21" s="56">
        <v>252718.66200000001</v>
      </c>
      <c r="M21" s="56"/>
      <c r="N21" s="56"/>
      <c r="O21" s="79">
        <v>1991174.25342</v>
      </c>
      <c r="P21" s="57">
        <f t="shared" si="0"/>
        <v>1.5925277940958038</v>
      </c>
    </row>
    <row r="22" spans="1:16" x14ac:dyDescent="0.25">
      <c r="A22" s="54" t="s">
        <v>82</v>
      </c>
      <c r="B22" s="55" t="s">
        <v>221</v>
      </c>
      <c r="C22" s="79">
        <v>220671.53284</v>
      </c>
      <c r="D22" s="79">
        <v>184312.99770000001</v>
      </c>
      <c r="E22" s="79">
        <v>175153.31909999999</v>
      </c>
      <c r="F22" s="79">
        <v>170079.94284</v>
      </c>
      <c r="G22" s="79">
        <v>94945.731799999994</v>
      </c>
      <c r="H22" s="79">
        <v>143620.49703999999</v>
      </c>
      <c r="I22" s="56">
        <v>132097.0705</v>
      </c>
      <c r="J22" s="56">
        <v>138545.06216999999</v>
      </c>
      <c r="K22" s="56">
        <v>124590.79347999999</v>
      </c>
      <c r="L22" s="56">
        <v>182519.24619999999</v>
      </c>
      <c r="M22" s="56"/>
      <c r="N22" s="56"/>
      <c r="O22" s="79">
        <v>1566536.1936699999</v>
      </c>
      <c r="P22" s="57">
        <f t="shared" si="0"/>
        <v>1.2529051260037067</v>
      </c>
    </row>
    <row r="23" spans="1:16" x14ac:dyDescent="0.25">
      <c r="A23" s="54" t="s">
        <v>81</v>
      </c>
      <c r="B23" s="55" t="s">
        <v>222</v>
      </c>
      <c r="C23" s="79">
        <v>174656.28602</v>
      </c>
      <c r="D23" s="79">
        <v>206948.96327000001</v>
      </c>
      <c r="E23" s="79">
        <v>197426.07931</v>
      </c>
      <c r="F23" s="79">
        <v>59913.466780000002</v>
      </c>
      <c r="G23" s="79">
        <v>87323.913079999998</v>
      </c>
      <c r="H23" s="79">
        <v>153815.90242</v>
      </c>
      <c r="I23" s="56">
        <v>176831.05325999999</v>
      </c>
      <c r="J23" s="56">
        <v>137106.62776999999</v>
      </c>
      <c r="K23" s="56">
        <v>196326.96247999999</v>
      </c>
      <c r="L23" s="56">
        <v>172926.39689</v>
      </c>
      <c r="M23" s="56"/>
      <c r="N23" s="56"/>
      <c r="O23" s="79">
        <v>1563275.6512800001</v>
      </c>
      <c r="P23" s="57">
        <f t="shared" si="0"/>
        <v>1.2502973660997287</v>
      </c>
    </row>
    <row r="24" spans="1:16" x14ac:dyDescent="0.25">
      <c r="A24" s="54" t="s">
        <v>80</v>
      </c>
      <c r="B24" s="55" t="s">
        <v>223</v>
      </c>
      <c r="C24" s="79">
        <v>117958.52138000001</v>
      </c>
      <c r="D24" s="79">
        <v>126609.58764</v>
      </c>
      <c r="E24" s="79">
        <v>132460.70814</v>
      </c>
      <c r="F24" s="79">
        <v>129483.73745</v>
      </c>
      <c r="G24" s="79">
        <v>166630.73572999999</v>
      </c>
      <c r="H24" s="79">
        <v>139902.95809999999</v>
      </c>
      <c r="I24" s="56">
        <v>134661.86726</v>
      </c>
      <c r="J24" s="56">
        <v>145078.47326999999</v>
      </c>
      <c r="K24" s="56">
        <v>216665.64326000001</v>
      </c>
      <c r="L24" s="56">
        <v>232726.23525999999</v>
      </c>
      <c r="M24" s="56"/>
      <c r="N24" s="56"/>
      <c r="O24" s="79">
        <v>1542178.46749</v>
      </c>
      <c r="P24" s="57">
        <f t="shared" si="0"/>
        <v>1.233423980204438</v>
      </c>
    </row>
    <row r="25" spans="1:16" x14ac:dyDescent="0.25">
      <c r="A25" s="58"/>
      <c r="B25" s="166" t="s">
        <v>79</v>
      </c>
      <c r="C25" s="166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82019840.559710011</v>
      </c>
      <c r="P25" s="60">
        <f>SUM(P5:P24)</f>
        <v>65.598917590610768</v>
      </c>
    </row>
    <row r="26" spans="1:16" ht="13.5" customHeight="1" x14ac:dyDescent="0.25">
      <c r="A26" s="58"/>
      <c r="B26" s="167" t="s">
        <v>78</v>
      </c>
      <c r="C26" s="167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125032307.80662999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O17" sqref="O17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/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2020-11-01T13:20:56Z</dcterms:modified>
</cp:coreProperties>
</file>