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10 - Kasım\dağıtım\"/>
    </mc:Choice>
  </mc:AlternateContent>
  <xr:revisionPtr revIDLastSave="0" documentId="13_ncr:1_{83D5CC7A-83D9-47E8-82D9-8099543CB28C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/>
</workbook>
</file>

<file path=xl/calcChain.xml><?xml version="1.0" encoding="utf-8"?>
<calcChain xmlns="http://schemas.openxmlformats.org/spreadsheetml/2006/main">
  <c r="M43" i="1" l="1"/>
  <c r="I40" i="1"/>
  <c r="H46" i="1"/>
  <c r="M44" i="1"/>
  <c r="M36" i="1"/>
  <c r="M32" i="1"/>
  <c r="M28" i="1"/>
  <c r="M24" i="1"/>
  <c r="M21" i="1"/>
  <c r="M20" i="1"/>
  <c r="M16" i="1"/>
  <c r="M13" i="1"/>
  <c r="M12" i="1"/>
  <c r="M8" i="1"/>
  <c r="I44" i="1"/>
  <c r="I43" i="1"/>
  <c r="I42" i="1"/>
  <c r="I41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I46" i="1"/>
  <c r="E46" i="1"/>
  <c r="D46" i="1"/>
  <c r="J45" i="1"/>
  <c r="G45" i="1"/>
  <c r="I45" i="1" s="1"/>
  <c r="F45" i="1"/>
  <c r="C45" i="1"/>
  <c r="B45" i="1"/>
  <c r="D45" i="1" l="1"/>
  <c r="M29" i="1"/>
  <c r="M37" i="1"/>
  <c r="M38" i="1"/>
  <c r="M14" i="1"/>
  <c r="M22" i="1"/>
  <c r="M30" i="1"/>
  <c r="K45" i="1"/>
  <c r="M45" i="1" s="1"/>
  <c r="M15" i="1"/>
  <c r="M23" i="1"/>
  <c r="M31" i="1"/>
  <c r="M39" i="1"/>
  <c r="M40" i="1"/>
  <c r="M9" i="1"/>
  <c r="M17" i="1"/>
  <c r="M25" i="1"/>
  <c r="M33" i="1"/>
  <c r="M41" i="1"/>
  <c r="M10" i="1"/>
  <c r="M18" i="1"/>
  <c r="M26" i="1"/>
  <c r="M34" i="1"/>
  <c r="M42" i="1"/>
  <c r="M11" i="1"/>
  <c r="M19" i="1"/>
  <c r="M27" i="1"/>
  <c r="M35" i="1"/>
  <c r="H45" i="1"/>
  <c r="L45" i="1" l="1"/>
  <c r="O80" i="22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G22" i="1" l="1"/>
  <c r="K8" i="1"/>
  <c r="K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J46" i="2"/>
  <c r="J44" i="2" l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<sst xmlns="http://schemas.openxmlformats.org/spreadsheetml/2006/main" count="421" uniqueCount="230">
  <si>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</si>
  <si>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</si>
  <si>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</si>
  <si>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</si>
  <si>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</si>
  <si>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</si>
  <si>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</si>
  <si>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</si>
  <si>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</si>
  <si>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</si>
  <si>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</si>
  <si>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</si>
  <si>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</si>
  <si>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</si>
  <si>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</si>
  <si>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</si>
  <si>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</si>
  <si>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</si>
  <si>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</si>
  <si>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</si>
  <si>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</si>
  <si>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</si>
  <si>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</si>
  <si>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</si>
  <si>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</si>
  <si>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</si>
  <si>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</si>
  <si>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</si>
  <si>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</si>
  <si>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</si>
  <si>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</si>
  <si>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</si>
  <si>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</si>
  <si>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</si>
  <si>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</si>
  <si>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</si>
  <si>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</si>
  <si>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</si>
  <si>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</si>
  <si>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</si>
  <si>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</si>
  <si>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</si>
  <si>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</si>
  <si>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</si>
  <si>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</si>
  <si>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</si>
  <si>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</si>
  <si>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</si>
  <si>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</si>
  <si>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</si>
  <si>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</si>
  <si>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</si>
  <si>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</si>
  <si>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</si>
  <si>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</si>
  <si>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</si>
  <si>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</si>
  <si>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</si>
  <si>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</si>
  <si>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</si>
  <si>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</si>
  <si>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</si>
  <si>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</si>
  <si>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</si>
  <si>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</si>
  <si>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</si>
  <si>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</si>
  <si>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</si>
  <si>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</si>
  <si>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</si>
  <si>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</si>
  <si>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</si>
  <si>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</si>
  <si>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</si>
  <si>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</si>
  <si>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</si>
  <si>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</si>
  <si>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</si>
  <si>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</si>
  <si>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</si>
  <si>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</si>
  <si>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</si>
  <si>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</si>
  <si>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</si>
  <si>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</si>
  <si>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</si>
  <si>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</si>
  <si>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</si>
  <si>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</si>
  <si>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</si>
  <si>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</si>
  <si>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</si>
  <si>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</si>
  <si>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</si>
  <si>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</si>
  <si>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</si>
  <si>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</si>
  <si>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</si>
  <si>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</si>
  <si>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</si>
  <si>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</si>
  <si>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</si>
  <si>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</si>
  <si>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</si>
  <si>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</si>
  <si>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</si>
  <si>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</si>
  <si>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</si>
  <si>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</si>
  <si>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</si>
  <si>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</si>
  <si>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</si>
  <si>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</si>
  <si>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</si>
  <si>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</si>
  <si>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</si>
  <si>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</si>
  <si>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</si>
  <si>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</si>
  <si>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</si>
  <si>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</si>
  <si>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</si>
  <si>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</si>
  <si>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</si>
  <si>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</si>
  <si>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KASIM  (2020/2019)</t>
  </si>
  <si>
    <t>OCAK - KASIM  (2020/2019)</t>
  </si>
  <si>
    <t>1 - 30 KASıM İHRACAT RAKAMLARI</t>
  </si>
  <si>
    <t xml:space="preserve">SEKTÖREL BAZDA İHRACAT RAKAMLARI -1.000 $ </t>
  </si>
  <si>
    <t>1 - 30 KASıM</t>
  </si>
  <si>
    <t>1 OCAK  -  30 KASıM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</si>
  <si>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</si>
  <si>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</si>
  <si>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</si>
  <si>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</si>
  <si>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</si>
  <si>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</si>
  <si>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</si>
  <si>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</si>
  <si>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</si>
  <si>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</si>
  <si>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</si>
  <si>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</si>
  <si>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</si>
  <si>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</si>
  <si>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</si>
  <si>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</si>
  <si>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</si>
  <si>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</si>
  <si>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</si>
  <si>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</si>
  <si>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</si>
  <si>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</si>
  <si>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</si>
  <si>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</si>
  <si>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</si>
  <si>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</si>
  <si>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</si>
  <si>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</si>
  <si>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</si>
  <si>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1 - 30 KASıM</t>
  </si>
  <si>
    <t>2020  1 - 30 KASıM</t>
  </si>
  <si>
    <t>TONGA</t>
  </si>
  <si>
    <t>AMERİKAN SAMOASI</t>
  </si>
  <si>
    <t>MARŞAL ADALARI</t>
  </si>
  <si>
    <t>ANDORRA</t>
  </si>
  <si>
    <t>BRİTANYA VİRJİN AD.</t>
  </si>
  <si>
    <t>ST. VİNCENT VE GRENADİNES</t>
  </si>
  <si>
    <t>TUVALU</t>
  </si>
  <si>
    <t>AHL SERBEST BÖLGESİ</t>
  </si>
  <si>
    <t>ERİTRE</t>
  </si>
  <si>
    <t>BURUNDİ</t>
  </si>
  <si>
    <t>ALMANYA</t>
  </si>
  <si>
    <t>BİRLEŞİK KRALLIK</t>
  </si>
  <si>
    <t>ABD</t>
  </si>
  <si>
    <t>IRAK</t>
  </si>
  <si>
    <t>İTALYA</t>
  </si>
  <si>
    <t>FRANSA</t>
  </si>
  <si>
    <t>İSPANYA</t>
  </si>
  <si>
    <t>RUSYA FEDERASYONU</t>
  </si>
  <si>
    <t>HOLLANDA</t>
  </si>
  <si>
    <t>İSRAİL</t>
  </si>
  <si>
    <t>İSTANBUL</t>
  </si>
  <si>
    <t>BURSA</t>
  </si>
  <si>
    <t>KOCAELI</t>
  </si>
  <si>
    <t>İZMIR</t>
  </si>
  <si>
    <t>GAZIANTEP</t>
  </si>
  <si>
    <t>ANKARA</t>
  </si>
  <si>
    <t>SAKARYA</t>
  </si>
  <si>
    <t>MANISA</t>
  </si>
  <si>
    <t>DENIZLI</t>
  </si>
  <si>
    <t>HATAY</t>
  </si>
  <si>
    <t>BINGÖL</t>
  </si>
  <si>
    <t>TOKAT</t>
  </si>
  <si>
    <t>ERZINCAN</t>
  </si>
  <si>
    <t>KASTAMONU</t>
  </si>
  <si>
    <t>HAKKARI</t>
  </si>
  <si>
    <t>BATMAN</t>
  </si>
  <si>
    <t>YOZGAT</t>
  </si>
  <si>
    <t>KARABÜK</t>
  </si>
  <si>
    <t>ARDAHAN</t>
  </si>
  <si>
    <t>SIIRT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</si>
  <si>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</si>
  <si>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</si>
  <si>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</si>
  <si>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</si>
  <si>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</si>
  <si>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</si>
  <si>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</si>
  <si>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</si>
  <si>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</si>
  <si>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</si>
  <si>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</si>
  <si>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</si>
  <si>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</si>
  <si>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</si>
  <si>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</si>
  <si>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POLONYA</t>
  </si>
  <si>
    <t>MISIR</t>
  </si>
  <si>
    <t>ÇİN</t>
  </si>
  <si>
    <t>SUUDİ ARABİSTAN</t>
  </si>
  <si>
    <t>BULGARİSTAN</t>
  </si>
  <si>
    <t>FAS</t>
  </si>
  <si>
    <t>BAE</t>
  </si>
  <si>
    <t>AZERBAYCAN</t>
  </si>
  <si>
    <t>İhracatçı Birlikleri Kaydından Muaf İhracat ile Antrepo ve Serbest Bölgeler Farkı</t>
  </si>
  <si>
    <t>GENEL İHRACAT TOPLAMI</t>
  </si>
  <si>
    <t>1 Kasım - 30 Kasım</t>
  </si>
  <si>
    <t>1 Ocak - 30 Kasım</t>
  </si>
  <si>
    <t>1 Aralık - 30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</si>
</sst>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FF0000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10611505.518610002</c:v>
                </c:pt>
                <c:pt idx="1">
                  <c:v>11030227.57858</c:v>
                </c:pt>
                <c:pt idx="2">
                  <c:v>12637385.218580002</c:v>
                </c:pt>
                <c:pt idx="3">
                  <c:v>11772490.042010002</c:v>
                </c:pt>
                <c:pt idx="4">
                  <c:v>12995674.551510002</c:v>
                </c:pt>
                <c:pt idx="5">
                  <c:v>8887879.2872800007</c:v>
                </c:pt>
                <c:pt idx="6">
                  <c:v>12516357.097370001</c:v>
                </c:pt>
                <c:pt idx="7">
                  <c:v>10183260.56026</c:v>
                </c:pt>
                <c:pt idx="8">
                  <c:v>11581171.044220002</c:v>
                </c:pt>
                <c:pt idx="9">
                  <c:v>12381754.63484</c:v>
                </c:pt>
                <c:pt idx="10">
                  <c:v>12094493.101910001</c:v>
                </c:pt>
                <c:pt idx="11">
                  <c:v>11497116.568429999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0-43A8-9C99-ADA37184B0CF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11103572.654660001</c:v>
                </c:pt>
                <c:pt idx="1">
                  <c:v>11126642.516810002</c:v>
                </c:pt>
                <c:pt idx="2">
                  <c:v>9960509.0767000001</c:v>
                </c:pt>
                <c:pt idx="3">
                  <c:v>6226458.0845599994</c:v>
                </c:pt>
                <c:pt idx="4">
                  <c:v>7104072.0964099998</c:v>
                </c:pt>
                <c:pt idx="5">
                  <c:v>10213505.30658</c:v>
                </c:pt>
                <c:pt idx="6">
                  <c:v>11465285.827579999</c:v>
                </c:pt>
                <c:pt idx="7">
                  <c:v>9403412.120480001</c:v>
                </c:pt>
                <c:pt idx="8">
                  <c:v>12253635.509459998</c:v>
                </c:pt>
                <c:pt idx="9">
                  <c:v>13300392.999260001</c:v>
                </c:pt>
                <c:pt idx="10">
                  <c:v>12222165.51726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0-43A8-9C99-ADA37184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74976"/>
        <c:axId val="1081186944"/>
      </c:lineChart>
      <c:catAx>
        <c:axId val="1081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8118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1186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81174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123200.01270000001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89937.245349999997</c:v>
                </c:pt>
                <c:pt idx="7">
                  <c:v>84952.832729999995</c:v>
                </c:pt>
                <c:pt idx="8">
                  <c:v>148653.93591</c:v>
                </c:pt>
                <c:pt idx="9">
                  <c:v>191308.94157</c:v>
                </c:pt>
                <c:pt idx="10">
                  <c:v>154898.92436999999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5-43EE-A466-B0425713A68B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112110.71122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117731.30992</c:v>
                </c:pt>
                <c:pt idx="5">
                  <c:v>63501.196909999999</c:v>
                </c:pt>
                <c:pt idx="6">
                  <c:v>83021.46703</c:v>
                </c:pt>
                <c:pt idx="7">
                  <c:v>71929.894650000002</c:v>
                </c:pt>
                <c:pt idx="8">
                  <c:v>154402.71634000001</c:v>
                </c:pt>
                <c:pt idx="9">
                  <c:v>189264.08181999999</c:v>
                </c:pt>
                <c:pt idx="10">
                  <c:v>151255.05348999999</c:v>
                </c:pt>
                <c:pt idx="11">
                  <c:v>122523.94809000001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5-43EE-A466-B0425713A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59632"/>
        <c:axId val="1123948752"/>
      </c:lineChart>
      <c:catAx>
        <c:axId val="112395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4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94875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59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183299.42689999999</c:v>
                </c:pt>
                <c:pt idx="1">
                  <c:v>163227.39137999999</c:v>
                </c:pt>
                <c:pt idx="2">
                  <c:v>207436.92400999999</c:v>
                </c:pt>
                <c:pt idx="3">
                  <c:v>196778.06391</c:v>
                </c:pt>
                <c:pt idx="4">
                  <c:v>120098.32459</c:v>
                </c:pt>
                <c:pt idx="5">
                  <c:v>122216.54504</c:v>
                </c:pt>
                <c:pt idx="6">
                  <c:v>136610.30405000001</c:v>
                </c:pt>
                <c:pt idx="7">
                  <c:v>92821.023209999999</c:v>
                </c:pt>
                <c:pt idx="8">
                  <c:v>222698.02635</c:v>
                </c:pt>
                <c:pt idx="9">
                  <c:v>172695.43137999999</c:v>
                </c:pt>
                <c:pt idx="10">
                  <c:v>156125.50004000001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9-4E05-B4CE-B9178DC3230F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112534.87652000001</c:v>
                </c:pt>
                <c:pt idx="7">
                  <c:v>66613.027579999994</c:v>
                </c:pt>
                <c:pt idx="8">
                  <c:v>274784.34807000001</c:v>
                </c:pt>
                <c:pt idx="9">
                  <c:v>346124.53003999998</c:v>
                </c:pt>
                <c:pt idx="10">
                  <c:v>264184.22904000001</c:v>
                </c:pt>
                <c:pt idx="11">
                  <c:v>187014.63573000001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9-4E05-B4CE-B9178DC3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60720"/>
        <c:axId val="1123961808"/>
      </c:lineChart>
      <c:catAx>
        <c:axId val="112396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6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9618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60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22013.560890000001</c:v>
                </c:pt>
                <c:pt idx="10">
                  <c:v>25232.024170000001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8-4B1A-A03A-87C0B9EF08A7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15776.32281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26736.87846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8-4B1A-A03A-87C0B9EF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60176"/>
        <c:axId val="1123962352"/>
      </c:lineChart>
      <c:catAx>
        <c:axId val="11239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6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962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601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79877.608359999998</c:v>
                </c:pt>
                <c:pt idx="10">
                  <c:v>68067.478199999998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B-4F33-A944-0879732E351F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B-4F33-A944-0879732E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54736"/>
        <c:axId val="1123962896"/>
      </c:lineChart>
      <c:catAx>
        <c:axId val="112395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6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96289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54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13044.320610000001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6914.2449299999998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7819.8414000000002</c:v>
                </c:pt>
                <c:pt idx="10">
                  <c:v>8959.7396700000008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C-4C09-84E0-88FFF3BF7CBF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5953.3145999999997</c:v>
                </c:pt>
                <c:pt idx="10">
                  <c:v>9107.0720700000002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C-4C09-84E0-88FFF3BF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56368"/>
        <c:axId val="1125947184"/>
      </c:lineChart>
      <c:catAx>
        <c:axId val="11239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94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94718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5636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183028.29897</c:v>
                </c:pt>
                <c:pt idx="4">
                  <c:v>160819.63516999999</c:v>
                </c:pt>
                <c:pt idx="5">
                  <c:v>183409.19568999999</c:v>
                </c:pt>
                <c:pt idx="6">
                  <c:v>219009.17937</c:v>
                </c:pt>
                <c:pt idx="7">
                  <c:v>180206.3915</c:v>
                </c:pt>
                <c:pt idx="8">
                  <c:v>206839.97823000001</c:v>
                </c:pt>
                <c:pt idx="9">
                  <c:v>235019.64163</c:v>
                </c:pt>
                <c:pt idx="10">
                  <c:v>228076.69453000001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9-453D-920B-AA5986B0501B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212236.43349</c:v>
                </c:pt>
                <c:pt idx="7">
                  <c:v>183383.60982000001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215149.30801000001</c:v>
                </c:pt>
                <c:pt idx="11">
                  <c:v>200858.15977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9-453D-920B-AA5986B0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43376"/>
        <c:axId val="1125948816"/>
      </c:lineChart>
      <c:catAx>
        <c:axId val="112594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94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94881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9433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452788.83880999999</c:v>
                </c:pt>
                <c:pt idx="1">
                  <c:v>444729.09532999998</c:v>
                </c:pt>
                <c:pt idx="2">
                  <c:v>426749.47243000002</c:v>
                </c:pt>
                <c:pt idx="3">
                  <c:v>340174.22959</c:v>
                </c:pt>
                <c:pt idx="4">
                  <c:v>366784.97568999999</c:v>
                </c:pt>
                <c:pt idx="5">
                  <c:v>459015.10146999999</c:v>
                </c:pt>
                <c:pt idx="6">
                  <c:v>511756.28729000001</c:v>
                </c:pt>
                <c:pt idx="7">
                  <c:v>426917.67082</c:v>
                </c:pt>
                <c:pt idx="8">
                  <c:v>513943.00403000001</c:v>
                </c:pt>
                <c:pt idx="9">
                  <c:v>527184.33854999999</c:v>
                </c:pt>
                <c:pt idx="10">
                  <c:v>522802.56756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E-4D6E-BBB1-D24BB666CA69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392885.26655</c:v>
                </c:pt>
                <c:pt idx="1">
                  <c:v>411556.50104</c:v>
                </c:pt>
                <c:pt idx="2">
                  <c:v>471941.55293000001</c:v>
                </c:pt>
                <c:pt idx="3">
                  <c:v>476663.48236000002</c:v>
                </c:pt>
                <c:pt idx="4">
                  <c:v>526647.31463000004</c:v>
                </c:pt>
                <c:pt idx="5">
                  <c:v>347422.26987000002</c:v>
                </c:pt>
                <c:pt idx="6">
                  <c:v>496254.21438999998</c:v>
                </c:pt>
                <c:pt idx="7">
                  <c:v>413016.86554999999</c:v>
                </c:pt>
                <c:pt idx="8">
                  <c:v>457542.62423999998</c:v>
                </c:pt>
                <c:pt idx="9">
                  <c:v>491128.91973000002</c:v>
                </c:pt>
                <c:pt idx="10">
                  <c:v>521156.71649000002</c:v>
                </c:pt>
                <c:pt idx="11">
                  <c:v>523779.12306000001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E-4D6E-BBB1-D24BB666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46640"/>
        <c:axId val="1125943920"/>
      </c:lineChart>
      <c:catAx>
        <c:axId val="112594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94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94392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9466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673012.54339999997</c:v>
                </c:pt>
                <c:pt idx="1">
                  <c:v>645911.99410999997</c:v>
                </c:pt>
                <c:pt idx="2">
                  <c:v>584641.12187999999</c:v>
                </c:pt>
                <c:pt idx="3">
                  <c:v>306287.17573999998</c:v>
                </c:pt>
                <c:pt idx="4">
                  <c:v>368533.58422999998</c:v>
                </c:pt>
                <c:pt idx="5">
                  <c:v>553328.06288999994</c:v>
                </c:pt>
                <c:pt idx="6">
                  <c:v>655246.58073000005</c:v>
                </c:pt>
                <c:pt idx="7">
                  <c:v>568114.88358999998</c:v>
                </c:pt>
                <c:pt idx="8">
                  <c:v>687546.39558999997</c:v>
                </c:pt>
                <c:pt idx="9">
                  <c:v>769968.65006999997</c:v>
                </c:pt>
                <c:pt idx="10">
                  <c:v>705863.70336000004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D-44D8-8D26-D9CAABECA1AB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675583.35747000005</c:v>
                </c:pt>
                <c:pt idx="1">
                  <c:v>639694.70437000005</c:v>
                </c:pt>
                <c:pt idx="2">
                  <c:v>727681.86190999998</c:v>
                </c:pt>
                <c:pt idx="3">
                  <c:v>690859.79695999995</c:v>
                </c:pt>
                <c:pt idx="4">
                  <c:v>786301.98277</c:v>
                </c:pt>
                <c:pt idx="5">
                  <c:v>509902.89130000002</c:v>
                </c:pt>
                <c:pt idx="6">
                  <c:v>662582.44573000004</c:v>
                </c:pt>
                <c:pt idx="7">
                  <c:v>572846.93582999997</c:v>
                </c:pt>
                <c:pt idx="8">
                  <c:v>676901.90613000002</c:v>
                </c:pt>
                <c:pt idx="9">
                  <c:v>704819.31296999997</c:v>
                </c:pt>
                <c:pt idx="10">
                  <c:v>674306.97265999997</c:v>
                </c:pt>
                <c:pt idx="11">
                  <c:v>598048.11652000004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D-44D8-8D26-D9CAABEC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46096"/>
        <c:axId val="1125945552"/>
      </c:lineChart>
      <c:catAx>
        <c:axId val="112594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94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945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9460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132742.62510999999</c:v>
                </c:pt>
                <c:pt idx="1">
                  <c:v>151342.40776</c:v>
                </c:pt>
                <c:pt idx="2">
                  <c:v>130422.84187</c:v>
                </c:pt>
                <c:pt idx="3">
                  <c:v>53970.503550000001</c:v>
                </c:pt>
                <c:pt idx="4">
                  <c:v>61514.737059999999</c:v>
                </c:pt>
                <c:pt idx="5">
                  <c:v>101196.68957</c:v>
                </c:pt>
                <c:pt idx="6">
                  <c:v>127791.61996</c:v>
                </c:pt>
                <c:pt idx="7">
                  <c:v>98051.166570000001</c:v>
                </c:pt>
                <c:pt idx="8">
                  <c:v>131017.51313000001</c:v>
                </c:pt>
                <c:pt idx="9">
                  <c:v>131071.75777</c:v>
                </c:pt>
                <c:pt idx="10">
                  <c:v>104495.85234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3-45F3-8812-026BAF3513D8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146285.88952999999</c:v>
                </c:pt>
                <c:pt idx="2">
                  <c:v>176086.49221</c:v>
                </c:pt>
                <c:pt idx="3">
                  <c:v>141544.93281</c:v>
                </c:pt>
                <c:pt idx="4">
                  <c:v>162533.52062</c:v>
                </c:pt>
                <c:pt idx="5">
                  <c:v>87699.11692</c:v>
                </c:pt>
                <c:pt idx="6">
                  <c:v>165806.61635</c:v>
                </c:pt>
                <c:pt idx="7">
                  <c:v>134348.90609999999</c:v>
                </c:pt>
                <c:pt idx="8">
                  <c:v>147838.62783000001</c:v>
                </c:pt>
                <c:pt idx="9">
                  <c:v>147933.48237000001</c:v>
                </c:pt>
                <c:pt idx="10">
                  <c:v>124237.49191</c:v>
                </c:pt>
                <c:pt idx="11">
                  <c:v>114255.66389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3-45F3-8812-026BAF35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96144"/>
        <c:axId val="1125496688"/>
      </c:lineChart>
      <c:catAx>
        <c:axId val="112549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49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496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496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216792.40531999999</c:v>
                </c:pt>
                <c:pt idx="2">
                  <c:v>219902.39199999999</c:v>
                </c:pt>
                <c:pt idx="3">
                  <c:v>75483.474539999996</c:v>
                </c:pt>
                <c:pt idx="4">
                  <c:v>117221.5603</c:v>
                </c:pt>
                <c:pt idx="5">
                  <c:v>195131.12787</c:v>
                </c:pt>
                <c:pt idx="6">
                  <c:v>248839.03291000001</c:v>
                </c:pt>
                <c:pt idx="7">
                  <c:v>205496.74820999999</c:v>
                </c:pt>
                <c:pt idx="8">
                  <c:v>269877.04509000003</c:v>
                </c:pt>
                <c:pt idx="9">
                  <c:v>287183.10798999999</c:v>
                </c:pt>
                <c:pt idx="10">
                  <c:v>257757.51689999999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F-4705-A123-6FDC854EFE8C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182583.07002000001</c:v>
                </c:pt>
                <c:pt idx="1">
                  <c:v>185830.75580000001</c:v>
                </c:pt>
                <c:pt idx="2">
                  <c:v>208839.27116</c:v>
                </c:pt>
                <c:pt idx="3">
                  <c:v>229647.18122</c:v>
                </c:pt>
                <c:pt idx="4">
                  <c:v>235732.89752</c:v>
                </c:pt>
                <c:pt idx="5">
                  <c:v>132447.50477999999</c:v>
                </c:pt>
                <c:pt idx="6">
                  <c:v>222318.12414</c:v>
                </c:pt>
                <c:pt idx="7">
                  <c:v>174648.94130000001</c:v>
                </c:pt>
                <c:pt idx="8">
                  <c:v>229949.89999000001</c:v>
                </c:pt>
                <c:pt idx="9">
                  <c:v>254431.57537000001</c:v>
                </c:pt>
                <c:pt idx="10">
                  <c:v>251664.05157000001</c:v>
                </c:pt>
                <c:pt idx="11">
                  <c:v>226168.49797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F-4705-A123-6FDC854E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98320"/>
        <c:axId val="1125498864"/>
      </c:lineChart>
      <c:catAx>
        <c:axId val="112549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49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4988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498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294499.68867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379020.89081000001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370443.19501000002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5-4604-8C85-9CB124AA86CE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282564.32113</c:v>
                </c:pt>
                <c:pt idx="2">
                  <c:v>324512.09766000003</c:v>
                </c:pt>
                <c:pt idx="3">
                  <c:v>328934.35989000002</c:v>
                </c:pt>
                <c:pt idx="4">
                  <c:v>272471.24283</c:v>
                </c:pt>
                <c:pt idx="5">
                  <c:v>312621.27146999998</c:v>
                </c:pt>
                <c:pt idx="6">
                  <c:v>372440.47024</c:v>
                </c:pt>
                <c:pt idx="7">
                  <c:v>322451.34412000002</c:v>
                </c:pt>
                <c:pt idx="8">
                  <c:v>420803.82923999999</c:v>
                </c:pt>
                <c:pt idx="9">
                  <c:v>394292.56779</c:v>
                </c:pt>
                <c:pt idx="10">
                  <c:v>433404.09103000001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5-4604-8C85-9CB124AA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72800"/>
        <c:axId val="1081173344"/>
      </c:lineChart>
      <c:catAx>
        <c:axId val="10811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8117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1173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81172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1680121.56222</c:v>
                </c:pt>
                <c:pt idx="1">
                  <c:v>1489504.9344299999</c:v>
                </c:pt>
                <c:pt idx="2">
                  <c:v>1489195.6162700001</c:v>
                </c:pt>
                <c:pt idx="3">
                  <c:v>1267724.22585</c:v>
                </c:pt>
                <c:pt idx="4">
                  <c:v>1174519.73536</c:v>
                </c:pt>
                <c:pt idx="5">
                  <c:v>1422817.62552</c:v>
                </c:pt>
                <c:pt idx="6">
                  <c:v>1578787.6775400001</c:v>
                </c:pt>
                <c:pt idx="7">
                  <c:v>1372438.40967</c:v>
                </c:pt>
                <c:pt idx="8">
                  <c:v>1629986.6133600001</c:v>
                </c:pt>
                <c:pt idx="9">
                  <c:v>1722582.6550499999</c:v>
                </c:pt>
                <c:pt idx="10">
                  <c:v>1638293.7263100001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D-416E-89E1-3B85A34A358D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1536610.5242300001</c:v>
                </c:pt>
                <c:pt idx="1">
                  <c:v>1643183.35317</c:v>
                </c:pt>
                <c:pt idx="2">
                  <c:v>1838591.71212</c:v>
                </c:pt>
                <c:pt idx="3">
                  <c:v>1768584.3234600001</c:v>
                </c:pt>
                <c:pt idx="4">
                  <c:v>1931271.8409800001</c:v>
                </c:pt>
                <c:pt idx="5">
                  <c:v>1294015.55926</c:v>
                </c:pt>
                <c:pt idx="6">
                  <c:v>1730130.6584900001</c:v>
                </c:pt>
                <c:pt idx="7">
                  <c:v>1628382.4430800001</c:v>
                </c:pt>
                <c:pt idx="8">
                  <c:v>1653646.0983500001</c:v>
                </c:pt>
                <c:pt idx="9">
                  <c:v>1936801.1656800001</c:v>
                </c:pt>
                <c:pt idx="10">
                  <c:v>1813159.1683</c:v>
                </c:pt>
                <c:pt idx="11">
                  <c:v>1813835.7294000001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D-416E-89E1-3B85A34A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99952"/>
        <c:axId val="1125500496"/>
      </c:lineChart>
      <c:catAx>
        <c:axId val="112549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0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50049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499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623706.39512</c:v>
                </c:pt>
                <c:pt idx="1">
                  <c:v>633557.39035</c:v>
                </c:pt>
                <c:pt idx="2">
                  <c:v>625482.1949</c:v>
                </c:pt>
                <c:pt idx="3">
                  <c:v>455478.11345</c:v>
                </c:pt>
                <c:pt idx="4">
                  <c:v>430827.00735999999</c:v>
                </c:pt>
                <c:pt idx="5">
                  <c:v>585171.13213000004</c:v>
                </c:pt>
                <c:pt idx="6">
                  <c:v>665888.52472999995</c:v>
                </c:pt>
                <c:pt idx="7">
                  <c:v>570545.90237999998</c:v>
                </c:pt>
                <c:pt idx="8">
                  <c:v>687814.22725</c:v>
                </c:pt>
                <c:pt idx="9">
                  <c:v>736167.73863000004</c:v>
                </c:pt>
                <c:pt idx="10">
                  <c:v>694521.38012999995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2-48E7-A3ED-B3301BB6E5D1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585565.29879000003</c:v>
                </c:pt>
                <c:pt idx="1">
                  <c:v>600962.95079000003</c:v>
                </c:pt>
                <c:pt idx="2">
                  <c:v>699023.77086000005</c:v>
                </c:pt>
                <c:pt idx="3">
                  <c:v>659064.66011000006</c:v>
                </c:pt>
                <c:pt idx="4">
                  <c:v>780143.58924999996</c:v>
                </c:pt>
                <c:pt idx="5">
                  <c:v>472013.33856</c:v>
                </c:pt>
                <c:pt idx="6">
                  <c:v>682365.40856999997</c:v>
                </c:pt>
                <c:pt idx="7">
                  <c:v>574261.22063</c:v>
                </c:pt>
                <c:pt idx="8">
                  <c:v>647140.80925000005</c:v>
                </c:pt>
                <c:pt idx="9">
                  <c:v>709053.58002999995</c:v>
                </c:pt>
                <c:pt idx="10">
                  <c:v>682990.11841999996</c:v>
                </c:pt>
                <c:pt idx="11">
                  <c:v>740427.19840999995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2-48E7-A3ED-B3301BB6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95600"/>
        <c:axId val="1126370560"/>
      </c:lineChart>
      <c:catAx>
        <c:axId val="112549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3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3705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4956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2398190.4262899999</c:v>
                </c:pt>
                <c:pt idx="1">
                  <c:v>2518826.6022399999</c:v>
                </c:pt>
                <c:pt idx="2">
                  <c:v>2060621.6648599999</c:v>
                </c:pt>
                <c:pt idx="3">
                  <c:v>596330.70241000003</c:v>
                </c:pt>
                <c:pt idx="4">
                  <c:v>1202419.0879800001</c:v>
                </c:pt>
                <c:pt idx="5">
                  <c:v>2014227.1833599999</c:v>
                </c:pt>
                <c:pt idx="6">
                  <c:v>2200148.0307999998</c:v>
                </c:pt>
                <c:pt idx="7">
                  <c:v>1543910.46037</c:v>
                </c:pt>
                <c:pt idx="8">
                  <c:v>2604421.3576699998</c:v>
                </c:pt>
                <c:pt idx="9">
                  <c:v>2915034.0447200001</c:v>
                </c:pt>
                <c:pt idx="10">
                  <c:v>2698269.4623099999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878-9912-8C0DFF3EE18A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2327530.68408</c:v>
                </c:pt>
                <c:pt idx="1">
                  <c:v>2544569.7478100001</c:v>
                </c:pt>
                <c:pt idx="2">
                  <c:v>2883061.00294</c:v>
                </c:pt>
                <c:pt idx="3">
                  <c:v>2616414.3615299999</c:v>
                </c:pt>
                <c:pt idx="4">
                  <c:v>2753047.148</c:v>
                </c:pt>
                <c:pt idx="5">
                  <c:v>2189206.0034099999</c:v>
                </c:pt>
                <c:pt idx="6">
                  <c:v>2900133.7732199999</c:v>
                </c:pt>
                <c:pt idx="7">
                  <c:v>1740661.8847000001</c:v>
                </c:pt>
                <c:pt idx="8">
                  <c:v>2591967.2146100001</c:v>
                </c:pt>
                <c:pt idx="9">
                  <c:v>2812511.6814299999</c:v>
                </c:pt>
                <c:pt idx="10">
                  <c:v>2690139.2655000002</c:v>
                </c:pt>
                <c:pt idx="11">
                  <c:v>2537839.08812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878-9912-8C0DFF3E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372736"/>
        <c:axId val="1126374368"/>
      </c:lineChart>
      <c:catAx>
        <c:axId val="11263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37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37436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37273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822634.86193000001</c:v>
                </c:pt>
                <c:pt idx="1">
                  <c:v>862529.17550000001</c:v>
                </c:pt>
                <c:pt idx="2">
                  <c:v>828841.35501000006</c:v>
                </c:pt>
                <c:pt idx="3">
                  <c:v>619439.08126999997</c:v>
                </c:pt>
                <c:pt idx="4">
                  <c:v>669088.66540000006</c:v>
                </c:pt>
                <c:pt idx="5">
                  <c:v>901316.32062999997</c:v>
                </c:pt>
                <c:pt idx="6">
                  <c:v>985272.20782999997</c:v>
                </c:pt>
                <c:pt idx="7">
                  <c:v>850097.71473000001</c:v>
                </c:pt>
                <c:pt idx="8">
                  <c:v>1061564.25015</c:v>
                </c:pt>
                <c:pt idx="9">
                  <c:v>1123038.04073</c:v>
                </c:pt>
                <c:pt idx="10">
                  <c:v>1112631.1704599999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6-443C-A6EC-B0E8E894A197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796993.56509000005</c:v>
                </c:pt>
                <c:pt idx="1">
                  <c:v>888924.74395999999</c:v>
                </c:pt>
                <c:pt idx="2">
                  <c:v>992598.81120999996</c:v>
                </c:pt>
                <c:pt idx="3">
                  <c:v>936996.21643000003</c:v>
                </c:pt>
                <c:pt idx="4">
                  <c:v>1041396.75604</c:v>
                </c:pt>
                <c:pt idx="5">
                  <c:v>715358.63271000003</c:v>
                </c:pt>
                <c:pt idx="6">
                  <c:v>947102.20345000003</c:v>
                </c:pt>
                <c:pt idx="7">
                  <c:v>847900.97076000005</c:v>
                </c:pt>
                <c:pt idx="8">
                  <c:v>1011369.69213</c:v>
                </c:pt>
                <c:pt idx="9">
                  <c:v>1070550.61139</c:v>
                </c:pt>
                <c:pt idx="10">
                  <c:v>1013034.50223</c:v>
                </c:pt>
                <c:pt idx="11">
                  <c:v>973436.42648000002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6-443C-A6EC-B0E8E894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370016"/>
        <c:axId val="1126373280"/>
      </c:lineChart>
      <c:catAx>
        <c:axId val="11263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37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37328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3700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1490224.7631399999</c:v>
                </c:pt>
                <c:pt idx="1">
                  <c:v>1516862.8990799999</c:v>
                </c:pt>
                <c:pt idx="2">
                  <c:v>1209912.7818700001</c:v>
                </c:pt>
                <c:pt idx="3">
                  <c:v>573649.66203000001</c:v>
                </c:pt>
                <c:pt idx="4">
                  <c:v>836375.51385999995</c:v>
                </c:pt>
                <c:pt idx="5">
                  <c:v>1348959.85375</c:v>
                </c:pt>
                <c:pt idx="6">
                  <c:v>1805665.7649000001</c:v>
                </c:pt>
                <c:pt idx="7">
                  <c:v>1539702.68166</c:v>
                </c:pt>
                <c:pt idx="8">
                  <c:v>1791177.2379099999</c:v>
                </c:pt>
                <c:pt idx="9">
                  <c:v>1852621.0271999999</c:v>
                </c:pt>
                <c:pt idx="10">
                  <c:v>1523645.0443200001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5-4951-ACCB-F302838A23F1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1413940.57803</c:v>
                </c:pt>
                <c:pt idx="1">
                  <c:v>1413507.5779200001</c:v>
                </c:pt>
                <c:pt idx="2">
                  <c:v>1674656.8669499999</c:v>
                </c:pt>
                <c:pt idx="3">
                  <c:v>1503066.85525</c:v>
                </c:pt>
                <c:pt idx="4">
                  <c:v>1621398.9528399999</c:v>
                </c:pt>
                <c:pt idx="5">
                  <c:v>1085857.3651099999</c:v>
                </c:pt>
                <c:pt idx="6">
                  <c:v>1672649.9024100001</c:v>
                </c:pt>
                <c:pt idx="7">
                  <c:v>1394898.9497100001</c:v>
                </c:pt>
                <c:pt idx="8">
                  <c:v>1500335.5808300001</c:v>
                </c:pt>
                <c:pt idx="9">
                  <c:v>1552768.4948100001</c:v>
                </c:pt>
                <c:pt idx="10">
                  <c:v>1537167.5763600001</c:v>
                </c:pt>
                <c:pt idx="11">
                  <c:v>1326120.91448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5-4951-ACCB-F302838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371648"/>
        <c:axId val="1126376000"/>
      </c:lineChart>
      <c:catAx>
        <c:axId val="11263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37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637600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63716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702065.64616</c:v>
                </c:pt>
                <c:pt idx="1">
                  <c:v>689325.60207000002</c:v>
                </c:pt>
                <c:pt idx="2">
                  <c:v>671307.68801000004</c:v>
                </c:pt>
                <c:pt idx="3">
                  <c:v>517653.10184000002</c:v>
                </c:pt>
                <c:pt idx="4">
                  <c:v>498204.45678000001</c:v>
                </c:pt>
                <c:pt idx="5">
                  <c:v>676196.02388999995</c:v>
                </c:pt>
                <c:pt idx="6">
                  <c:v>754183.15550999995</c:v>
                </c:pt>
                <c:pt idx="7">
                  <c:v>615020.08545000001</c:v>
                </c:pt>
                <c:pt idx="8">
                  <c:v>747931.56938</c:v>
                </c:pt>
                <c:pt idx="9">
                  <c:v>801115.17043000006</c:v>
                </c:pt>
                <c:pt idx="10">
                  <c:v>763216.26043000002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6-47B1-92E4-D7BC0981473C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650412.55099999998</c:v>
                </c:pt>
                <c:pt idx="1">
                  <c:v>655044.92223999999</c:v>
                </c:pt>
                <c:pt idx="2">
                  <c:v>712310.88902</c:v>
                </c:pt>
                <c:pt idx="3">
                  <c:v>706605.33125000005</c:v>
                </c:pt>
                <c:pt idx="4">
                  <c:v>827448.46074000001</c:v>
                </c:pt>
                <c:pt idx="5">
                  <c:v>516668.43362000003</c:v>
                </c:pt>
                <c:pt idx="6">
                  <c:v>709133.26919000002</c:v>
                </c:pt>
                <c:pt idx="7">
                  <c:v>611246.97912999999</c:v>
                </c:pt>
                <c:pt idx="8">
                  <c:v>651276.00887000002</c:v>
                </c:pt>
                <c:pt idx="9">
                  <c:v>719064.59339000005</c:v>
                </c:pt>
                <c:pt idx="10">
                  <c:v>689664.21105000004</c:v>
                </c:pt>
                <c:pt idx="11">
                  <c:v>671675.37525000004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6-47B1-92E4-D7BC0981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79712"/>
        <c:axId val="1125581888"/>
      </c:lineChart>
      <c:catAx>
        <c:axId val="11255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8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581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97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287897.45929000003</c:v>
                </c:pt>
                <c:pt idx="1">
                  <c:v>309013.74599000002</c:v>
                </c:pt>
                <c:pt idx="2">
                  <c:v>316475.48762000003</c:v>
                </c:pt>
                <c:pt idx="3">
                  <c:v>231358.31606000001</c:v>
                </c:pt>
                <c:pt idx="4">
                  <c:v>250122.85576000001</c:v>
                </c:pt>
                <c:pt idx="5">
                  <c:v>322830.41187000001</c:v>
                </c:pt>
                <c:pt idx="6">
                  <c:v>350680.91370999999</c:v>
                </c:pt>
                <c:pt idx="7">
                  <c:v>318714.82896999997</c:v>
                </c:pt>
                <c:pt idx="8">
                  <c:v>344178.37108999997</c:v>
                </c:pt>
                <c:pt idx="9">
                  <c:v>356698.04220999999</c:v>
                </c:pt>
                <c:pt idx="10">
                  <c:v>319175.64169999998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11D-81EA-4B34F5D41015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266361.49541999999</c:v>
                </c:pt>
                <c:pt idx="2">
                  <c:v>316697.19016</c:v>
                </c:pt>
                <c:pt idx="3">
                  <c:v>311274.73728</c:v>
                </c:pt>
                <c:pt idx="4">
                  <c:v>353998.85204999999</c:v>
                </c:pt>
                <c:pt idx="5">
                  <c:v>235214.69256</c:v>
                </c:pt>
                <c:pt idx="6">
                  <c:v>315492.89546000003</c:v>
                </c:pt>
                <c:pt idx="7">
                  <c:v>284201.11060000001</c:v>
                </c:pt>
                <c:pt idx="8">
                  <c:v>303893.14176999999</c:v>
                </c:pt>
                <c:pt idx="9">
                  <c:v>294721.39022</c:v>
                </c:pt>
                <c:pt idx="10">
                  <c:v>301612.74780000001</c:v>
                </c:pt>
                <c:pt idx="11">
                  <c:v>279704.95673999999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411D-81EA-4B34F5D4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80800"/>
        <c:axId val="1125575904"/>
      </c:lineChart>
      <c:catAx>
        <c:axId val="11255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575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8080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291805.55313000001</c:v>
                </c:pt>
                <c:pt idx="1">
                  <c:v>372039.90392000001</c:v>
                </c:pt>
                <c:pt idx="2">
                  <c:v>229282.76235999999</c:v>
                </c:pt>
                <c:pt idx="3">
                  <c:v>145571.75638000001</c:v>
                </c:pt>
                <c:pt idx="4">
                  <c:v>225387.93939000001</c:v>
                </c:pt>
                <c:pt idx="5">
                  <c:v>344935.14328000002</c:v>
                </c:pt>
                <c:pt idx="6">
                  <c:v>345711.13118999999</c:v>
                </c:pt>
                <c:pt idx="7">
                  <c:v>187309.73057000001</c:v>
                </c:pt>
                <c:pt idx="8">
                  <c:v>312679.01231000002</c:v>
                </c:pt>
                <c:pt idx="9">
                  <c:v>692739.527</c:v>
                </c:pt>
                <c:pt idx="10">
                  <c:v>312331.12702000001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4-441E-AAB8-B31BD707ED6D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248780.50434000001</c:v>
                </c:pt>
                <c:pt idx="2">
                  <c:v>297349.99144000001</c:v>
                </c:pt>
                <c:pt idx="3">
                  <c:v>257747.60381999999</c:v>
                </c:pt>
                <c:pt idx="4">
                  <c:v>360377.44769</c:v>
                </c:pt>
                <c:pt idx="5">
                  <c:v>215410.01259</c:v>
                </c:pt>
                <c:pt idx="6">
                  <c:v>507955.38105999999</c:v>
                </c:pt>
                <c:pt idx="7">
                  <c:v>566132.39199999999</c:v>
                </c:pt>
                <c:pt idx="8">
                  <c:v>438813.72123999998</c:v>
                </c:pt>
                <c:pt idx="9">
                  <c:v>265495.15717000002</c:v>
                </c:pt>
                <c:pt idx="10">
                  <c:v>376583.94140000001</c:v>
                </c:pt>
                <c:pt idx="11">
                  <c:v>297820.05541999999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4-441E-AAB8-B31BD707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78624"/>
        <c:axId val="1125576992"/>
      </c:lineChart>
      <c:catAx>
        <c:axId val="11255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5769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8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1136016.32651</c:v>
                </c:pt>
                <c:pt idx="1">
                  <c:v>1003407.98065</c:v>
                </c:pt>
                <c:pt idx="2">
                  <c:v>980858.60253000003</c:v>
                </c:pt>
                <c:pt idx="3">
                  <c:v>901093.62020999996</c:v>
                </c:pt>
                <c:pt idx="4">
                  <c:v>815116.99988000002</c:v>
                </c:pt>
                <c:pt idx="5">
                  <c:v>1123800.60149</c:v>
                </c:pt>
                <c:pt idx="6">
                  <c:v>1040578.40827</c:v>
                </c:pt>
                <c:pt idx="7">
                  <c:v>873332.60459</c:v>
                </c:pt>
                <c:pt idx="8">
                  <c:v>1097593.064</c:v>
                </c:pt>
                <c:pt idx="9">
                  <c:v>1113043.4811</c:v>
                </c:pt>
                <c:pt idx="10">
                  <c:v>1227732.58375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E-4FD8-AA67-8DE462312570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1192860.6802600001</c:v>
                </c:pt>
                <c:pt idx="2">
                  <c:v>1302279.6753</c:v>
                </c:pt>
                <c:pt idx="3">
                  <c:v>1235495.1953</c:v>
                </c:pt>
                <c:pt idx="4">
                  <c:v>1355647.4013199999</c:v>
                </c:pt>
                <c:pt idx="5">
                  <c:v>877927.78685999999</c:v>
                </c:pt>
                <c:pt idx="6">
                  <c:v>1239199.84556</c:v>
                </c:pt>
                <c:pt idx="7">
                  <c:v>1015932.96263</c:v>
                </c:pt>
                <c:pt idx="8">
                  <c:v>1131073.5751799999</c:v>
                </c:pt>
                <c:pt idx="9">
                  <c:v>1168915.11035</c:v>
                </c:pt>
                <c:pt idx="10">
                  <c:v>989897.14229999995</c:v>
                </c:pt>
                <c:pt idx="11">
                  <c:v>1108324.47697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E-4FD8-AA67-8DE46231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72096"/>
        <c:axId val="1125582432"/>
      </c:lineChart>
      <c:catAx>
        <c:axId val="11255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8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5824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20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282564.32113</c:v>
                </c:pt>
                <c:pt idx="2">
                  <c:v>324512.09766000003</c:v>
                </c:pt>
                <c:pt idx="3">
                  <c:v>328934.35989000002</c:v>
                </c:pt>
                <c:pt idx="4">
                  <c:v>272471.24283</c:v>
                </c:pt>
                <c:pt idx="5">
                  <c:v>312621.27146999998</c:v>
                </c:pt>
                <c:pt idx="6">
                  <c:v>372440.47024</c:v>
                </c:pt>
                <c:pt idx="7">
                  <c:v>322451.34412000002</c:v>
                </c:pt>
                <c:pt idx="8">
                  <c:v>420803.82923999999</c:v>
                </c:pt>
                <c:pt idx="9">
                  <c:v>394292.56779</c:v>
                </c:pt>
                <c:pt idx="10">
                  <c:v>433404.09103000001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7D1-B1B7-A5C3C825BF20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294499.68867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379020.89081000001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370443.19501000002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7D1-B1B7-A5C3C825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79168"/>
        <c:axId val="1125573184"/>
      </c:lineChart>
      <c:catAx>
        <c:axId val="11255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57318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91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8-44B5-AFDC-332B3D167C74}"/>
            </c:ext>
          </c:extLst>
        </c:ser>
        <c:ser>
          <c:idx val="1"/>
          <c:order val="1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14687453.829</c:v>
                </c:pt>
                <c:pt idx="1">
                  <c:v>14590967.073999999</c:v>
                </c:pt>
                <c:pt idx="2">
                  <c:v>13338485.335999999</c:v>
                </c:pt>
                <c:pt idx="3">
                  <c:v>8971352.1449999996</c:v>
                </c:pt>
                <c:pt idx="4">
                  <c:v>9945918.1740000006</c:v>
                </c:pt>
                <c:pt idx="5">
                  <c:v>13445816.041999999</c:v>
                </c:pt>
                <c:pt idx="6">
                  <c:v>14876683.932</c:v>
                </c:pt>
                <c:pt idx="7">
                  <c:v>12444997.852</c:v>
                </c:pt>
                <c:pt idx="8">
                  <c:v>15985635.700999999</c:v>
                </c:pt>
                <c:pt idx="9">
                  <c:v>17329268.348000001</c:v>
                </c:pt>
                <c:pt idx="10">
                  <c:v>16087540.354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8-44B5-AFDC-332B3D16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927408"/>
        <c:axId val="992923056"/>
      </c:lineChart>
      <c:catAx>
        <c:axId val="99292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9292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2923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92927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41759.851840000003</c:v>
                </c:pt>
                <c:pt idx="10">
                  <c:v>223266.49661999999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A-4B62-8B12-2A90DA619445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A-4B62-8B12-2A90DA61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69376"/>
        <c:axId val="1125569920"/>
      </c:lineChart>
      <c:catAx>
        <c:axId val="11255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6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56992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693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166852.80402000001</c:v>
                </c:pt>
                <c:pt idx="1">
                  <c:v>173864.44618999999</c:v>
                </c:pt>
                <c:pt idx="2">
                  <c:v>141696.16901000001</c:v>
                </c:pt>
                <c:pt idx="3">
                  <c:v>160662.81276999999</c:v>
                </c:pt>
                <c:pt idx="4">
                  <c:v>112401.96175</c:v>
                </c:pt>
                <c:pt idx="5">
                  <c:v>167258.77429</c:v>
                </c:pt>
                <c:pt idx="6">
                  <c:v>139608.02239999999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287183.77549999999</c:v>
                </c:pt>
                <c:pt idx="10">
                  <c:v>191547.33515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A-4779-950E-8879D4307A6F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157623.00628999999</c:v>
                </c:pt>
                <c:pt idx="2">
                  <c:v>282563.32374999998</c:v>
                </c:pt>
                <c:pt idx="3">
                  <c:v>197032.04006</c:v>
                </c:pt>
                <c:pt idx="4">
                  <c:v>248662.94944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156438.21489999999</c:v>
                </c:pt>
                <c:pt idx="9">
                  <c:v>258091.33392999999</c:v>
                </c:pt>
                <c:pt idx="10">
                  <c:v>360282.88809999998</c:v>
                </c:pt>
                <c:pt idx="11">
                  <c:v>288648.05207999999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A-4779-950E-8879D430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78080"/>
        <c:axId val="1125571552"/>
      </c:lineChart>
      <c:catAx>
        <c:axId val="11255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5571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5578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360981.31212000002</c:v>
                </c:pt>
                <c:pt idx="1">
                  <c:v>387530.14322999999</c:v>
                </c:pt>
                <c:pt idx="2">
                  <c:v>396045.68745999999</c:v>
                </c:pt>
                <c:pt idx="3">
                  <c:v>286877.34392999997</c:v>
                </c:pt>
                <c:pt idx="4">
                  <c:v>278050.32493</c:v>
                </c:pt>
                <c:pt idx="5">
                  <c:v>359641.46344999998</c:v>
                </c:pt>
                <c:pt idx="6">
                  <c:v>416117.85308999999</c:v>
                </c:pt>
                <c:pt idx="7">
                  <c:v>355528.97642000002</c:v>
                </c:pt>
                <c:pt idx="8">
                  <c:v>435822.38201</c:v>
                </c:pt>
                <c:pt idx="9">
                  <c:v>459747.91151000001</c:v>
                </c:pt>
                <c:pt idx="10">
                  <c:v>440331.53632999997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B-4477-BADC-B58DD01C6A15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361884.17778999999</c:v>
                </c:pt>
                <c:pt idx="2">
                  <c:v>414615.42973999999</c:v>
                </c:pt>
                <c:pt idx="3">
                  <c:v>392857.45013999997</c:v>
                </c:pt>
                <c:pt idx="4">
                  <c:v>473189.05465000001</c:v>
                </c:pt>
                <c:pt idx="5">
                  <c:v>285953.99151999998</c:v>
                </c:pt>
                <c:pt idx="6">
                  <c:v>426248.67440999998</c:v>
                </c:pt>
                <c:pt idx="7">
                  <c:v>345201.18526</c:v>
                </c:pt>
                <c:pt idx="8">
                  <c:v>395731.57701000001</c:v>
                </c:pt>
                <c:pt idx="9">
                  <c:v>436835.82004000002</c:v>
                </c:pt>
                <c:pt idx="10">
                  <c:v>419045.42233999999</c:v>
                </c:pt>
                <c:pt idx="11">
                  <c:v>390571.19068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B-4477-BADC-B58DD01C6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293888"/>
        <c:axId val="1127284096"/>
      </c:lineChart>
      <c:catAx>
        <c:axId val="11272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728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728409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72938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1881328.1659499998</c:v>
                </c:pt>
                <c:pt idx="1">
                  <c:v>1857110.8694799999</c:v>
                </c:pt>
                <c:pt idx="2">
                  <c:v>1950395.1076800001</c:v>
                </c:pt>
                <c:pt idx="3">
                  <c:v>1878347.7192399998</c:v>
                </c:pt>
                <c:pt idx="4">
                  <c:v>2011076.4230300002</c:v>
                </c:pt>
                <c:pt idx="5">
                  <c:v>1363298.0920800001</c:v>
                </c:pt>
                <c:pt idx="6">
                  <c:v>1797330.8673</c:v>
                </c:pt>
                <c:pt idx="7">
                  <c:v>1528040.2094699999</c:v>
                </c:pt>
                <c:pt idx="8">
                  <c:v>2074105.6016600002</c:v>
                </c:pt>
                <c:pt idx="9">
                  <c:v>2421055.4373000003</c:v>
                </c:pt>
                <c:pt idx="10">
                  <c:v>2353316.4490700001</c:v>
                </c:pt>
                <c:pt idx="11">
                  <c:v>2258811.8998099999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8-4DDE-BB5A-A96D2A75E652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2043210.7471500002</c:v>
                </c:pt>
                <c:pt idx="1">
                  <c:v>1939641.89545</c:v>
                </c:pt>
                <c:pt idx="2">
                  <c:v>2032346.7782399999</c:v>
                </c:pt>
                <c:pt idx="3">
                  <c:v>1763014.0660200003</c:v>
                </c:pt>
                <c:pt idx="4">
                  <c:v>1575783.4327800001</c:v>
                </c:pt>
                <c:pt idx="5">
                  <c:v>1912048.2806499996</c:v>
                </c:pt>
                <c:pt idx="6">
                  <c:v>1955808.0209400002</c:v>
                </c:pt>
                <c:pt idx="7">
                  <c:v>1681727.8645000001</c:v>
                </c:pt>
                <c:pt idx="8">
                  <c:v>2217607.4740200001</c:v>
                </c:pt>
                <c:pt idx="9">
                  <c:v>2339304.4232999999</c:v>
                </c:pt>
                <c:pt idx="10">
                  <c:v>2313169.11149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8-4DDE-BB5A-A96D2A75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18832"/>
        <c:axId val="1124322096"/>
      </c:lineChart>
      <c:catAx>
        <c:axId val="112431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432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4322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4318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0-491A-8FAD-C3A61B2FC997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0-491A-8FAD-C3A61B2FC997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0-491A-8FAD-C3A61B2FC997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0-491A-8FAD-C3A61B2FC997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0-491A-8FAD-C3A61B2FC997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0-491A-8FAD-C3A61B2FC997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0-491A-8FAD-C3A61B2FC997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0-491A-8FAD-C3A61B2FC997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C0-491A-8FAD-C3A61B2FC997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C0-491A-8FAD-C3A61B2FC997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C0-491A-8FAD-C3A61B2FC997}"/>
            </c:ext>
          </c:extLst>
        </c:ser>
        <c:ser>
          <c:idx val="11"/>
          <c:order val="11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'2002_2020_AYLIK_IHR'!$C$80:$N$80</c:f>
              <c:numCache>
                <c:formatCode>#,##0</c:formatCode>
                <c:ptCount val="12"/>
                <c:pt idx="0">
                  <c:v>14687453.829</c:v>
                </c:pt>
                <c:pt idx="1">
                  <c:v>14590967.073999999</c:v>
                </c:pt>
                <c:pt idx="2">
                  <c:v>13338485.335999999</c:v>
                </c:pt>
                <c:pt idx="3">
                  <c:v>8971352.1449999996</c:v>
                </c:pt>
                <c:pt idx="4">
                  <c:v>9945918.1740000006</c:v>
                </c:pt>
                <c:pt idx="5">
                  <c:v>13445816.041999999</c:v>
                </c:pt>
                <c:pt idx="6">
                  <c:v>14876683.932</c:v>
                </c:pt>
                <c:pt idx="7">
                  <c:v>12444997.852</c:v>
                </c:pt>
                <c:pt idx="8">
                  <c:v>15985635.700999999</c:v>
                </c:pt>
                <c:pt idx="9">
                  <c:v>17329268.348000001</c:v>
                </c:pt>
                <c:pt idx="10">
                  <c:v>16087540.354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C0-491A-8FAD-C3A61B2F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22640"/>
        <c:axId val="1124323728"/>
      </c:lineChart>
      <c:catAx>
        <c:axId val="112432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432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432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43226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'2002_2020_AYLIK_IHR'!$O$62:$O$80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151704118.787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A-479A-B022-5AA7742F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318288"/>
        <c:axId val="1124319376"/>
      </c:barChart>
      <c:catAx>
        <c:axId val="112431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431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4319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431828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583440.94825000002</c:v>
                </c:pt>
                <c:pt idx="1">
                  <c:v>593064.89125999995</c:v>
                </c:pt>
                <c:pt idx="2">
                  <c:v>631890.74532999995</c:v>
                </c:pt>
                <c:pt idx="3">
                  <c:v>593875.88759000006</c:v>
                </c:pt>
                <c:pt idx="4">
                  <c:v>498603.11589000002</c:v>
                </c:pt>
                <c:pt idx="5">
                  <c:v>571571.11820999999</c:v>
                </c:pt>
                <c:pt idx="6">
                  <c:v>588916.79165999999</c:v>
                </c:pt>
                <c:pt idx="7">
                  <c:v>544282.29058000003</c:v>
                </c:pt>
                <c:pt idx="8">
                  <c:v>643568.67556</c:v>
                </c:pt>
                <c:pt idx="9">
                  <c:v>670587.14014999999</c:v>
                </c:pt>
                <c:pt idx="10">
                  <c:v>612402.61511000001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5-4F31-B043-4ADF271CCAF8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565214.60730999999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590704.11922999995</c:v>
                </c:pt>
                <c:pt idx="5">
                  <c:v>344700.55468</c:v>
                </c:pt>
                <c:pt idx="6">
                  <c:v>546255.51265000005</c:v>
                </c:pt>
                <c:pt idx="7">
                  <c:v>480724.38799999998</c:v>
                </c:pt>
                <c:pt idx="8">
                  <c:v>568541.18143999996</c:v>
                </c:pt>
                <c:pt idx="9">
                  <c:v>697557.60369999998</c:v>
                </c:pt>
                <c:pt idx="10">
                  <c:v>620369.65683999995</c:v>
                </c:pt>
                <c:pt idx="11">
                  <c:v>629238.93339000002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5-4F31-B043-4ADF271C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57456"/>
        <c:axId val="1123949840"/>
      </c:lineChart>
      <c:catAx>
        <c:axId val="112395745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4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94984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574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255294.69912</c:v>
                </c:pt>
                <c:pt idx="1">
                  <c:v>203439.25075000001</c:v>
                </c:pt>
                <c:pt idx="2">
                  <c:v>178169.95655</c:v>
                </c:pt>
                <c:pt idx="3">
                  <c:v>118367.24076</c:v>
                </c:pt>
                <c:pt idx="4">
                  <c:v>158687.02916000001</c:v>
                </c:pt>
                <c:pt idx="5">
                  <c:v>264193.62819999998</c:v>
                </c:pt>
                <c:pt idx="6">
                  <c:v>185581.34121000001</c:v>
                </c:pt>
                <c:pt idx="7">
                  <c:v>129782.62612</c:v>
                </c:pt>
                <c:pt idx="8">
                  <c:v>197133.55085</c:v>
                </c:pt>
                <c:pt idx="9">
                  <c:v>263980.31618000002</c:v>
                </c:pt>
                <c:pt idx="10">
                  <c:v>371601.85784000001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3-4AB4-8275-95590C337BAC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199171.65065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202356.84766999999</c:v>
                </c:pt>
                <c:pt idx="6">
                  <c:v>131692.40529</c:v>
                </c:pt>
                <c:pt idx="7">
                  <c:v>109799.82424</c:v>
                </c:pt>
                <c:pt idx="8">
                  <c:v>148472.87774</c:v>
                </c:pt>
                <c:pt idx="9">
                  <c:v>223947.97521</c:v>
                </c:pt>
                <c:pt idx="10">
                  <c:v>331627.44491999998</c:v>
                </c:pt>
                <c:pt idx="11">
                  <c:v>349911.56588000001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3-4AB4-8275-95590C33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55280"/>
        <c:axId val="1123949296"/>
      </c:lineChart>
      <c:catAx>
        <c:axId val="112395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4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949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55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131870.22687000001</c:v>
                </c:pt>
                <c:pt idx="1">
                  <c:v>126846.91173000001</c:v>
                </c:pt>
                <c:pt idx="2">
                  <c:v>162233.95225</c:v>
                </c:pt>
                <c:pt idx="3">
                  <c:v>143634.36285</c:v>
                </c:pt>
                <c:pt idx="4">
                  <c:v>100058.67627</c:v>
                </c:pt>
                <c:pt idx="5">
                  <c:v>112625.86096000001</c:v>
                </c:pt>
                <c:pt idx="6">
                  <c:v>124202.81518000001</c:v>
                </c:pt>
                <c:pt idx="7">
                  <c:v>130638.90395000001</c:v>
                </c:pt>
                <c:pt idx="8">
                  <c:v>166864.04788999999</c:v>
                </c:pt>
                <c:pt idx="9">
                  <c:v>168817.60318999999</c:v>
                </c:pt>
                <c:pt idx="10">
                  <c:v>165001.71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B-4EFC-A9F6-8FA399EBF38D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125353.15045</c:v>
                </c:pt>
                <c:pt idx="1">
                  <c:v>122127.17662</c:v>
                </c:pt>
                <c:pt idx="2">
                  <c:v>128029.56342000001</c:v>
                </c:pt>
                <c:pt idx="3">
                  <c:v>125222.60651</c:v>
                </c:pt>
                <c:pt idx="4">
                  <c:v>138481.47127000001</c:v>
                </c:pt>
                <c:pt idx="5">
                  <c:v>83537.171220000004</c:v>
                </c:pt>
                <c:pt idx="6">
                  <c:v>130147.28623</c:v>
                </c:pt>
                <c:pt idx="7">
                  <c:v>127810.8803</c:v>
                </c:pt>
                <c:pt idx="8">
                  <c:v>152522.97880000001</c:v>
                </c:pt>
                <c:pt idx="9">
                  <c:v>148312.94463000001</c:v>
                </c:pt>
                <c:pt idx="10">
                  <c:v>139251.74163999999</c:v>
                </c:pt>
                <c:pt idx="11">
                  <c:v>127768.08272999999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B-4EFC-A9F6-8FA399EB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50928"/>
        <c:axId val="1123950384"/>
      </c:lineChart>
      <c:catAx>
        <c:axId val="112395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5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950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3950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23" activePane="bottomRight" state="frozen"/>
      <selection activeCell="B16" sqref="B16"/>
      <selection pane="topRight" activeCell="B16" sqref="B16"/>
      <selection pane="bottomLeft" activeCell="B16" sqref="B16"/>
      <selection pane="bottomRight" activeCell="C46" sqref="C46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53" t="s">
        <v>127</v>
      </c>
      <c r="C1" s="153"/>
      <c r="D1" s="153"/>
      <c r="E1" s="153"/>
      <c r="F1" s="153"/>
      <c r="G1" s="153"/>
      <c r="H1" s="153"/>
      <c r="I1" s="153"/>
      <c r="J1" s="153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0" t="s">
        <v>128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3"/>
      <c r="B6" s="149" t="s">
        <v>129</v>
      </c>
      <c r="C6" s="149"/>
      <c r="D6" s="149"/>
      <c r="E6" s="149"/>
      <c r="F6" s="149" t="s">
        <v>130</v>
      </c>
      <c r="G6" s="149"/>
      <c r="H6" s="149"/>
      <c r="I6" s="149"/>
      <c r="J6" s="149" t="s">
        <v>105</v>
      </c>
      <c r="K6" s="149"/>
      <c r="L6" s="149"/>
      <c r="M6" s="149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117</v>
      </c>
      <c r="E7" s="7" t="s">
        <v>118</v>
      </c>
      <c r="F7" s="5">
        <v>2019</v>
      </c>
      <c r="G7" s="6">
        <v>2020</v>
      </c>
      <c r="H7" s="7" t="s">
        <v>117</v>
      </c>
      <c r="I7" s="7" t="s">
        <v>118</v>
      </c>
      <c r="J7" s="5" t="s">
        <v>131</v>
      </c>
      <c r="K7" s="5" t="s">
        <v>132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2353316.4490700001</v>
      </c>
      <c r="C8" s="8">
        <f>C9+C18+C20</f>
        <v>2313169.11149</v>
      </c>
      <c r="D8" s="10">
        <f t="shared" ref="D8:D46" si="0">(C8-B8)/B8*100</f>
        <v>-1.7059897573854022</v>
      </c>
      <c r="E8" s="10">
        <f t="shared" ref="E8:E45" si="1">C8/C$46*100</f>
        <v>14.378637508218306</v>
      </c>
      <c r="F8" s="8">
        <f>F9+F18+F20</f>
        <v>21115404.942260001</v>
      </c>
      <c r="G8" s="8">
        <f>G9+G18+G20</f>
        <v>21773662.09454</v>
      </c>
      <c r="H8" s="10">
        <f t="shared" ref="H8:H46" si="2">(G8-F8)/F8*100</f>
        <v>3.1174261354683983</v>
      </c>
      <c r="I8" s="10">
        <f t="shared" ref="I8:I45" si="3">G8/G$46*100</f>
        <v>14.352716504099197</v>
      </c>
      <c r="J8" s="8">
        <f>J9+J18+J20</f>
        <v>23194254.835860003</v>
      </c>
      <c r="K8" s="8">
        <f>K9+K18+K20</f>
        <v>24032473.994349997</v>
      </c>
      <c r="L8" s="10">
        <f t="shared" ref="L8:L46" si="4">(K8-J8)/J8*100</f>
        <v>3.6139085494311591</v>
      </c>
      <c r="M8" s="10">
        <f t="shared" ref="M8:M45" si="5">K8/K$46*100</f>
        <v>14.382879629437625</v>
      </c>
    </row>
    <row r="9" spans="1:13" ht="15.6" x14ac:dyDescent="0.3">
      <c r="A9" s="9" t="s">
        <v>3</v>
      </c>
      <c r="B9" s="8">
        <f>B10+B11+B12+B13+B14+B15+B16+B17</f>
        <v>1617010.42457</v>
      </c>
      <c r="C9" s="8">
        <f>C10+C11+C12+C13+C14+C15+C16+C17</f>
        <v>1562289.8494000002</v>
      </c>
      <c r="D9" s="10">
        <f t="shared" si="0"/>
        <v>-3.3840582805488899</v>
      </c>
      <c r="E9" s="10">
        <f t="shared" si="1"/>
        <v>9.7111790554828534</v>
      </c>
      <c r="F9" s="8">
        <f>F10+F11+F12+F13+F14+F15+F16+F17</f>
        <v>13805027.19372</v>
      </c>
      <c r="G9" s="8">
        <f>G10+G11+G12+G13+G14+G15+G16+G17</f>
        <v>14583819.852179999</v>
      </c>
      <c r="H9" s="10">
        <f t="shared" si="2"/>
        <v>5.6413699700227804</v>
      </c>
      <c r="I9" s="10">
        <f t="shared" si="3"/>
        <v>9.6133315092495248</v>
      </c>
      <c r="J9" s="8">
        <f>J10+J11+J12+J13+J14+J15+J16+J17</f>
        <v>15211621.956620002</v>
      </c>
      <c r="K9" s="8">
        <f>K10+K11+K12+K13+K14+K15+K16+K17</f>
        <v>16117994.469159998</v>
      </c>
      <c r="L9" s="10">
        <f t="shared" si="4"/>
        <v>5.9584212329543744</v>
      </c>
      <c r="M9" s="10">
        <f t="shared" si="5"/>
        <v>9.6462467564667289</v>
      </c>
    </row>
    <row r="10" spans="1:13" ht="13.8" x14ac:dyDescent="0.25">
      <c r="A10" s="11" t="s">
        <v>133</v>
      </c>
      <c r="B10" s="12">
        <v>620369.65683999995</v>
      </c>
      <c r="C10" s="12">
        <v>612402.61511000001</v>
      </c>
      <c r="D10" s="13">
        <f t="shared" si="0"/>
        <v>-1.2842410395411594</v>
      </c>
      <c r="E10" s="13">
        <f t="shared" si="1"/>
        <v>3.80668891349654</v>
      </c>
      <c r="F10" s="12">
        <v>6158601.8168000001</v>
      </c>
      <c r="G10" s="12">
        <v>6532204.2195899999</v>
      </c>
      <c r="H10" s="13">
        <f t="shared" si="2"/>
        <v>6.0663509982225632</v>
      </c>
      <c r="I10" s="13">
        <f t="shared" si="3"/>
        <v>4.3058845546319899</v>
      </c>
      <c r="J10" s="12">
        <v>6751755.5293899998</v>
      </c>
      <c r="K10" s="12">
        <v>7161443.1529799998</v>
      </c>
      <c r="L10" s="13">
        <f t="shared" si="4"/>
        <v>6.0678681537957582</v>
      </c>
      <c r="M10" s="13">
        <f t="shared" si="5"/>
        <v>4.2859580277331109</v>
      </c>
    </row>
    <row r="11" spans="1:13" ht="13.8" x14ac:dyDescent="0.25">
      <c r="A11" s="11" t="s">
        <v>134</v>
      </c>
      <c r="B11" s="12">
        <v>331627.44491999998</v>
      </c>
      <c r="C11" s="12">
        <v>371601.85784000001</v>
      </c>
      <c r="D11" s="13">
        <f t="shared" si="0"/>
        <v>12.054012275625512</v>
      </c>
      <c r="E11" s="13">
        <f t="shared" si="1"/>
        <v>2.3098736641092872</v>
      </c>
      <c r="F11" s="12">
        <v>1910513.74009</v>
      </c>
      <c r="G11" s="12">
        <v>2326231.4967399999</v>
      </c>
      <c r="H11" s="13">
        <f t="shared" si="2"/>
        <v>21.75947484316006</v>
      </c>
      <c r="I11" s="13">
        <f t="shared" si="3"/>
        <v>1.5334003554683591</v>
      </c>
      <c r="J11" s="12">
        <v>2192293.6157300002</v>
      </c>
      <c r="K11" s="12">
        <v>2676143.06262</v>
      </c>
      <c r="L11" s="13">
        <f t="shared" si="4"/>
        <v>22.070467359769477</v>
      </c>
      <c r="M11" s="13">
        <f t="shared" si="5"/>
        <v>1.6016097031819161</v>
      </c>
    </row>
    <row r="12" spans="1:13" ht="13.8" x14ac:dyDescent="0.25">
      <c r="A12" s="11" t="s">
        <v>135</v>
      </c>
      <c r="B12" s="12">
        <v>139251.74163999999</v>
      </c>
      <c r="C12" s="12">
        <v>165001.71</v>
      </c>
      <c r="D12" s="13">
        <f t="shared" si="0"/>
        <v>18.49166700303828</v>
      </c>
      <c r="E12" s="13">
        <f t="shared" si="1"/>
        <v>1.0256490822661652</v>
      </c>
      <c r="F12" s="12">
        <v>1420796.9710899999</v>
      </c>
      <c r="G12" s="12">
        <v>1532795.0711399999</v>
      </c>
      <c r="H12" s="13">
        <f t="shared" si="2"/>
        <v>7.8827659636744487</v>
      </c>
      <c r="I12" s="13">
        <f t="shared" si="3"/>
        <v>1.0103846114370298</v>
      </c>
      <c r="J12" s="12">
        <v>1548899.60314</v>
      </c>
      <c r="K12" s="12">
        <v>1660563.15387</v>
      </c>
      <c r="L12" s="13">
        <f t="shared" si="4"/>
        <v>7.2092181122411407</v>
      </c>
      <c r="M12" s="13">
        <f t="shared" si="5"/>
        <v>0.99380862597860475</v>
      </c>
    </row>
    <row r="13" spans="1:13" ht="13.8" x14ac:dyDescent="0.25">
      <c r="A13" s="11" t="s">
        <v>136</v>
      </c>
      <c r="B13" s="12">
        <v>151255.05348999999</v>
      </c>
      <c r="C13" s="12">
        <v>154898.92436999999</v>
      </c>
      <c r="D13" s="13">
        <f t="shared" si="0"/>
        <v>2.4090903384202709</v>
      </c>
      <c r="E13" s="13">
        <f t="shared" si="1"/>
        <v>0.96285026151611774</v>
      </c>
      <c r="F13" s="12">
        <v>1293906.0756900001</v>
      </c>
      <c r="G13" s="12">
        <v>1273789.64955</v>
      </c>
      <c r="H13" s="13">
        <f t="shared" si="2"/>
        <v>-1.55470528486951</v>
      </c>
      <c r="I13" s="13">
        <f t="shared" si="3"/>
        <v>0.83965396571629214</v>
      </c>
      <c r="J13" s="12">
        <v>1420407.6996800001</v>
      </c>
      <c r="K13" s="12">
        <v>1396313.5976400001</v>
      </c>
      <c r="L13" s="13">
        <f t="shared" si="4"/>
        <v>-1.6962807259794581</v>
      </c>
      <c r="M13" s="13">
        <f t="shared" si="5"/>
        <v>0.83566138070198737</v>
      </c>
    </row>
    <row r="14" spans="1:13" ht="13.8" x14ac:dyDescent="0.25">
      <c r="A14" s="11" t="s">
        <v>137</v>
      </c>
      <c r="B14" s="12">
        <v>264184.22904000001</v>
      </c>
      <c r="C14" s="12">
        <v>156125.50004000001</v>
      </c>
      <c r="D14" s="13">
        <f t="shared" si="0"/>
        <v>-40.902793248736614</v>
      </c>
      <c r="E14" s="13">
        <f t="shared" si="1"/>
        <v>0.97047464438018338</v>
      </c>
      <c r="F14" s="12">
        <v>1841369.80479</v>
      </c>
      <c r="G14" s="12">
        <v>1774006.96086</v>
      </c>
      <c r="H14" s="13">
        <f t="shared" si="2"/>
        <v>-3.6583006713136799</v>
      </c>
      <c r="I14" s="13">
        <f t="shared" si="3"/>
        <v>1.1693861544727024</v>
      </c>
      <c r="J14" s="12">
        <v>2006007.2462800001</v>
      </c>
      <c r="K14" s="12">
        <v>1961021.59659</v>
      </c>
      <c r="L14" s="13">
        <f t="shared" si="4"/>
        <v>-2.2425467192814406</v>
      </c>
      <c r="M14" s="13">
        <f t="shared" si="5"/>
        <v>1.1736260520291233</v>
      </c>
    </row>
    <row r="15" spans="1:13" ht="13.8" x14ac:dyDescent="0.25">
      <c r="A15" s="11" t="s">
        <v>138</v>
      </c>
      <c r="B15" s="12">
        <v>25258.217929999999</v>
      </c>
      <c r="C15" s="12">
        <v>25232.024170000001</v>
      </c>
      <c r="D15" s="13">
        <f t="shared" si="0"/>
        <v>-0.10370391162429207</v>
      </c>
      <c r="E15" s="13">
        <f t="shared" si="1"/>
        <v>0.15684202565948074</v>
      </c>
      <c r="F15" s="12">
        <v>255922.54642</v>
      </c>
      <c r="G15" s="12">
        <v>241037.0092</v>
      </c>
      <c r="H15" s="13">
        <f t="shared" si="2"/>
        <v>-5.8164227529883288</v>
      </c>
      <c r="I15" s="13">
        <f t="shared" si="3"/>
        <v>0.15888626566456496</v>
      </c>
      <c r="J15" s="12">
        <v>288997.91152000002</v>
      </c>
      <c r="K15" s="12">
        <v>267773.88766000001</v>
      </c>
      <c r="L15" s="13">
        <f t="shared" si="4"/>
        <v>-7.3440059647390266</v>
      </c>
      <c r="M15" s="13">
        <f t="shared" si="5"/>
        <v>0.16025647609254806</v>
      </c>
    </row>
    <row r="16" spans="1:13" ht="13.8" x14ac:dyDescent="0.25">
      <c r="A16" s="11" t="s">
        <v>139</v>
      </c>
      <c r="B16" s="12">
        <v>75957.00864</v>
      </c>
      <c r="C16" s="12">
        <v>68067.478199999998</v>
      </c>
      <c r="D16" s="13">
        <f t="shared" si="0"/>
        <v>-10.386836687306387</v>
      </c>
      <c r="E16" s="13">
        <f t="shared" si="1"/>
        <v>0.42310680627493014</v>
      </c>
      <c r="F16" s="12">
        <v>827545.73121</v>
      </c>
      <c r="G16" s="12">
        <v>810747.84232000005</v>
      </c>
      <c r="H16" s="13">
        <f t="shared" si="2"/>
        <v>-2.0298441834071008</v>
      </c>
      <c r="I16" s="13">
        <f t="shared" si="3"/>
        <v>0.53442704707202426</v>
      </c>
      <c r="J16" s="12">
        <v>899555.61991999997</v>
      </c>
      <c r="K16" s="12">
        <v>891619.28241999994</v>
      </c>
      <c r="L16" s="13">
        <f t="shared" si="4"/>
        <v>-0.88225089413657642</v>
      </c>
      <c r="M16" s="13">
        <f t="shared" si="5"/>
        <v>0.53361351050862793</v>
      </c>
    </row>
    <row r="17" spans="1:13" ht="13.8" x14ac:dyDescent="0.25">
      <c r="A17" s="11" t="s">
        <v>140</v>
      </c>
      <c r="B17" s="12">
        <v>9107.0720700000002</v>
      </c>
      <c r="C17" s="12">
        <v>8959.7396700000008</v>
      </c>
      <c r="D17" s="13">
        <f t="shared" si="0"/>
        <v>-1.6177801039406876</v>
      </c>
      <c r="E17" s="13">
        <f t="shared" si="1"/>
        <v>5.5693657780148183E-2</v>
      </c>
      <c r="F17" s="12">
        <v>96370.507629999993</v>
      </c>
      <c r="G17" s="12">
        <v>93007.602780000001</v>
      </c>
      <c r="H17" s="13">
        <f t="shared" si="2"/>
        <v>-3.4895580947973799</v>
      </c>
      <c r="I17" s="13">
        <f t="shared" si="3"/>
        <v>6.1308554786562663E-2</v>
      </c>
      <c r="J17" s="12">
        <v>103704.73096</v>
      </c>
      <c r="K17" s="12">
        <v>103116.73538</v>
      </c>
      <c r="L17" s="13">
        <f t="shared" si="4"/>
        <v>-0.5669901214311992</v>
      </c>
      <c r="M17" s="13">
        <f t="shared" si="5"/>
        <v>6.1712980240810435E-2</v>
      </c>
    </row>
    <row r="18" spans="1:13" ht="15.6" x14ac:dyDescent="0.3">
      <c r="A18" s="9" t="s">
        <v>12</v>
      </c>
      <c r="B18" s="8">
        <f>B19</f>
        <v>215149.30801000001</v>
      </c>
      <c r="C18" s="8">
        <f>C19</f>
        <v>228076.69453000001</v>
      </c>
      <c r="D18" s="10">
        <f t="shared" si="0"/>
        <v>6.0085652329400681</v>
      </c>
      <c r="E18" s="10">
        <f t="shared" si="1"/>
        <v>1.4177225946991401</v>
      </c>
      <c r="F18" s="8">
        <f>F19</f>
        <v>2304162.0207600002</v>
      </c>
      <c r="G18" s="8">
        <f>G19</f>
        <v>2196996.6607900001</v>
      </c>
      <c r="H18" s="10">
        <f t="shared" si="2"/>
        <v>-4.650947242618507</v>
      </c>
      <c r="I18" s="10">
        <f t="shared" si="3"/>
        <v>1.4482116097814661</v>
      </c>
      <c r="J18" s="8">
        <f>J19</f>
        <v>2517911.0273699998</v>
      </c>
      <c r="K18" s="8">
        <f>K19</f>
        <v>2397854.8205599999</v>
      </c>
      <c r="L18" s="10">
        <f t="shared" si="4"/>
        <v>-4.7680877324486159</v>
      </c>
      <c r="M18" s="10">
        <f t="shared" si="5"/>
        <v>1.4350606292589492</v>
      </c>
    </row>
    <row r="19" spans="1:13" ht="13.8" x14ac:dyDescent="0.25">
      <c r="A19" s="11" t="s">
        <v>141</v>
      </c>
      <c r="B19" s="12">
        <v>215149.30801000001</v>
      </c>
      <c r="C19" s="12">
        <v>228076.69453000001</v>
      </c>
      <c r="D19" s="13">
        <f t="shared" si="0"/>
        <v>6.0085652329400681</v>
      </c>
      <c r="E19" s="13">
        <f t="shared" si="1"/>
        <v>1.4177225946991401</v>
      </c>
      <c r="F19" s="12">
        <v>2304162.0207600002</v>
      </c>
      <c r="G19" s="12">
        <v>2196996.6607900001</v>
      </c>
      <c r="H19" s="13">
        <f t="shared" si="2"/>
        <v>-4.650947242618507</v>
      </c>
      <c r="I19" s="13">
        <f t="shared" si="3"/>
        <v>1.4482116097814661</v>
      </c>
      <c r="J19" s="12">
        <v>2517911.0273699998</v>
      </c>
      <c r="K19" s="12">
        <v>2397854.8205599999</v>
      </c>
      <c r="L19" s="13">
        <f t="shared" si="4"/>
        <v>-4.7680877324486159</v>
      </c>
      <c r="M19" s="13">
        <f t="shared" si="5"/>
        <v>1.4350606292589492</v>
      </c>
    </row>
    <row r="20" spans="1:13" ht="15.6" x14ac:dyDescent="0.3">
      <c r="A20" s="9" t="s">
        <v>111</v>
      </c>
      <c r="B20" s="8">
        <f>B21</f>
        <v>521156.71649000002</v>
      </c>
      <c r="C20" s="8">
        <f>C21</f>
        <v>522802.56756</v>
      </c>
      <c r="D20" s="10">
        <f t="shared" si="0"/>
        <v>0.31580732204408918</v>
      </c>
      <c r="E20" s="10">
        <f t="shared" si="1"/>
        <v>3.2497358580363129</v>
      </c>
      <c r="F20" s="8">
        <f>F21</f>
        <v>5006215.7277800003</v>
      </c>
      <c r="G20" s="8">
        <f>G21</f>
        <v>4992845.5815700004</v>
      </c>
      <c r="H20" s="10">
        <f t="shared" si="2"/>
        <v>-0.26707091617741557</v>
      </c>
      <c r="I20" s="10">
        <f t="shared" si="3"/>
        <v>3.2911733850682059</v>
      </c>
      <c r="J20" s="8">
        <f>J21</f>
        <v>5464721.8518700004</v>
      </c>
      <c r="K20" s="8">
        <f>K21</f>
        <v>5516624.7046299996</v>
      </c>
      <c r="L20" s="10">
        <f t="shared" si="4"/>
        <v>0.94978032124797585</v>
      </c>
      <c r="M20" s="10">
        <f t="shared" si="5"/>
        <v>3.301572243711949</v>
      </c>
    </row>
    <row r="21" spans="1:13" ht="13.8" x14ac:dyDescent="0.25">
      <c r="A21" s="11" t="s">
        <v>142</v>
      </c>
      <c r="B21" s="12">
        <v>521156.71649000002</v>
      </c>
      <c r="C21" s="12">
        <v>522802.56756</v>
      </c>
      <c r="D21" s="13">
        <f t="shared" si="0"/>
        <v>0.31580732204408918</v>
      </c>
      <c r="E21" s="13">
        <f t="shared" si="1"/>
        <v>3.2497358580363129</v>
      </c>
      <c r="F21" s="12">
        <v>5006215.7277800003</v>
      </c>
      <c r="G21" s="12">
        <v>4992845.5815700004</v>
      </c>
      <c r="H21" s="13">
        <f t="shared" si="2"/>
        <v>-0.26707091617741557</v>
      </c>
      <c r="I21" s="13">
        <f t="shared" si="3"/>
        <v>3.2911733850682059</v>
      </c>
      <c r="J21" s="12">
        <v>5464721.8518700004</v>
      </c>
      <c r="K21" s="12">
        <v>5516624.7046299996</v>
      </c>
      <c r="L21" s="13">
        <f t="shared" si="4"/>
        <v>0.94978032124797585</v>
      </c>
      <c r="M21" s="13">
        <f t="shared" si="5"/>
        <v>3.301572243711949</v>
      </c>
    </row>
    <row r="22" spans="1:13" ht="16.8" x14ac:dyDescent="0.3">
      <c r="A22" s="85" t="s">
        <v>14</v>
      </c>
      <c r="B22" s="8">
        <f>B23+B27+B29</f>
        <v>12094493.101910001</v>
      </c>
      <c r="C22" s="8">
        <f>C23+C27+C29</f>
        <v>12222165.51726</v>
      </c>
      <c r="D22" s="10">
        <f t="shared" si="0"/>
        <v>1.0556243595677193</v>
      </c>
      <c r="E22" s="10">
        <f t="shared" si="1"/>
        <v>75.972866257464176</v>
      </c>
      <c r="F22" s="8">
        <f>F23+F27+F29</f>
        <v>126692198.63517</v>
      </c>
      <c r="G22" s="8">
        <f>G23+G27+G29</f>
        <v>114379651.70975998</v>
      </c>
      <c r="H22" s="10">
        <f t="shared" si="2"/>
        <v>-9.718472848407913</v>
      </c>
      <c r="I22" s="10">
        <f t="shared" si="3"/>
        <v>75.396536774558243</v>
      </c>
      <c r="J22" s="8">
        <f>J23+J27+J29</f>
        <v>137758783.08359998</v>
      </c>
      <c r="K22" s="8">
        <f>K23+K27+K29</f>
        <v>125876768.27818999</v>
      </c>
      <c r="L22" s="10">
        <f t="shared" si="4"/>
        <v>-8.6252321191014758</v>
      </c>
      <c r="M22" s="10">
        <f t="shared" si="5"/>
        <v>75.334333315557032</v>
      </c>
    </row>
    <row r="23" spans="1:13" ht="15.6" x14ac:dyDescent="0.3">
      <c r="A23" s="9" t="s">
        <v>15</v>
      </c>
      <c r="B23" s="8">
        <f>B24+B25+B26</f>
        <v>1050208.51614</v>
      </c>
      <c r="C23" s="8">
        <f>C24+C25+C26</f>
        <v>1068117.0726000001</v>
      </c>
      <c r="D23" s="10">
        <f>(C23-B23)/B23*100</f>
        <v>1.7052381679232904</v>
      </c>
      <c r="E23" s="10">
        <f t="shared" si="1"/>
        <v>6.6394057083712221</v>
      </c>
      <c r="F23" s="8">
        <f>F24+F25+F26</f>
        <v>11180698.6624</v>
      </c>
      <c r="G23" s="8">
        <f>G24+G25+G26</f>
        <v>10057196.61552</v>
      </c>
      <c r="H23" s="10">
        <f t="shared" si="2"/>
        <v>-10.048585341614361</v>
      </c>
      <c r="I23" s="10">
        <f t="shared" si="3"/>
        <v>6.6294815829231339</v>
      </c>
      <c r="J23" s="8">
        <f>J24+J25+J26</f>
        <v>12126223.176279999</v>
      </c>
      <c r="K23" s="8">
        <f>K24+K25+K26</f>
        <v>10995668.8939</v>
      </c>
      <c r="L23" s="10">
        <f t="shared" si="4"/>
        <v>-9.3232184988271314</v>
      </c>
      <c r="M23" s="10">
        <f t="shared" si="5"/>
        <v>6.58065341850764</v>
      </c>
    </row>
    <row r="24" spans="1:13" ht="13.8" x14ac:dyDescent="0.25">
      <c r="A24" s="11" t="s">
        <v>143</v>
      </c>
      <c r="B24" s="12">
        <v>674306.97265999997</v>
      </c>
      <c r="C24" s="12">
        <v>705863.70336000004</v>
      </c>
      <c r="D24" s="13">
        <f t="shared" si="0"/>
        <v>4.6798760771396699</v>
      </c>
      <c r="E24" s="13">
        <f t="shared" si="1"/>
        <v>4.3876421617459647</v>
      </c>
      <c r="F24" s="12">
        <v>7321482.1681000004</v>
      </c>
      <c r="G24" s="12">
        <v>6518454.6955899997</v>
      </c>
      <c r="H24" s="13">
        <f t="shared" si="2"/>
        <v>-10.96809982012692</v>
      </c>
      <c r="I24" s="13">
        <f t="shared" si="3"/>
        <v>4.296821172497121</v>
      </c>
      <c r="J24" s="12">
        <v>7942973.1655799998</v>
      </c>
      <c r="K24" s="12">
        <v>7116502.8121100003</v>
      </c>
      <c r="L24" s="13">
        <f t="shared" si="4"/>
        <v>-10.405050303473489</v>
      </c>
      <c r="M24" s="13">
        <f t="shared" si="5"/>
        <v>4.2590622735385555</v>
      </c>
    </row>
    <row r="25" spans="1:13" ht="13.8" x14ac:dyDescent="0.25">
      <c r="A25" s="11" t="s">
        <v>144</v>
      </c>
      <c r="B25" s="12">
        <v>124237.49191</v>
      </c>
      <c r="C25" s="12">
        <v>104495.85234</v>
      </c>
      <c r="D25" s="13">
        <f t="shared" si="0"/>
        <v>-15.890243167739751</v>
      </c>
      <c r="E25" s="13">
        <f t="shared" si="1"/>
        <v>0.64954523836838851</v>
      </c>
      <c r="F25" s="12">
        <v>1551123.2214299999</v>
      </c>
      <c r="G25" s="12">
        <v>1223617.7146900001</v>
      </c>
      <c r="H25" s="13">
        <f t="shared" si="2"/>
        <v>-21.114087018700449</v>
      </c>
      <c r="I25" s="13">
        <f t="shared" si="3"/>
        <v>0.80658173586441584</v>
      </c>
      <c r="J25" s="12">
        <v>1685059.7782699999</v>
      </c>
      <c r="K25" s="12">
        <v>1337873.37858</v>
      </c>
      <c r="L25" s="13">
        <f t="shared" si="4"/>
        <v>-20.603803150915255</v>
      </c>
      <c r="M25" s="13">
        <f t="shared" si="5"/>
        <v>0.80068626176685154</v>
      </c>
    </row>
    <row r="26" spans="1:13" ht="13.8" x14ac:dyDescent="0.25">
      <c r="A26" s="11" t="s">
        <v>145</v>
      </c>
      <c r="B26" s="12">
        <v>251664.05157000001</v>
      </c>
      <c r="C26" s="12">
        <v>257757.51689999999</v>
      </c>
      <c r="D26" s="13">
        <f t="shared" si="0"/>
        <v>2.4212696616723934</v>
      </c>
      <c r="E26" s="13">
        <f t="shared" si="1"/>
        <v>1.6022183082568693</v>
      </c>
      <c r="F26" s="12">
        <v>2308093.27287</v>
      </c>
      <c r="G26" s="12">
        <v>2315124.20524</v>
      </c>
      <c r="H26" s="13">
        <f t="shared" si="2"/>
        <v>0.3046208076876129</v>
      </c>
      <c r="I26" s="13">
        <f t="shared" si="3"/>
        <v>1.5260786745615968</v>
      </c>
      <c r="J26" s="12">
        <v>2498190.2324299999</v>
      </c>
      <c r="K26" s="12">
        <v>2541292.7032099999</v>
      </c>
      <c r="L26" s="13">
        <f t="shared" si="4"/>
        <v>1.7253478226145389</v>
      </c>
      <c r="M26" s="13">
        <f t="shared" si="5"/>
        <v>1.5209048832022332</v>
      </c>
    </row>
    <row r="27" spans="1:13" ht="15.6" x14ac:dyDescent="0.3">
      <c r="A27" s="9" t="s">
        <v>19</v>
      </c>
      <c r="B27" s="8">
        <f>B28</f>
        <v>1813159.1683</v>
      </c>
      <c r="C27" s="8">
        <f>C28</f>
        <v>1638293.7263100001</v>
      </c>
      <c r="D27" s="10">
        <f t="shared" si="0"/>
        <v>-9.6442411150231262</v>
      </c>
      <c r="E27" s="10">
        <f t="shared" si="1"/>
        <v>10.183618441725651</v>
      </c>
      <c r="F27" s="8">
        <f>F28</f>
        <v>18774376.847119998</v>
      </c>
      <c r="G27" s="8">
        <f>G28</f>
        <v>16465972.781579999</v>
      </c>
      <c r="H27" s="10">
        <f t="shared" si="2"/>
        <v>-12.295502984399238</v>
      </c>
      <c r="I27" s="10">
        <f t="shared" si="3"/>
        <v>10.854005094416079</v>
      </c>
      <c r="J27" s="8">
        <f>J28</f>
        <v>20277956.39677</v>
      </c>
      <c r="K27" s="8">
        <f>K28</f>
        <v>18279808.510979999</v>
      </c>
      <c r="L27" s="10">
        <f t="shared" si="4"/>
        <v>-9.853793186517942</v>
      </c>
      <c r="M27" s="10">
        <f t="shared" si="5"/>
        <v>10.940042441090586</v>
      </c>
    </row>
    <row r="28" spans="1:13" ht="13.8" x14ac:dyDescent="0.25">
      <c r="A28" s="11" t="s">
        <v>146</v>
      </c>
      <c r="B28" s="12">
        <v>1813159.1683</v>
      </c>
      <c r="C28" s="12">
        <v>1638293.7263100001</v>
      </c>
      <c r="D28" s="13">
        <f t="shared" si="0"/>
        <v>-9.6442411150231262</v>
      </c>
      <c r="E28" s="13">
        <f t="shared" si="1"/>
        <v>10.183618441725651</v>
      </c>
      <c r="F28" s="12">
        <v>18774376.847119998</v>
      </c>
      <c r="G28" s="12">
        <v>16465972.781579999</v>
      </c>
      <c r="H28" s="13">
        <f t="shared" si="2"/>
        <v>-12.295502984399238</v>
      </c>
      <c r="I28" s="13">
        <f t="shared" si="3"/>
        <v>10.854005094416079</v>
      </c>
      <c r="J28" s="12">
        <v>20277956.39677</v>
      </c>
      <c r="K28" s="12">
        <v>18279808.510979999</v>
      </c>
      <c r="L28" s="13">
        <f t="shared" si="4"/>
        <v>-9.853793186517942</v>
      </c>
      <c r="M28" s="13">
        <f t="shared" si="5"/>
        <v>10.940042441090586</v>
      </c>
    </row>
    <row r="29" spans="1:13" ht="15.6" x14ac:dyDescent="0.3">
      <c r="A29" s="9" t="s">
        <v>21</v>
      </c>
      <c r="B29" s="8">
        <f>B30+B31+B32+B33+B34+B35+B36+B37+B38+B39+B40+B41</f>
        <v>9231125.4174700007</v>
      </c>
      <c r="C29" s="8">
        <f>C30+C31+C32+C33+C34+C35+C36+C37+C38+C39+C40+C41</f>
        <v>9515754.7183499988</v>
      </c>
      <c r="D29" s="10">
        <f t="shared" si="0"/>
        <v>3.0833651153881436</v>
      </c>
      <c r="E29" s="10">
        <f t="shared" si="1"/>
        <v>59.149842107367299</v>
      </c>
      <c r="F29" s="8">
        <f>F30+F31+F32+F33+F34+F35+F36+F37+F38+F39+F40+F41</f>
        <v>96737123.125650004</v>
      </c>
      <c r="G29" s="8">
        <f>G30+G31+G32+G33+G34+G35+G36+G37+G38+G39+G40+G41</f>
        <v>87856482.312659979</v>
      </c>
      <c r="H29" s="10">
        <f t="shared" si="2"/>
        <v>-9.1801787421930356</v>
      </c>
      <c r="I29" s="10">
        <f t="shared" si="3"/>
        <v>57.913050097219035</v>
      </c>
      <c r="J29" s="8">
        <f>J30+J31+J32+J33+J34+J35+J36+J37+J38+J39+J40+J41</f>
        <v>105354603.51054999</v>
      </c>
      <c r="K29" s="8">
        <f>K30+K31+K32+K33+K34+K35+K36+K37+K38+K39+K40+K41</f>
        <v>96601290.873309985</v>
      </c>
      <c r="L29" s="10">
        <f t="shared" si="4"/>
        <v>-8.3084291958475909</v>
      </c>
      <c r="M29" s="10">
        <f t="shared" si="5"/>
        <v>57.813637455958812</v>
      </c>
    </row>
    <row r="30" spans="1:13" ht="13.8" x14ac:dyDescent="0.25">
      <c r="A30" s="11" t="s">
        <v>147</v>
      </c>
      <c r="B30" s="12">
        <v>1537167.5763600001</v>
      </c>
      <c r="C30" s="12">
        <v>1523645.0443200001</v>
      </c>
      <c r="D30" s="13">
        <f t="shared" si="0"/>
        <v>-0.87970448036779469</v>
      </c>
      <c r="E30" s="13">
        <f t="shared" si="1"/>
        <v>9.470963309448118</v>
      </c>
      <c r="F30" s="12">
        <v>16370248.70022</v>
      </c>
      <c r="G30" s="12">
        <v>15488797.22972</v>
      </c>
      <c r="H30" s="13">
        <f t="shared" si="2"/>
        <v>-5.3844720788399139</v>
      </c>
      <c r="I30" s="13">
        <f t="shared" si="3"/>
        <v>10.209872581948174</v>
      </c>
      <c r="J30" s="12">
        <v>17676168.38405</v>
      </c>
      <c r="K30" s="12">
        <v>16814918.144200001</v>
      </c>
      <c r="L30" s="13">
        <f t="shared" si="4"/>
        <v>-4.8723808301528981</v>
      </c>
      <c r="M30" s="13">
        <f t="shared" si="5"/>
        <v>10.063339450767042</v>
      </c>
    </row>
    <row r="31" spans="1:13" ht="13.8" x14ac:dyDescent="0.25">
      <c r="A31" s="11" t="s">
        <v>148</v>
      </c>
      <c r="B31" s="12">
        <v>2690139.2655000002</v>
      </c>
      <c r="C31" s="12">
        <v>2698269.4623099999</v>
      </c>
      <c r="D31" s="13">
        <f t="shared" si="0"/>
        <v>0.30222215311550171</v>
      </c>
      <c r="E31" s="13">
        <f t="shared" si="1"/>
        <v>16.77241767812631</v>
      </c>
      <c r="F31" s="12">
        <v>28049242.76723</v>
      </c>
      <c r="G31" s="12">
        <v>22752399.023010001</v>
      </c>
      <c r="H31" s="13">
        <f t="shared" si="2"/>
        <v>-18.88408820222525</v>
      </c>
      <c r="I31" s="13">
        <f t="shared" si="3"/>
        <v>14.997878241496846</v>
      </c>
      <c r="J31" s="12">
        <v>30521313.60345</v>
      </c>
      <c r="K31" s="12">
        <v>25290238.111129999</v>
      </c>
      <c r="L31" s="13">
        <f t="shared" si="4"/>
        <v>-17.139090277322474</v>
      </c>
      <c r="M31" s="13">
        <f t="shared" si="5"/>
        <v>15.13562235156127</v>
      </c>
    </row>
    <row r="32" spans="1:13" ht="13.8" x14ac:dyDescent="0.25">
      <c r="A32" s="11" t="s">
        <v>149</v>
      </c>
      <c r="B32" s="12">
        <v>162195.85331000001</v>
      </c>
      <c r="C32" s="12">
        <v>223266.49661999999</v>
      </c>
      <c r="D32" s="13">
        <f t="shared" si="0"/>
        <v>37.652407298772012</v>
      </c>
      <c r="E32" s="13">
        <f t="shared" si="1"/>
        <v>1.3878224495920974</v>
      </c>
      <c r="F32" s="12">
        <v>931164.52812999999</v>
      </c>
      <c r="G32" s="12">
        <v>1186886.1836000001</v>
      </c>
      <c r="H32" s="13">
        <f t="shared" si="2"/>
        <v>27.4625641059964</v>
      </c>
      <c r="I32" s="13">
        <f t="shared" si="3"/>
        <v>0.7823691229283275</v>
      </c>
      <c r="J32" s="12">
        <v>969740.88199999998</v>
      </c>
      <c r="K32" s="12">
        <v>1298035.8287200001</v>
      </c>
      <c r="L32" s="13">
        <f t="shared" si="4"/>
        <v>33.853883322204844</v>
      </c>
      <c r="M32" s="13">
        <f t="shared" si="5"/>
        <v>0.77684440992493109</v>
      </c>
    </row>
    <row r="33" spans="1:13" ht="13.8" x14ac:dyDescent="0.25">
      <c r="A33" s="11" t="s">
        <v>150</v>
      </c>
      <c r="B33" s="12">
        <v>1013034.50223</v>
      </c>
      <c r="C33" s="12">
        <v>1112631.1704599999</v>
      </c>
      <c r="D33" s="13">
        <f t="shared" si="0"/>
        <v>9.831517881252525</v>
      </c>
      <c r="E33" s="13">
        <f t="shared" si="1"/>
        <v>6.9161049232946024</v>
      </c>
      <c r="F33" s="12">
        <v>10262226.705399999</v>
      </c>
      <c r="G33" s="12">
        <v>9836452.8436399996</v>
      </c>
      <c r="H33" s="13">
        <f t="shared" si="2"/>
        <v>-4.1489422713294459</v>
      </c>
      <c r="I33" s="13">
        <f t="shared" si="3"/>
        <v>6.4839721704925228</v>
      </c>
      <c r="J33" s="12">
        <v>11219496.00485</v>
      </c>
      <c r="K33" s="12">
        <v>10809889.27012</v>
      </c>
      <c r="L33" s="13">
        <f t="shared" si="4"/>
        <v>-3.650847903978339</v>
      </c>
      <c r="M33" s="13">
        <f t="shared" si="5"/>
        <v>6.4694686121885683</v>
      </c>
    </row>
    <row r="34" spans="1:13" ht="13.8" x14ac:dyDescent="0.25">
      <c r="A34" s="11" t="s">
        <v>151</v>
      </c>
      <c r="B34" s="12">
        <v>682990.11841999996</v>
      </c>
      <c r="C34" s="12">
        <v>694521.38012999995</v>
      </c>
      <c r="D34" s="13">
        <f t="shared" si="0"/>
        <v>1.6883497138547068</v>
      </c>
      <c r="E34" s="13">
        <f t="shared" si="1"/>
        <v>4.317138386896505</v>
      </c>
      <c r="F34" s="12">
        <v>7092584.7452600002</v>
      </c>
      <c r="G34" s="12">
        <v>6709160.0064300001</v>
      </c>
      <c r="H34" s="13">
        <f t="shared" si="2"/>
        <v>-5.4059944660688659</v>
      </c>
      <c r="I34" s="13">
        <f t="shared" si="3"/>
        <v>4.4225298957439572</v>
      </c>
      <c r="J34" s="12">
        <v>7754786.63533</v>
      </c>
      <c r="K34" s="12">
        <v>7449587.2048399998</v>
      </c>
      <c r="L34" s="13">
        <f t="shared" si="4"/>
        <v>-3.9356264052390988</v>
      </c>
      <c r="M34" s="13">
        <f t="shared" si="5"/>
        <v>4.4584055757806054</v>
      </c>
    </row>
    <row r="35" spans="1:13" ht="13.8" x14ac:dyDescent="0.25">
      <c r="A35" s="11" t="s">
        <v>152</v>
      </c>
      <c r="B35" s="12">
        <v>689664.21105000004</v>
      </c>
      <c r="C35" s="12">
        <v>763216.26043000002</v>
      </c>
      <c r="D35" s="13">
        <f t="shared" si="0"/>
        <v>10.664907385583842</v>
      </c>
      <c r="E35" s="13">
        <f t="shared" si="1"/>
        <v>4.7441451187423702</v>
      </c>
      <c r="F35" s="12">
        <v>7448875.6495000003</v>
      </c>
      <c r="G35" s="12">
        <v>7436218.7599499999</v>
      </c>
      <c r="H35" s="13">
        <f t="shared" si="2"/>
        <v>-0.16991677865974328</v>
      </c>
      <c r="I35" s="13">
        <f t="shared" si="3"/>
        <v>4.9017909463557903</v>
      </c>
      <c r="J35" s="12">
        <v>8079829.0469500003</v>
      </c>
      <c r="K35" s="12">
        <v>8107894.1352000004</v>
      </c>
      <c r="L35" s="13">
        <f t="shared" si="4"/>
        <v>0.34734755013899865</v>
      </c>
      <c r="M35" s="13">
        <f t="shared" si="5"/>
        <v>4.8523870418926034</v>
      </c>
    </row>
    <row r="36" spans="1:13" ht="13.8" x14ac:dyDescent="0.25">
      <c r="A36" s="11" t="s">
        <v>153</v>
      </c>
      <c r="B36" s="12">
        <v>989897.14229999995</v>
      </c>
      <c r="C36" s="12">
        <v>1227732.58375</v>
      </c>
      <c r="D36" s="13">
        <f t="shared" si="0"/>
        <v>24.0262782148654</v>
      </c>
      <c r="E36" s="13">
        <f t="shared" si="1"/>
        <v>7.6315742290880211</v>
      </c>
      <c r="F36" s="12">
        <v>12704889.98299</v>
      </c>
      <c r="G36" s="12">
        <v>11312574.272980001</v>
      </c>
      <c r="H36" s="13">
        <f t="shared" si="2"/>
        <v>-10.958896235025316</v>
      </c>
      <c r="I36" s="13">
        <f t="shared" si="3"/>
        <v>7.4569987706552698</v>
      </c>
      <c r="J36" s="12">
        <v>14141684.459659999</v>
      </c>
      <c r="K36" s="12">
        <v>12420898.749949999</v>
      </c>
      <c r="L36" s="13">
        <f t="shared" si="4"/>
        <v>-12.16818063377559</v>
      </c>
      <c r="M36" s="13">
        <f t="shared" si="5"/>
        <v>7.4336205108122906</v>
      </c>
    </row>
    <row r="37" spans="1:13" ht="13.8" x14ac:dyDescent="0.25">
      <c r="A37" s="14" t="s">
        <v>154</v>
      </c>
      <c r="B37" s="12">
        <v>301612.74780000001</v>
      </c>
      <c r="C37" s="12">
        <v>319175.64169999998</v>
      </c>
      <c r="D37" s="13">
        <f t="shared" si="0"/>
        <v>5.8229945611071967</v>
      </c>
      <c r="E37" s="13">
        <f t="shared" si="1"/>
        <v>1.9839927961432604</v>
      </c>
      <c r="F37" s="12">
        <v>3235371.0823300001</v>
      </c>
      <c r="G37" s="12">
        <v>3407146.0742700002</v>
      </c>
      <c r="H37" s="13">
        <f t="shared" si="2"/>
        <v>5.3092825388144904</v>
      </c>
      <c r="I37" s="13">
        <f t="shared" si="3"/>
        <v>2.2459153393546289</v>
      </c>
      <c r="J37" s="12">
        <v>3478114.1958699999</v>
      </c>
      <c r="K37" s="12">
        <v>3686851.03101</v>
      </c>
      <c r="L37" s="13">
        <f t="shared" si="4"/>
        <v>6.001437082999157</v>
      </c>
      <c r="M37" s="13">
        <f t="shared" si="5"/>
        <v>2.2064950368052636</v>
      </c>
    </row>
    <row r="38" spans="1:13" ht="13.8" x14ac:dyDescent="0.25">
      <c r="A38" s="11" t="s">
        <v>155</v>
      </c>
      <c r="B38" s="12">
        <v>376583.94140000001</v>
      </c>
      <c r="C38" s="12">
        <v>312331.12702000001</v>
      </c>
      <c r="D38" s="13">
        <f t="shared" si="0"/>
        <v>-17.062016543013428</v>
      </c>
      <c r="E38" s="13">
        <f t="shared" si="1"/>
        <v>1.9414473570681183</v>
      </c>
      <c r="F38" s="12">
        <v>3804878.4785799999</v>
      </c>
      <c r="G38" s="12">
        <v>3459793.5865500001</v>
      </c>
      <c r="H38" s="13">
        <f t="shared" si="2"/>
        <v>-9.0695378044974309</v>
      </c>
      <c r="I38" s="13">
        <f t="shared" si="3"/>
        <v>2.2806194150916359</v>
      </c>
      <c r="J38" s="12">
        <v>4056424.8477400001</v>
      </c>
      <c r="K38" s="12">
        <v>3757613.6419700002</v>
      </c>
      <c r="L38" s="13">
        <f t="shared" si="4"/>
        <v>-7.366368587759732</v>
      </c>
      <c r="M38" s="13">
        <f t="shared" si="5"/>
        <v>2.2488448221807387</v>
      </c>
    </row>
    <row r="39" spans="1:13" ht="13.8" x14ac:dyDescent="0.25">
      <c r="A39" s="11" t="s">
        <v>156</v>
      </c>
      <c r="B39" s="12">
        <v>360282.88809999998</v>
      </c>
      <c r="C39" s="12">
        <v>191547.33515</v>
      </c>
      <c r="D39" s="13">
        <f>(C39-B39)/B39*100</f>
        <v>-46.834184615275376</v>
      </c>
      <c r="E39" s="13">
        <f t="shared" si="1"/>
        <v>1.1906564393007022</v>
      </c>
      <c r="F39" s="12">
        <v>2452046.1176100001</v>
      </c>
      <c r="G39" s="12">
        <v>2000036.1227500001</v>
      </c>
      <c r="H39" s="13">
        <f t="shared" si="2"/>
        <v>-18.433992395729177</v>
      </c>
      <c r="I39" s="13">
        <f t="shared" si="3"/>
        <v>1.3183795791056594</v>
      </c>
      <c r="J39" s="12">
        <v>2705520.0202899999</v>
      </c>
      <c r="K39" s="12">
        <v>2288684.1748299999</v>
      </c>
      <c r="L39" s="13">
        <f t="shared" si="4"/>
        <v>-15.406866049186362</v>
      </c>
      <c r="M39" s="13">
        <f t="shared" si="5"/>
        <v>1.3697245237472269</v>
      </c>
    </row>
    <row r="40" spans="1:13" ht="13.8" x14ac:dyDescent="0.25">
      <c r="A40" s="11" t="s">
        <v>157</v>
      </c>
      <c r="B40" s="12">
        <v>419045.42233999999</v>
      </c>
      <c r="C40" s="12">
        <v>440331.53632999997</v>
      </c>
      <c r="D40" s="13">
        <f>(C40-B40)/B40*100</f>
        <v>5.0796674668669013</v>
      </c>
      <c r="E40" s="13">
        <f t="shared" si="1"/>
        <v>2.7370967011779159</v>
      </c>
      <c r="F40" s="12">
        <v>4285521.3097200003</v>
      </c>
      <c r="G40" s="12">
        <v>4176674.9344799998</v>
      </c>
      <c r="H40" s="13">
        <f t="shared" si="2"/>
        <v>-2.5398631198758883</v>
      </c>
      <c r="I40" s="13">
        <f t="shared" si="3"/>
        <v>2.7531717450231237</v>
      </c>
      <c r="J40" s="12">
        <v>4638044.0109000001</v>
      </c>
      <c r="K40" s="12">
        <v>4567246.1251600003</v>
      </c>
      <c r="L40" s="13">
        <f t="shared" si="4"/>
        <v>-1.5264599812683037</v>
      </c>
      <c r="M40" s="13">
        <f t="shared" si="5"/>
        <v>2.7333911303362011</v>
      </c>
    </row>
    <row r="41" spans="1:13" ht="13.8" x14ac:dyDescent="0.25">
      <c r="A41" s="11" t="s">
        <v>158</v>
      </c>
      <c r="B41" s="12">
        <v>8511.7486599999993</v>
      </c>
      <c r="C41" s="12">
        <v>9086.6801300000006</v>
      </c>
      <c r="D41" s="13">
        <f t="shared" si="0"/>
        <v>6.7545635211460926</v>
      </c>
      <c r="E41" s="13">
        <f t="shared" si="1"/>
        <v>5.6482718489285356E-2</v>
      </c>
      <c r="F41" s="12">
        <v>100073.05868</v>
      </c>
      <c r="G41" s="12">
        <v>90343.275280000002</v>
      </c>
      <c r="H41" s="13">
        <f t="shared" si="2"/>
        <v>-9.7226801382303876</v>
      </c>
      <c r="I41" s="13">
        <f t="shared" si="3"/>
        <v>5.9552289023112395E-2</v>
      </c>
      <c r="J41" s="12">
        <v>113481.41946</v>
      </c>
      <c r="K41" s="12">
        <v>109434.45617999999</v>
      </c>
      <c r="L41" s="13">
        <f t="shared" si="4"/>
        <v>-3.5661902179735132</v>
      </c>
      <c r="M41" s="13">
        <f t="shared" si="5"/>
        <v>6.549398996207996E-2</v>
      </c>
    </row>
    <row r="42" spans="1:13" ht="15.6" x14ac:dyDescent="0.3">
      <c r="A42" s="9" t="s">
        <v>31</v>
      </c>
      <c r="B42" s="8">
        <f>B43</f>
        <v>370700.38718000002</v>
      </c>
      <c r="C42" s="8">
        <f>C43</f>
        <v>433404.09103000001</v>
      </c>
      <c r="D42" s="10">
        <f t="shared" si="0"/>
        <v>16.91492807088791</v>
      </c>
      <c r="E42" s="10">
        <f t="shared" si="1"/>
        <v>2.6940357661464303</v>
      </c>
      <c r="F42" s="8">
        <f>F43</f>
        <v>3942089.4212699998</v>
      </c>
      <c r="G42" s="8">
        <f>G43</f>
        <v>3793718.3688699999</v>
      </c>
      <c r="H42" s="10">
        <f t="shared" si="2"/>
        <v>-3.7637667882277541</v>
      </c>
      <c r="I42" s="10">
        <f t="shared" si="3"/>
        <v>2.5007352464810571</v>
      </c>
      <c r="J42" s="8">
        <f>J43</f>
        <v>4315679.5532999998</v>
      </c>
      <c r="K42" s="8">
        <f>K43</f>
        <v>4161835.0604500002</v>
      </c>
      <c r="L42" s="10">
        <f t="shared" si="4"/>
        <v>-3.5647802611378281</v>
      </c>
      <c r="M42" s="10">
        <f t="shared" si="5"/>
        <v>2.4907619883869812</v>
      </c>
    </row>
    <row r="43" spans="1:13" ht="13.8" x14ac:dyDescent="0.25">
      <c r="A43" s="11" t="s">
        <v>159</v>
      </c>
      <c r="B43" s="12">
        <v>370700.38718000002</v>
      </c>
      <c r="C43" s="12">
        <v>433404.09103000001</v>
      </c>
      <c r="D43" s="13">
        <f t="shared" si="0"/>
        <v>16.91492807088791</v>
      </c>
      <c r="E43" s="13">
        <f t="shared" si="1"/>
        <v>2.6940357661464303</v>
      </c>
      <c r="F43" s="12">
        <v>3942089.4212699998</v>
      </c>
      <c r="G43" s="12">
        <v>3793718.3688699999</v>
      </c>
      <c r="H43" s="13">
        <f t="shared" si="2"/>
        <v>-3.7637667882277541</v>
      </c>
      <c r="I43" s="13">
        <f t="shared" si="3"/>
        <v>2.5007352464810571</v>
      </c>
      <c r="J43" s="12">
        <v>4315679.5532999998</v>
      </c>
      <c r="K43" s="12">
        <v>4161835.0604500002</v>
      </c>
      <c r="L43" s="13">
        <f t="shared" si="4"/>
        <v>-3.5647802611378281</v>
      </c>
      <c r="M43" s="13">
        <f t="shared" si="5"/>
        <v>2.4907619883869812</v>
      </c>
    </row>
    <row r="44" spans="1:13" ht="15.6" x14ac:dyDescent="0.3">
      <c r="A44" s="9" t="s">
        <v>33</v>
      </c>
      <c r="B44" s="8">
        <f>B8+B22+B42</f>
        <v>14818509.938160002</v>
      </c>
      <c r="C44" s="8">
        <f>C8+C22+C42</f>
        <v>14968738.71978</v>
      </c>
      <c r="D44" s="10">
        <f t="shared" si="0"/>
        <v>1.0137914152430054</v>
      </c>
      <c r="E44" s="10">
        <f t="shared" si="1"/>
        <v>93.045539531828908</v>
      </c>
      <c r="F44" s="15">
        <f>F8+F22+F42</f>
        <v>151749692.99870002</v>
      </c>
      <c r="G44" s="15">
        <f>G8+G22+G42</f>
        <v>139947032.17316997</v>
      </c>
      <c r="H44" s="16">
        <f t="shared" si="2"/>
        <v>-7.7777164436379858</v>
      </c>
      <c r="I44" s="16">
        <f t="shared" si="3"/>
        <v>92.249988525138491</v>
      </c>
      <c r="J44" s="15">
        <f>J8+J22+J42</f>
        <v>165268717.47275999</v>
      </c>
      <c r="K44" s="15">
        <f>K8+K22+K42</f>
        <v>154071077.33298996</v>
      </c>
      <c r="L44" s="16">
        <f t="shared" si="4"/>
        <v>-6.7754141927165712</v>
      </c>
      <c r="M44" s="16">
        <f t="shared" si="5"/>
        <v>92.207974933381635</v>
      </c>
    </row>
    <row r="45" spans="1:13" ht="30" x14ac:dyDescent="0.25">
      <c r="A45" s="140" t="s">
        <v>225</v>
      </c>
      <c r="B45" s="141">
        <f>B46-B44</f>
        <v>1424140.4528399967</v>
      </c>
      <c r="C45" s="141">
        <f>C46-C44</f>
        <v>1118801.6342200004</v>
      </c>
      <c r="D45" s="142">
        <f t="shared" si="0"/>
        <v>-21.440218063541053</v>
      </c>
      <c r="E45" s="142">
        <f t="shared" si="1"/>
        <v>6.9544604681710833</v>
      </c>
      <c r="F45" s="141">
        <f>F46-F44</f>
        <v>13696310.234299958</v>
      </c>
      <c r="G45" s="141">
        <f>G46-G44</f>
        <v>11757086.61383003</v>
      </c>
      <c r="H45" s="143">
        <f t="shared" si="2"/>
        <v>-14.158730251403689</v>
      </c>
      <c r="I45" s="142">
        <f t="shared" si="3"/>
        <v>7.7500114748615072</v>
      </c>
      <c r="J45" s="141">
        <f>J46-J44</f>
        <v>14822982.011240035</v>
      </c>
      <c r="K45" s="141">
        <f>K46-K44</f>
        <v>13019759.923010021</v>
      </c>
      <c r="L45" s="143">
        <f t="shared" si="4"/>
        <v>-12.165042680768678</v>
      </c>
      <c r="M45" s="142">
        <f t="shared" si="5"/>
        <v>7.7920250666183675</v>
      </c>
    </row>
    <row r="46" spans="1:13" ht="21" x14ac:dyDescent="0.25">
      <c r="A46" s="144" t="s">
        <v>226</v>
      </c>
      <c r="B46" s="145">
        <v>16242650.390999999</v>
      </c>
      <c r="C46" s="145">
        <v>16087540.354</v>
      </c>
      <c r="D46" s="147">
        <f t="shared" si="0"/>
        <v>-0.95495521522734117</v>
      </c>
      <c r="E46" s="146">
        <f t="shared" ref="E46" si="6">C46/C$46*100</f>
        <v>100</v>
      </c>
      <c r="F46" s="145">
        <v>165446003.23299998</v>
      </c>
      <c r="G46" s="145">
        <v>151704118.787</v>
      </c>
      <c r="H46" s="147">
        <f t="shared" si="2"/>
        <v>-8.3059633822928234</v>
      </c>
      <c r="I46" s="146">
        <f t="shared" ref="I46" si="7">G46/G$46*100</f>
        <v>100</v>
      </c>
      <c r="J46" s="145">
        <v>180091699.48400003</v>
      </c>
      <c r="K46" s="145">
        <v>167090837.25599998</v>
      </c>
      <c r="L46" s="147">
        <f t="shared" si="4"/>
        <v>-7.2190235670218028</v>
      </c>
      <c r="M46" s="146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Q44" sqref="Q44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topLeftCell="A52" zoomScale="90" zoomScaleNormal="90" workbookViewId="0">
      <selection activeCell="J87" sqref="J87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2043210.7471500002</v>
      </c>
      <c r="D2" s="114">
        <f t="shared" ref="D2:O2" si="0">D4+D6+D8+D10+D12+D14+D16+D18+D20+D22</f>
        <v>1939641.89545</v>
      </c>
      <c r="E2" s="114">
        <f t="shared" si="0"/>
        <v>2032346.7782399999</v>
      </c>
      <c r="F2" s="114">
        <f t="shared" si="0"/>
        <v>1763014.0660200003</v>
      </c>
      <c r="G2" s="114">
        <f t="shared" si="0"/>
        <v>1575783.4327800001</v>
      </c>
      <c r="H2" s="114">
        <f t="shared" si="0"/>
        <v>1912048.2806499996</v>
      </c>
      <c r="I2" s="114">
        <f t="shared" si="0"/>
        <v>1955808.0209400002</v>
      </c>
      <c r="J2" s="114">
        <f t="shared" si="0"/>
        <v>1681727.8645000001</v>
      </c>
      <c r="K2" s="114">
        <f t="shared" si="0"/>
        <v>2217607.4740200001</v>
      </c>
      <c r="L2" s="114">
        <f t="shared" si="0"/>
        <v>2339304.4232999999</v>
      </c>
      <c r="M2" s="114">
        <f t="shared" si="0"/>
        <v>2313169.11149</v>
      </c>
      <c r="N2" s="114"/>
      <c r="O2" s="114">
        <f t="shared" si="0"/>
        <v>21773662.09454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1881328.1659499998</v>
      </c>
      <c r="D3" s="114">
        <f t="shared" ref="D3:O3" si="1">D5+D7+D9+D11+D13+D15+D17+D19+D21+D23</f>
        <v>1857110.8694799999</v>
      </c>
      <c r="E3" s="114">
        <f t="shared" si="1"/>
        <v>1950395.1076800001</v>
      </c>
      <c r="F3" s="114">
        <f t="shared" si="1"/>
        <v>1878347.7192399998</v>
      </c>
      <c r="G3" s="114">
        <f t="shared" si="1"/>
        <v>2011076.4230300002</v>
      </c>
      <c r="H3" s="114">
        <f t="shared" si="1"/>
        <v>1363298.0920800001</v>
      </c>
      <c r="I3" s="114">
        <f t="shared" si="1"/>
        <v>1797330.8673</v>
      </c>
      <c r="J3" s="114">
        <f t="shared" si="1"/>
        <v>1528040.2094699999</v>
      </c>
      <c r="K3" s="114">
        <f t="shared" si="1"/>
        <v>2074105.6016600002</v>
      </c>
      <c r="L3" s="114">
        <f t="shared" si="1"/>
        <v>2421055.4373000003</v>
      </c>
      <c r="M3" s="114">
        <f t="shared" si="1"/>
        <v>2353316.4490700001</v>
      </c>
      <c r="N3" s="114">
        <f t="shared" si="1"/>
        <v>2258811.8998099999</v>
      </c>
      <c r="O3" s="114">
        <f t="shared" si="1"/>
        <v>23374216.842069998</v>
      </c>
    </row>
    <row r="4" spans="1:15" s="37" customFormat="1" ht="13.8" x14ac:dyDescent="0.25">
      <c r="A4" s="87">
        <v>2020</v>
      </c>
      <c r="B4" s="115" t="s">
        <v>133</v>
      </c>
      <c r="C4" s="116">
        <v>583440.94825000002</v>
      </c>
      <c r="D4" s="116">
        <v>593064.89125999995</v>
      </c>
      <c r="E4" s="116">
        <v>631890.74532999995</v>
      </c>
      <c r="F4" s="116">
        <v>593875.88759000006</v>
      </c>
      <c r="G4" s="116">
        <v>498603.11589000002</v>
      </c>
      <c r="H4" s="116">
        <v>571571.11820999999</v>
      </c>
      <c r="I4" s="116">
        <v>588916.79165999999</v>
      </c>
      <c r="J4" s="116">
        <v>544282.29058000003</v>
      </c>
      <c r="K4" s="116">
        <v>643568.67556</v>
      </c>
      <c r="L4" s="116">
        <v>670587.14014999999</v>
      </c>
      <c r="M4" s="116">
        <v>612402.61511000001</v>
      </c>
      <c r="N4" s="116"/>
      <c r="O4" s="117">
        <v>6532204.2195899999</v>
      </c>
    </row>
    <row r="5" spans="1:15" ht="13.8" x14ac:dyDescent="0.25">
      <c r="A5" s="86">
        <v>2019</v>
      </c>
      <c r="B5" s="115" t="s">
        <v>133</v>
      </c>
      <c r="C5" s="116">
        <v>560029.44457000005</v>
      </c>
      <c r="D5" s="116">
        <v>565214.60730999999</v>
      </c>
      <c r="E5" s="116">
        <v>586783.55532000004</v>
      </c>
      <c r="F5" s="116">
        <v>597721.19305999996</v>
      </c>
      <c r="G5" s="116">
        <v>590704.11922999995</v>
      </c>
      <c r="H5" s="116">
        <v>344700.55468</v>
      </c>
      <c r="I5" s="116">
        <v>546255.51265000005</v>
      </c>
      <c r="J5" s="116">
        <v>480724.38799999998</v>
      </c>
      <c r="K5" s="116">
        <v>568541.18143999996</v>
      </c>
      <c r="L5" s="116">
        <v>697557.60369999998</v>
      </c>
      <c r="M5" s="116">
        <v>620369.65683999995</v>
      </c>
      <c r="N5" s="116">
        <v>629238.93339000002</v>
      </c>
      <c r="O5" s="117">
        <v>6787840.75019</v>
      </c>
    </row>
    <row r="6" spans="1:15" s="37" customFormat="1" ht="13.8" x14ac:dyDescent="0.25">
      <c r="A6" s="87">
        <v>2020</v>
      </c>
      <c r="B6" s="115" t="s">
        <v>134</v>
      </c>
      <c r="C6" s="116">
        <v>255294.69912</v>
      </c>
      <c r="D6" s="116">
        <v>203439.25075000001</v>
      </c>
      <c r="E6" s="116">
        <v>178169.95655</v>
      </c>
      <c r="F6" s="116">
        <v>118367.24076</v>
      </c>
      <c r="G6" s="116">
        <v>158687.02916000001</v>
      </c>
      <c r="H6" s="116">
        <v>264193.62819999998</v>
      </c>
      <c r="I6" s="116">
        <v>185581.34121000001</v>
      </c>
      <c r="J6" s="116">
        <v>129782.62612</v>
      </c>
      <c r="K6" s="116">
        <v>197133.55085</v>
      </c>
      <c r="L6" s="116">
        <v>263980.31618000002</v>
      </c>
      <c r="M6" s="116">
        <v>371601.85784000001</v>
      </c>
      <c r="N6" s="116"/>
      <c r="O6" s="117">
        <v>2326231.4967399999</v>
      </c>
    </row>
    <row r="7" spans="1:15" ht="13.8" x14ac:dyDescent="0.25">
      <c r="A7" s="86">
        <v>2019</v>
      </c>
      <c r="B7" s="115" t="s">
        <v>134</v>
      </c>
      <c r="C7" s="116">
        <v>199171.65065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202356.84766999999</v>
      </c>
      <c r="I7" s="116">
        <v>131692.40529</v>
      </c>
      <c r="J7" s="116">
        <v>109799.82424</v>
      </c>
      <c r="K7" s="116">
        <v>148472.87774</v>
      </c>
      <c r="L7" s="116">
        <v>223947.97521</v>
      </c>
      <c r="M7" s="116">
        <v>331627.44491999998</v>
      </c>
      <c r="N7" s="116">
        <v>349911.56588000001</v>
      </c>
      <c r="O7" s="117">
        <v>2260425.3059700001</v>
      </c>
    </row>
    <row r="8" spans="1:15" s="37" customFormat="1" ht="13.8" x14ac:dyDescent="0.25">
      <c r="A8" s="87">
        <v>2020</v>
      </c>
      <c r="B8" s="115" t="s">
        <v>135</v>
      </c>
      <c r="C8" s="116">
        <v>131870.22687000001</v>
      </c>
      <c r="D8" s="116">
        <v>126846.91173000001</v>
      </c>
      <c r="E8" s="116">
        <v>162233.95225</v>
      </c>
      <c r="F8" s="116">
        <v>143634.36285</v>
      </c>
      <c r="G8" s="116">
        <v>100058.67627</v>
      </c>
      <c r="H8" s="116">
        <v>112625.86096000001</v>
      </c>
      <c r="I8" s="116">
        <v>124202.81518000001</v>
      </c>
      <c r="J8" s="116">
        <v>130638.90395000001</v>
      </c>
      <c r="K8" s="116">
        <v>166864.04788999999</v>
      </c>
      <c r="L8" s="116">
        <v>168817.60318999999</v>
      </c>
      <c r="M8" s="116">
        <v>165001.71</v>
      </c>
      <c r="N8" s="116"/>
      <c r="O8" s="117">
        <v>1532795.0711399999</v>
      </c>
    </row>
    <row r="9" spans="1:15" ht="13.8" x14ac:dyDescent="0.25">
      <c r="A9" s="86">
        <v>2019</v>
      </c>
      <c r="B9" s="115" t="s">
        <v>135</v>
      </c>
      <c r="C9" s="116">
        <v>125353.15045</v>
      </c>
      <c r="D9" s="116">
        <v>122127.17662</v>
      </c>
      <c r="E9" s="116">
        <v>128029.56342000001</v>
      </c>
      <c r="F9" s="116">
        <v>125222.60651</v>
      </c>
      <c r="G9" s="116">
        <v>138481.47127000001</v>
      </c>
      <c r="H9" s="116">
        <v>83537.171220000004</v>
      </c>
      <c r="I9" s="116">
        <v>130147.28623</v>
      </c>
      <c r="J9" s="116">
        <v>127810.8803</v>
      </c>
      <c r="K9" s="116">
        <v>152522.97880000001</v>
      </c>
      <c r="L9" s="116">
        <v>148312.94463000001</v>
      </c>
      <c r="M9" s="116">
        <v>139251.74163999999</v>
      </c>
      <c r="N9" s="116">
        <v>127768.08272999999</v>
      </c>
      <c r="O9" s="117">
        <v>1548565.05382</v>
      </c>
    </row>
    <row r="10" spans="1:15" s="37" customFormat="1" ht="13.8" x14ac:dyDescent="0.25">
      <c r="A10" s="87">
        <v>2020</v>
      </c>
      <c r="B10" s="115" t="s">
        <v>136</v>
      </c>
      <c r="C10" s="116">
        <v>113205.42514000001</v>
      </c>
      <c r="D10" s="116">
        <v>100301.6303</v>
      </c>
      <c r="E10" s="116">
        <v>123200.01270000001</v>
      </c>
      <c r="F10" s="116">
        <v>103631.95716999999</v>
      </c>
      <c r="G10" s="116">
        <v>74239.044009999998</v>
      </c>
      <c r="H10" s="116">
        <v>89459.700299999997</v>
      </c>
      <c r="I10" s="116">
        <v>89937.245349999997</v>
      </c>
      <c r="J10" s="116">
        <v>84952.832729999995</v>
      </c>
      <c r="K10" s="116">
        <v>148653.93591</v>
      </c>
      <c r="L10" s="116">
        <v>191308.94157</v>
      </c>
      <c r="M10" s="116">
        <v>154898.92436999999</v>
      </c>
      <c r="N10" s="116"/>
      <c r="O10" s="117">
        <v>1273789.64955</v>
      </c>
    </row>
    <row r="11" spans="1:15" ht="13.8" x14ac:dyDescent="0.25">
      <c r="A11" s="86">
        <v>2019</v>
      </c>
      <c r="B11" s="115" t="s">
        <v>136</v>
      </c>
      <c r="C11" s="116">
        <v>112110.71122</v>
      </c>
      <c r="D11" s="116">
        <v>114842.19143000001</v>
      </c>
      <c r="E11" s="116">
        <v>118196.58269</v>
      </c>
      <c r="F11" s="116">
        <v>117650.87019</v>
      </c>
      <c r="G11" s="116">
        <v>117731.30992</v>
      </c>
      <c r="H11" s="116">
        <v>63501.196909999999</v>
      </c>
      <c r="I11" s="116">
        <v>83021.46703</v>
      </c>
      <c r="J11" s="116">
        <v>71929.894650000002</v>
      </c>
      <c r="K11" s="116">
        <v>154402.71634000001</v>
      </c>
      <c r="L11" s="116">
        <v>189264.08181999999</v>
      </c>
      <c r="M11" s="116">
        <v>151255.05348999999</v>
      </c>
      <c r="N11" s="116">
        <v>122523.94809000001</v>
      </c>
      <c r="O11" s="117">
        <v>1416430.0237799999</v>
      </c>
    </row>
    <row r="12" spans="1:15" s="37" customFormat="1" ht="13.8" x14ac:dyDescent="0.25">
      <c r="A12" s="87">
        <v>2020</v>
      </c>
      <c r="B12" s="115" t="s">
        <v>137</v>
      </c>
      <c r="C12" s="116">
        <v>183299.42689999999</v>
      </c>
      <c r="D12" s="116">
        <v>163227.39137999999</v>
      </c>
      <c r="E12" s="116">
        <v>207436.92400999999</v>
      </c>
      <c r="F12" s="116">
        <v>196778.06391</v>
      </c>
      <c r="G12" s="116">
        <v>120098.32459</v>
      </c>
      <c r="H12" s="116">
        <v>122216.54504</v>
      </c>
      <c r="I12" s="116">
        <v>136610.30405000001</v>
      </c>
      <c r="J12" s="116">
        <v>92821.023209999999</v>
      </c>
      <c r="K12" s="116">
        <v>222698.02635</v>
      </c>
      <c r="L12" s="116">
        <v>172695.43137999999</v>
      </c>
      <c r="M12" s="116">
        <v>156125.50004000001</v>
      </c>
      <c r="N12" s="116"/>
      <c r="O12" s="117">
        <v>1774006.96086</v>
      </c>
    </row>
    <row r="13" spans="1:15" ht="13.8" x14ac:dyDescent="0.25">
      <c r="A13" s="86">
        <v>2019</v>
      </c>
      <c r="B13" s="115" t="s">
        <v>137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112534.87652000001</v>
      </c>
      <c r="J13" s="116">
        <v>66613.027579999994</v>
      </c>
      <c r="K13" s="116">
        <v>274784.34807000001</v>
      </c>
      <c r="L13" s="116">
        <v>346124.53003999998</v>
      </c>
      <c r="M13" s="116">
        <v>264184.22904000001</v>
      </c>
      <c r="N13" s="116">
        <v>187014.63573000001</v>
      </c>
      <c r="O13" s="117">
        <v>2028384.4405199999</v>
      </c>
    </row>
    <row r="14" spans="1:15" s="37" customFormat="1" ht="13.8" x14ac:dyDescent="0.25">
      <c r="A14" s="87">
        <v>2020</v>
      </c>
      <c r="B14" s="115" t="s">
        <v>138</v>
      </c>
      <c r="C14" s="116">
        <v>24451.569380000001</v>
      </c>
      <c r="D14" s="116">
        <v>24726.651860000002</v>
      </c>
      <c r="E14" s="116">
        <v>29417.072550000001</v>
      </c>
      <c r="F14" s="116">
        <v>23301.29163</v>
      </c>
      <c r="G14" s="116">
        <v>19919.669020000001</v>
      </c>
      <c r="H14" s="116">
        <v>18969.29394</v>
      </c>
      <c r="I14" s="116">
        <v>19075.408370000001</v>
      </c>
      <c r="J14" s="116">
        <v>14848.67002</v>
      </c>
      <c r="K14" s="116">
        <v>19081.79737</v>
      </c>
      <c r="L14" s="116">
        <v>22013.560890000001</v>
      </c>
      <c r="M14" s="116">
        <v>25232.024170000001</v>
      </c>
      <c r="N14" s="116"/>
      <c r="O14" s="117">
        <v>241037.0092</v>
      </c>
    </row>
    <row r="15" spans="1:15" ht="13.8" x14ac:dyDescent="0.25">
      <c r="A15" s="86">
        <v>2019</v>
      </c>
      <c r="B15" s="115" t="s">
        <v>138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15776.32281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26736.87846</v>
      </c>
      <c r="O15" s="117">
        <v>282659.42488000001</v>
      </c>
    </row>
    <row r="16" spans="1:15" ht="13.8" x14ac:dyDescent="0.25">
      <c r="A16" s="87">
        <v>2020</v>
      </c>
      <c r="B16" s="115" t="s">
        <v>139</v>
      </c>
      <c r="C16" s="116">
        <v>79131.446320000003</v>
      </c>
      <c r="D16" s="116">
        <v>60671.367539999999</v>
      </c>
      <c r="E16" s="116">
        <v>78806.017680000004</v>
      </c>
      <c r="F16" s="116">
        <v>53409.438990000002</v>
      </c>
      <c r="G16" s="116">
        <v>69658.718049999996</v>
      </c>
      <c r="H16" s="116">
        <v>84526.764179999998</v>
      </c>
      <c r="I16" s="116">
        <v>74619.318069999994</v>
      </c>
      <c r="J16" s="116">
        <v>71254.857780000006</v>
      </c>
      <c r="K16" s="116">
        <v>90724.827149999997</v>
      </c>
      <c r="L16" s="116">
        <v>79877.608359999998</v>
      </c>
      <c r="M16" s="116">
        <v>68067.478199999998</v>
      </c>
      <c r="N16" s="116"/>
      <c r="O16" s="117">
        <v>810747.84232000005</v>
      </c>
    </row>
    <row r="17" spans="1:15" ht="13.8" x14ac:dyDescent="0.25">
      <c r="A17" s="86">
        <v>2019</v>
      </c>
      <c r="B17" s="115" t="s">
        <v>139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140</v>
      </c>
      <c r="C18" s="116">
        <v>11024.010979999999</v>
      </c>
      <c r="D18" s="116">
        <v>13044.320610000001</v>
      </c>
      <c r="E18" s="116">
        <v>12149.519109999999</v>
      </c>
      <c r="F18" s="116">
        <v>6813.2945600000003</v>
      </c>
      <c r="G18" s="116">
        <v>6914.2449299999998</v>
      </c>
      <c r="H18" s="116">
        <v>6061.0726599999998</v>
      </c>
      <c r="I18" s="116">
        <v>6099.3303900000001</v>
      </c>
      <c r="J18" s="116">
        <v>6022.5977899999998</v>
      </c>
      <c r="K18" s="116">
        <v>8099.6306800000002</v>
      </c>
      <c r="L18" s="116">
        <v>7819.8414000000002</v>
      </c>
      <c r="M18" s="116">
        <v>8959.7396700000008</v>
      </c>
      <c r="N18" s="116"/>
      <c r="O18" s="117">
        <v>93007.602780000001</v>
      </c>
    </row>
    <row r="19" spans="1:15" ht="13.8" x14ac:dyDescent="0.25">
      <c r="A19" s="86">
        <v>2019</v>
      </c>
      <c r="B19" s="115" t="s">
        <v>140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5953.3145999999997</v>
      </c>
      <c r="M19" s="116">
        <v>9107.0720700000002</v>
      </c>
      <c r="N19" s="116">
        <v>10109.132600000001</v>
      </c>
      <c r="O19" s="117">
        <v>106479.64023</v>
      </c>
    </row>
    <row r="20" spans="1:15" ht="13.8" x14ac:dyDescent="0.25">
      <c r="A20" s="87">
        <v>2020</v>
      </c>
      <c r="B20" s="115" t="s">
        <v>141</v>
      </c>
      <c r="C20" s="118">
        <v>208704.15538000001</v>
      </c>
      <c r="D20" s="118">
        <v>209590.38469000001</v>
      </c>
      <c r="E20" s="118">
        <v>182293.10563000001</v>
      </c>
      <c r="F20" s="118">
        <v>183028.29897</v>
      </c>
      <c r="G20" s="118">
        <v>160819.63516999999</v>
      </c>
      <c r="H20" s="116">
        <v>183409.19568999999</v>
      </c>
      <c r="I20" s="116">
        <v>219009.17937</v>
      </c>
      <c r="J20" s="116">
        <v>180206.3915</v>
      </c>
      <c r="K20" s="116">
        <v>206839.97823000001</v>
      </c>
      <c r="L20" s="116">
        <v>235019.64163</v>
      </c>
      <c r="M20" s="116">
        <v>228076.69453000001</v>
      </c>
      <c r="N20" s="116"/>
      <c r="O20" s="117">
        <v>2196996.6607900001</v>
      </c>
    </row>
    <row r="21" spans="1:15" ht="13.8" x14ac:dyDescent="0.25">
      <c r="A21" s="86">
        <v>2019</v>
      </c>
      <c r="B21" s="115" t="s">
        <v>141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212236.43349</v>
      </c>
      <c r="J21" s="116">
        <v>183383.60982000001</v>
      </c>
      <c r="K21" s="116">
        <v>199909.51123999999</v>
      </c>
      <c r="L21" s="116">
        <v>207439.25111000001</v>
      </c>
      <c r="M21" s="116">
        <v>215149.30801000001</v>
      </c>
      <c r="N21" s="116">
        <v>200858.15977</v>
      </c>
      <c r="O21" s="117">
        <v>2505020.18053</v>
      </c>
    </row>
    <row r="22" spans="1:15" ht="13.8" x14ac:dyDescent="0.25">
      <c r="A22" s="87">
        <v>2020</v>
      </c>
      <c r="B22" s="115" t="s">
        <v>142</v>
      </c>
      <c r="C22" s="118">
        <v>452788.83880999999</v>
      </c>
      <c r="D22" s="118">
        <v>444729.09532999998</v>
      </c>
      <c r="E22" s="118">
        <v>426749.47243000002</v>
      </c>
      <c r="F22" s="118">
        <v>340174.22959</v>
      </c>
      <c r="G22" s="118">
        <v>366784.97568999999</v>
      </c>
      <c r="H22" s="116">
        <v>459015.10146999999</v>
      </c>
      <c r="I22" s="116">
        <v>511756.28729000001</v>
      </c>
      <c r="J22" s="116">
        <v>426917.67082</v>
      </c>
      <c r="K22" s="116">
        <v>513943.00403000001</v>
      </c>
      <c r="L22" s="116">
        <v>527184.33854999999</v>
      </c>
      <c r="M22" s="116">
        <v>522802.56756</v>
      </c>
      <c r="N22" s="116"/>
      <c r="O22" s="117">
        <v>4992845.5815700004</v>
      </c>
    </row>
    <row r="23" spans="1:15" ht="13.8" x14ac:dyDescent="0.25">
      <c r="A23" s="86">
        <v>2019</v>
      </c>
      <c r="B23" s="115" t="s">
        <v>142</v>
      </c>
      <c r="C23" s="116">
        <v>392885.26655</v>
      </c>
      <c r="D23" s="118">
        <v>411556.50104</v>
      </c>
      <c r="E23" s="116">
        <v>471941.55293000001</v>
      </c>
      <c r="F23" s="116">
        <v>476663.48236000002</v>
      </c>
      <c r="G23" s="116">
        <v>526647.31463000004</v>
      </c>
      <c r="H23" s="116">
        <v>347422.26987000002</v>
      </c>
      <c r="I23" s="116">
        <v>496254.21438999998</v>
      </c>
      <c r="J23" s="116">
        <v>413016.86554999999</v>
      </c>
      <c r="K23" s="116">
        <v>457542.62423999998</v>
      </c>
      <c r="L23" s="116">
        <v>491128.91973000002</v>
      </c>
      <c r="M23" s="116">
        <v>521156.71649000002</v>
      </c>
      <c r="N23" s="116">
        <v>523779.12306000001</v>
      </c>
      <c r="O23" s="117">
        <v>5529994.8508400004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11103572.654660001</v>
      </c>
      <c r="D24" s="119">
        <f t="shared" ref="D24:O24" si="2">D26+D28+D30+D32+D34+D36+D38+D40+D42+D44+D46+D48+D50+D52+D54+D56</f>
        <v>11126642.516810002</v>
      </c>
      <c r="E24" s="119">
        <f t="shared" si="2"/>
        <v>9960509.0767000001</v>
      </c>
      <c r="F24" s="119">
        <f t="shared" si="2"/>
        <v>6226458.0845599994</v>
      </c>
      <c r="G24" s="119">
        <f t="shared" si="2"/>
        <v>7104072.0964099998</v>
      </c>
      <c r="H24" s="119">
        <f t="shared" si="2"/>
        <v>10213505.30658</v>
      </c>
      <c r="I24" s="119">
        <f t="shared" si="2"/>
        <v>11465285.827579999</v>
      </c>
      <c r="J24" s="119">
        <f t="shared" si="2"/>
        <v>9403412.120480001</v>
      </c>
      <c r="K24" s="119">
        <f t="shared" si="2"/>
        <v>12253635.509459998</v>
      </c>
      <c r="L24" s="119">
        <f t="shared" si="2"/>
        <v>13300392.999260001</v>
      </c>
      <c r="M24" s="119">
        <f t="shared" si="2"/>
        <v>12222165.51726</v>
      </c>
      <c r="N24" s="119"/>
      <c r="O24" s="119">
        <f t="shared" si="2"/>
        <v>114379651.70975998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10611505.518610002</v>
      </c>
      <c r="D25" s="119">
        <f t="shared" ref="D25:O25" si="3">D27+D29+D31+D33+D35+D37+D39+D41+D43+D45+D47+D49+D51+D53+D55+D57</f>
        <v>11030227.57858</v>
      </c>
      <c r="E25" s="119">
        <f t="shared" si="3"/>
        <v>12637385.218580002</v>
      </c>
      <c r="F25" s="119">
        <f t="shared" si="3"/>
        <v>11772490.042010002</v>
      </c>
      <c r="G25" s="119">
        <f t="shared" si="3"/>
        <v>12995674.551510002</v>
      </c>
      <c r="H25" s="119">
        <f t="shared" si="3"/>
        <v>8887879.2872800007</v>
      </c>
      <c r="I25" s="119">
        <f t="shared" si="3"/>
        <v>12516357.097370001</v>
      </c>
      <c r="J25" s="119">
        <f t="shared" si="3"/>
        <v>10183260.56026</v>
      </c>
      <c r="K25" s="119">
        <f t="shared" si="3"/>
        <v>11581171.044220002</v>
      </c>
      <c r="L25" s="119">
        <f t="shared" si="3"/>
        <v>12381754.63484</v>
      </c>
      <c r="M25" s="119">
        <f t="shared" si="3"/>
        <v>12094493.101910001</v>
      </c>
      <c r="N25" s="119">
        <f t="shared" si="3"/>
        <v>11497116.568429999</v>
      </c>
      <c r="O25" s="119">
        <f t="shared" si="3"/>
        <v>138189315.20359999</v>
      </c>
    </row>
    <row r="26" spans="1:15" ht="13.8" x14ac:dyDescent="0.25">
      <c r="A26" s="87">
        <v>2020</v>
      </c>
      <c r="B26" s="115" t="s">
        <v>143</v>
      </c>
      <c r="C26" s="116">
        <v>673012.54339999997</v>
      </c>
      <c r="D26" s="116">
        <v>645911.99410999997</v>
      </c>
      <c r="E26" s="116">
        <v>584641.12187999999</v>
      </c>
      <c r="F26" s="116">
        <v>306287.17573999998</v>
      </c>
      <c r="G26" s="116">
        <v>368533.58422999998</v>
      </c>
      <c r="H26" s="116">
        <v>553328.06288999994</v>
      </c>
      <c r="I26" s="116">
        <v>655246.58073000005</v>
      </c>
      <c r="J26" s="116">
        <v>568114.88358999998</v>
      </c>
      <c r="K26" s="116">
        <v>687546.39558999997</v>
      </c>
      <c r="L26" s="116">
        <v>769968.65006999997</v>
      </c>
      <c r="M26" s="116">
        <v>705863.70336000004</v>
      </c>
      <c r="N26" s="116"/>
      <c r="O26" s="117">
        <v>6518454.6955899997</v>
      </c>
    </row>
    <row r="27" spans="1:15" ht="13.8" x14ac:dyDescent="0.25">
      <c r="A27" s="86">
        <v>2019</v>
      </c>
      <c r="B27" s="115" t="s">
        <v>143</v>
      </c>
      <c r="C27" s="116">
        <v>675583.35747000005</v>
      </c>
      <c r="D27" s="116">
        <v>639694.70437000005</v>
      </c>
      <c r="E27" s="116">
        <v>727681.86190999998</v>
      </c>
      <c r="F27" s="116">
        <v>690859.79695999995</v>
      </c>
      <c r="G27" s="116">
        <v>786301.98277</v>
      </c>
      <c r="H27" s="116">
        <v>509902.89130000002</v>
      </c>
      <c r="I27" s="116">
        <v>662582.44573000004</v>
      </c>
      <c r="J27" s="116">
        <v>572846.93582999997</v>
      </c>
      <c r="K27" s="116">
        <v>676901.90613000002</v>
      </c>
      <c r="L27" s="116">
        <v>704819.31296999997</v>
      </c>
      <c r="M27" s="116">
        <v>674306.97265999997</v>
      </c>
      <c r="N27" s="116">
        <v>598048.11652000004</v>
      </c>
      <c r="O27" s="117">
        <v>7919530.28462</v>
      </c>
    </row>
    <row r="28" spans="1:15" ht="13.8" x14ac:dyDescent="0.25">
      <c r="A28" s="87">
        <v>2020</v>
      </c>
      <c r="B28" s="115" t="s">
        <v>144</v>
      </c>
      <c r="C28" s="116">
        <v>132742.62510999999</v>
      </c>
      <c r="D28" s="116">
        <v>151342.40776</v>
      </c>
      <c r="E28" s="116">
        <v>130422.84187</v>
      </c>
      <c r="F28" s="116">
        <v>53970.503550000001</v>
      </c>
      <c r="G28" s="116">
        <v>61514.737059999999</v>
      </c>
      <c r="H28" s="116">
        <v>101196.68957</v>
      </c>
      <c r="I28" s="116">
        <v>127791.61996</v>
      </c>
      <c r="J28" s="116">
        <v>98051.166570000001</v>
      </c>
      <c r="K28" s="116">
        <v>131017.51313000001</v>
      </c>
      <c r="L28" s="116">
        <v>131071.75777</v>
      </c>
      <c r="M28" s="116">
        <v>104495.85234</v>
      </c>
      <c r="N28" s="116"/>
      <c r="O28" s="117">
        <v>1223617.7146900001</v>
      </c>
    </row>
    <row r="29" spans="1:15" ht="13.8" x14ac:dyDescent="0.25">
      <c r="A29" s="86">
        <v>2019</v>
      </c>
      <c r="B29" s="115" t="s">
        <v>144</v>
      </c>
      <c r="C29" s="116">
        <v>116808.14478</v>
      </c>
      <c r="D29" s="116">
        <v>146285.88952999999</v>
      </c>
      <c r="E29" s="116">
        <v>176086.49221</v>
      </c>
      <c r="F29" s="116">
        <v>141544.93281</v>
      </c>
      <c r="G29" s="116">
        <v>162533.52062</v>
      </c>
      <c r="H29" s="116">
        <v>87699.11692</v>
      </c>
      <c r="I29" s="116">
        <v>165806.61635</v>
      </c>
      <c r="J29" s="116">
        <v>134348.90609999999</v>
      </c>
      <c r="K29" s="116">
        <v>147838.62783000001</v>
      </c>
      <c r="L29" s="116">
        <v>147933.48237000001</v>
      </c>
      <c r="M29" s="116">
        <v>124237.49191</v>
      </c>
      <c r="N29" s="116">
        <v>114255.66389</v>
      </c>
      <c r="O29" s="117">
        <v>1665378.8853199999</v>
      </c>
    </row>
    <row r="30" spans="1:15" s="37" customFormat="1" ht="13.8" x14ac:dyDescent="0.25">
      <c r="A30" s="87">
        <v>2020</v>
      </c>
      <c r="B30" s="115" t="s">
        <v>145</v>
      </c>
      <c r="C30" s="116">
        <v>221439.79410999999</v>
      </c>
      <c r="D30" s="116">
        <v>216792.40531999999</v>
      </c>
      <c r="E30" s="116">
        <v>219902.39199999999</v>
      </c>
      <c r="F30" s="116">
        <v>75483.474539999996</v>
      </c>
      <c r="G30" s="116">
        <v>117221.5603</v>
      </c>
      <c r="H30" s="116">
        <v>195131.12787</v>
      </c>
      <c r="I30" s="116">
        <v>248839.03291000001</v>
      </c>
      <c r="J30" s="116">
        <v>205496.74820999999</v>
      </c>
      <c r="K30" s="116">
        <v>269877.04509000003</v>
      </c>
      <c r="L30" s="116">
        <v>287183.10798999999</v>
      </c>
      <c r="M30" s="116">
        <v>257757.51689999999</v>
      </c>
      <c r="N30" s="116"/>
      <c r="O30" s="117">
        <v>2315124.20524</v>
      </c>
    </row>
    <row r="31" spans="1:15" ht="13.8" x14ac:dyDescent="0.25">
      <c r="A31" s="86">
        <v>2019</v>
      </c>
      <c r="B31" s="115" t="s">
        <v>145</v>
      </c>
      <c r="C31" s="116">
        <v>182583.07002000001</v>
      </c>
      <c r="D31" s="116">
        <v>185830.75580000001</v>
      </c>
      <c r="E31" s="116">
        <v>208839.27116</v>
      </c>
      <c r="F31" s="116">
        <v>229647.18122</v>
      </c>
      <c r="G31" s="116">
        <v>235732.89752</v>
      </c>
      <c r="H31" s="116">
        <v>132447.50477999999</v>
      </c>
      <c r="I31" s="116">
        <v>222318.12414</v>
      </c>
      <c r="J31" s="116">
        <v>174648.94130000001</v>
      </c>
      <c r="K31" s="116">
        <v>229949.89999000001</v>
      </c>
      <c r="L31" s="116">
        <v>254431.57537000001</v>
      </c>
      <c r="M31" s="116">
        <v>251664.05157000001</v>
      </c>
      <c r="N31" s="116">
        <v>226168.49797</v>
      </c>
      <c r="O31" s="117">
        <v>2534261.7708399999</v>
      </c>
    </row>
    <row r="32" spans="1:15" ht="13.8" x14ac:dyDescent="0.25">
      <c r="A32" s="87">
        <v>2020</v>
      </c>
      <c r="B32" s="115" t="s">
        <v>146</v>
      </c>
      <c r="C32" s="118">
        <v>1680121.56222</v>
      </c>
      <c r="D32" s="118">
        <v>1489504.9344299999</v>
      </c>
      <c r="E32" s="118">
        <v>1489195.6162700001</v>
      </c>
      <c r="F32" s="118">
        <v>1267724.22585</v>
      </c>
      <c r="G32" s="118">
        <v>1174519.73536</v>
      </c>
      <c r="H32" s="118">
        <v>1422817.62552</v>
      </c>
      <c r="I32" s="118">
        <v>1578787.6775400001</v>
      </c>
      <c r="J32" s="118">
        <v>1372438.40967</v>
      </c>
      <c r="K32" s="118">
        <v>1629986.6133600001</v>
      </c>
      <c r="L32" s="118">
        <v>1722582.6550499999</v>
      </c>
      <c r="M32" s="118">
        <v>1638293.7263100001</v>
      </c>
      <c r="N32" s="118"/>
      <c r="O32" s="117">
        <v>16465972.781579999</v>
      </c>
    </row>
    <row r="33" spans="1:15" ht="13.8" x14ac:dyDescent="0.25">
      <c r="A33" s="86">
        <v>2019</v>
      </c>
      <c r="B33" s="115" t="s">
        <v>146</v>
      </c>
      <c r="C33" s="116">
        <v>1536610.5242300001</v>
      </c>
      <c r="D33" s="116">
        <v>1643183.35317</v>
      </c>
      <c r="E33" s="116">
        <v>1838591.71212</v>
      </c>
      <c r="F33" s="118">
        <v>1768584.3234600001</v>
      </c>
      <c r="G33" s="118">
        <v>1931271.8409800001</v>
      </c>
      <c r="H33" s="118">
        <v>1294015.55926</v>
      </c>
      <c r="I33" s="118">
        <v>1730130.6584900001</v>
      </c>
      <c r="J33" s="118">
        <v>1628382.4430800001</v>
      </c>
      <c r="K33" s="118">
        <v>1653646.0983500001</v>
      </c>
      <c r="L33" s="118">
        <v>1936801.1656800001</v>
      </c>
      <c r="M33" s="118">
        <v>1813159.1683</v>
      </c>
      <c r="N33" s="118">
        <v>1813835.7294000001</v>
      </c>
      <c r="O33" s="117">
        <v>20588212.57652</v>
      </c>
    </row>
    <row r="34" spans="1:15" ht="13.8" x14ac:dyDescent="0.25">
      <c r="A34" s="87">
        <v>2020</v>
      </c>
      <c r="B34" s="115" t="s">
        <v>147</v>
      </c>
      <c r="C34" s="116">
        <v>1490224.7631399999</v>
      </c>
      <c r="D34" s="116">
        <v>1516862.8990799999</v>
      </c>
      <c r="E34" s="116">
        <v>1209912.7818700001</v>
      </c>
      <c r="F34" s="116">
        <v>573649.66203000001</v>
      </c>
      <c r="G34" s="116">
        <v>836375.51385999995</v>
      </c>
      <c r="H34" s="116">
        <v>1348959.85375</v>
      </c>
      <c r="I34" s="116">
        <v>1805665.7649000001</v>
      </c>
      <c r="J34" s="116">
        <v>1539702.68166</v>
      </c>
      <c r="K34" s="116">
        <v>1791177.2379099999</v>
      </c>
      <c r="L34" s="116">
        <v>1852621.0271999999</v>
      </c>
      <c r="M34" s="116">
        <v>1523645.0443200001</v>
      </c>
      <c r="N34" s="116"/>
      <c r="O34" s="117">
        <v>15488797.22972</v>
      </c>
    </row>
    <row r="35" spans="1:15" ht="13.8" x14ac:dyDescent="0.25">
      <c r="A35" s="86">
        <v>2019</v>
      </c>
      <c r="B35" s="115" t="s">
        <v>147</v>
      </c>
      <c r="C35" s="116">
        <v>1413940.57803</v>
      </c>
      <c r="D35" s="116">
        <v>1413507.5779200001</v>
      </c>
      <c r="E35" s="116">
        <v>1674656.8669499999</v>
      </c>
      <c r="F35" s="116">
        <v>1503066.85525</v>
      </c>
      <c r="G35" s="116">
        <v>1621398.9528399999</v>
      </c>
      <c r="H35" s="116">
        <v>1085857.3651099999</v>
      </c>
      <c r="I35" s="116">
        <v>1672649.9024100001</v>
      </c>
      <c r="J35" s="116">
        <v>1394898.9497100001</v>
      </c>
      <c r="K35" s="116">
        <v>1500335.5808300001</v>
      </c>
      <c r="L35" s="116">
        <v>1552768.4948100001</v>
      </c>
      <c r="M35" s="116">
        <v>1537167.5763600001</v>
      </c>
      <c r="N35" s="116">
        <v>1326120.91448</v>
      </c>
      <c r="O35" s="117">
        <v>17696369.614700001</v>
      </c>
    </row>
    <row r="36" spans="1:15" ht="13.8" x14ac:dyDescent="0.25">
      <c r="A36" s="87">
        <v>2020</v>
      </c>
      <c r="B36" s="115" t="s">
        <v>148</v>
      </c>
      <c r="C36" s="116">
        <v>2398190.4262899999</v>
      </c>
      <c r="D36" s="116">
        <v>2518826.6022399999</v>
      </c>
      <c r="E36" s="116">
        <v>2060621.6648599999</v>
      </c>
      <c r="F36" s="116">
        <v>596330.70241000003</v>
      </c>
      <c r="G36" s="116">
        <v>1202419.0879800001</v>
      </c>
      <c r="H36" s="116">
        <v>2014227.1833599999</v>
      </c>
      <c r="I36" s="116">
        <v>2200148.0307999998</v>
      </c>
      <c r="J36" s="116">
        <v>1543910.46037</v>
      </c>
      <c r="K36" s="116">
        <v>2604421.3576699998</v>
      </c>
      <c r="L36" s="116">
        <v>2915034.0447200001</v>
      </c>
      <c r="M36" s="116">
        <v>2698269.4623099999</v>
      </c>
      <c r="N36" s="116"/>
      <c r="O36" s="117">
        <v>22752399.023010001</v>
      </c>
    </row>
    <row r="37" spans="1:15" ht="13.8" x14ac:dyDescent="0.25">
      <c r="A37" s="86">
        <v>2019</v>
      </c>
      <c r="B37" s="115" t="s">
        <v>148</v>
      </c>
      <c r="C37" s="116">
        <v>2327530.68408</v>
      </c>
      <c r="D37" s="116">
        <v>2544569.7478100001</v>
      </c>
      <c r="E37" s="116">
        <v>2883061.00294</v>
      </c>
      <c r="F37" s="116">
        <v>2616414.3615299999</v>
      </c>
      <c r="G37" s="116">
        <v>2753047.148</v>
      </c>
      <c r="H37" s="116">
        <v>2189206.0034099999</v>
      </c>
      <c r="I37" s="116">
        <v>2900133.7732199999</v>
      </c>
      <c r="J37" s="116">
        <v>1740661.8847000001</v>
      </c>
      <c r="K37" s="116">
        <v>2591967.2146100001</v>
      </c>
      <c r="L37" s="116">
        <v>2812511.6814299999</v>
      </c>
      <c r="M37" s="116">
        <v>2690139.2655000002</v>
      </c>
      <c r="N37" s="116">
        <v>2537839.08812</v>
      </c>
      <c r="O37" s="117">
        <v>30587081.855349999</v>
      </c>
    </row>
    <row r="38" spans="1:15" ht="13.8" x14ac:dyDescent="0.25">
      <c r="A38" s="87">
        <v>2020</v>
      </c>
      <c r="B38" s="115" t="s">
        <v>149</v>
      </c>
      <c r="C38" s="116">
        <v>108751.99489</v>
      </c>
      <c r="D38" s="116">
        <v>147559.76540999999</v>
      </c>
      <c r="E38" s="116">
        <v>68797.787249999994</v>
      </c>
      <c r="F38" s="116">
        <v>28953.63925</v>
      </c>
      <c r="G38" s="116">
        <v>58162.571049999999</v>
      </c>
      <c r="H38" s="116">
        <v>88349.361170000004</v>
      </c>
      <c r="I38" s="116">
        <v>141332.83762000001</v>
      </c>
      <c r="J38" s="116">
        <v>120028.25627</v>
      </c>
      <c r="K38" s="116">
        <v>159923.62223000001</v>
      </c>
      <c r="L38" s="116">
        <v>41759.851840000003</v>
      </c>
      <c r="M38" s="116">
        <v>223266.49661999999</v>
      </c>
      <c r="N38" s="116"/>
      <c r="O38" s="117">
        <v>1186886.1836000001</v>
      </c>
    </row>
    <row r="39" spans="1:15" ht="13.8" x14ac:dyDescent="0.25">
      <c r="A39" s="86">
        <v>2019</v>
      </c>
      <c r="B39" s="115" t="s">
        <v>149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150</v>
      </c>
      <c r="C40" s="116">
        <v>822634.86193000001</v>
      </c>
      <c r="D40" s="116">
        <v>862529.17550000001</v>
      </c>
      <c r="E40" s="116">
        <v>828841.35501000006</v>
      </c>
      <c r="F40" s="116">
        <v>619439.08126999997</v>
      </c>
      <c r="G40" s="116">
        <v>669088.66540000006</v>
      </c>
      <c r="H40" s="116">
        <v>901316.32062999997</v>
      </c>
      <c r="I40" s="116">
        <v>985272.20782999997</v>
      </c>
      <c r="J40" s="116">
        <v>850097.71473000001</v>
      </c>
      <c r="K40" s="116">
        <v>1061564.25015</v>
      </c>
      <c r="L40" s="116">
        <v>1123038.04073</v>
      </c>
      <c r="M40" s="116">
        <v>1112631.1704599999</v>
      </c>
      <c r="N40" s="116"/>
      <c r="O40" s="117">
        <v>9836452.8436399996</v>
      </c>
    </row>
    <row r="41" spans="1:15" ht="13.8" x14ac:dyDescent="0.25">
      <c r="A41" s="86">
        <v>2019</v>
      </c>
      <c r="B41" s="115" t="s">
        <v>150</v>
      </c>
      <c r="C41" s="116">
        <v>796993.56509000005</v>
      </c>
      <c r="D41" s="116">
        <v>888924.74395999999</v>
      </c>
      <c r="E41" s="116">
        <v>992598.81120999996</v>
      </c>
      <c r="F41" s="116">
        <v>936996.21643000003</v>
      </c>
      <c r="G41" s="116">
        <v>1041396.75604</v>
      </c>
      <c r="H41" s="116">
        <v>715358.63271000003</v>
      </c>
      <c r="I41" s="116">
        <v>947102.20345000003</v>
      </c>
      <c r="J41" s="116">
        <v>847900.97076000005</v>
      </c>
      <c r="K41" s="116">
        <v>1011369.69213</v>
      </c>
      <c r="L41" s="116">
        <v>1070550.61139</v>
      </c>
      <c r="M41" s="116">
        <v>1013034.50223</v>
      </c>
      <c r="N41" s="116">
        <v>973436.42648000002</v>
      </c>
      <c r="O41" s="117">
        <v>11235663.13188</v>
      </c>
    </row>
    <row r="42" spans="1:15" ht="13.8" x14ac:dyDescent="0.25">
      <c r="A42" s="87">
        <v>2020</v>
      </c>
      <c r="B42" s="115" t="s">
        <v>151</v>
      </c>
      <c r="C42" s="116">
        <v>623706.39512</v>
      </c>
      <c r="D42" s="116">
        <v>633557.39035</v>
      </c>
      <c r="E42" s="116">
        <v>625482.1949</v>
      </c>
      <c r="F42" s="116">
        <v>455478.11345</v>
      </c>
      <c r="G42" s="116">
        <v>430827.00735999999</v>
      </c>
      <c r="H42" s="116">
        <v>585171.13213000004</v>
      </c>
      <c r="I42" s="116">
        <v>665888.52472999995</v>
      </c>
      <c r="J42" s="116">
        <v>570545.90237999998</v>
      </c>
      <c r="K42" s="116">
        <v>687814.22725</v>
      </c>
      <c r="L42" s="116">
        <v>736167.73863000004</v>
      </c>
      <c r="M42" s="116">
        <v>694521.38012999995</v>
      </c>
      <c r="N42" s="116"/>
      <c r="O42" s="117">
        <v>6709160.0064300001</v>
      </c>
    </row>
    <row r="43" spans="1:15" ht="13.8" x14ac:dyDescent="0.25">
      <c r="A43" s="86">
        <v>2019</v>
      </c>
      <c r="B43" s="115" t="s">
        <v>151</v>
      </c>
      <c r="C43" s="116">
        <v>585565.29879000003</v>
      </c>
      <c r="D43" s="116">
        <v>600962.95079000003</v>
      </c>
      <c r="E43" s="116">
        <v>699023.77086000005</v>
      </c>
      <c r="F43" s="116">
        <v>659064.66011000006</v>
      </c>
      <c r="G43" s="116">
        <v>780143.58924999996</v>
      </c>
      <c r="H43" s="116">
        <v>472013.33856</v>
      </c>
      <c r="I43" s="116">
        <v>682365.40856999997</v>
      </c>
      <c r="J43" s="116">
        <v>574261.22063</v>
      </c>
      <c r="K43" s="116">
        <v>647140.80925000005</v>
      </c>
      <c r="L43" s="116">
        <v>709053.58002999995</v>
      </c>
      <c r="M43" s="116">
        <v>682990.11841999996</v>
      </c>
      <c r="N43" s="116">
        <v>740427.19840999995</v>
      </c>
      <c r="O43" s="117">
        <v>7833011.9436699999</v>
      </c>
    </row>
    <row r="44" spans="1:15" ht="13.8" x14ac:dyDescent="0.25">
      <c r="A44" s="87">
        <v>2020</v>
      </c>
      <c r="B44" s="115" t="s">
        <v>152</v>
      </c>
      <c r="C44" s="116">
        <v>702065.64616</v>
      </c>
      <c r="D44" s="116">
        <v>689325.60207000002</v>
      </c>
      <c r="E44" s="116">
        <v>671307.68801000004</v>
      </c>
      <c r="F44" s="116">
        <v>517653.10184000002</v>
      </c>
      <c r="G44" s="116">
        <v>498204.45678000001</v>
      </c>
      <c r="H44" s="116">
        <v>676196.02388999995</v>
      </c>
      <c r="I44" s="116">
        <v>754183.15550999995</v>
      </c>
      <c r="J44" s="116">
        <v>615020.08545000001</v>
      </c>
      <c r="K44" s="116">
        <v>747931.56938</v>
      </c>
      <c r="L44" s="116">
        <v>801115.17043000006</v>
      </c>
      <c r="M44" s="116">
        <v>763216.26043000002</v>
      </c>
      <c r="N44" s="116"/>
      <c r="O44" s="117">
        <v>7436218.7599499999</v>
      </c>
    </row>
    <row r="45" spans="1:15" ht="13.8" x14ac:dyDescent="0.25">
      <c r="A45" s="86">
        <v>2019</v>
      </c>
      <c r="B45" s="115" t="s">
        <v>152</v>
      </c>
      <c r="C45" s="116">
        <v>650412.55099999998</v>
      </c>
      <c r="D45" s="116">
        <v>655044.92223999999</v>
      </c>
      <c r="E45" s="116">
        <v>712310.88902</v>
      </c>
      <c r="F45" s="116">
        <v>706605.33125000005</v>
      </c>
      <c r="G45" s="116">
        <v>827448.46074000001</v>
      </c>
      <c r="H45" s="116">
        <v>516668.43362000003</v>
      </c>
      <c r="I45" s="116">
        <v>709133.26919000002</v>
      </c>
      <c r="J45" s="116">
        <v>611246.97912999999</v>
      </c>
      <c r="K45" s="116">
        <v>651276.00887000002</v>
      </c>
      <c r="L45" s="116">
        <v>719064.59339000005</v>
      </c>
      <c r="M45" s="116">
        <v>689664.21105000004</v>
      </c>
      <c r="N45" s="116">
        <v>671675.37525000004</v>
      </c>
      <c r="O45" s="117">
        <v>8120551.0247499999</v>
      </c>
    </row>
    <row r="46" spans="1:15" ht="13.8" x14ac:dyDescent="0.25">
      <c r="A46" s="87">
        <v>2020</v>
      </c>
      <c r="B46" s="115" t="s">
        <v>153</v>
      </c>
      <c r="C46" s="116">
        <v>1136016.32651</v>
      </c>
      <c r="D46" s="116">
        <v>1003407.98065</v>
      </c>
      <c r="E46" s="116">
        <v>980858.60253000003</v>
      </c>
      <c r="F46" s="116">
        <v>901093.62020999996</v>
      </c>
      <c r="G46" s="116">
        <v>815116.99988000002</v>
      </c>
      <c r="H46" s="116">
        <v>1123800.60149</v>
      </c>
      <c r="I46" s="116">
        <v>1040578.40827</v>
      </c>
      <c r="J46" s="116">
        <v>873332.60459</v>
      </c>
      <c r="K46" s="116">
        <v>1097593.064</v>
      </c>
      <c r="L46" s="116">
        <v>1113043.4811</v>
      </c>
      <c r="M46" s="116">
        <v>1227732.58375</v>
      </c>
      <c r="N46" s="116"/>
      <c r="O46" s="117">
        <v>11312574.272980001</v>
      </c>
    </row>
    <row r="47" spans="1:15" ht="13.8" x14ac:dyDescent="0.25">
      <c r="A47" s="86">
        <v>2019</v>
      </c>
      <c r="B47" s="115" t="s">
        <v>153</v>
      </c>
      <c r="C47" s="116">
        <v>1195660.6079299999</v>
      </c>
      <c r="D47" s="116">
        <v>1192860.6802600001</v>
      </c>
      <c r="E47" s="116">
        <v>1302279.6753</v>
      </c>
      <c r="F47" s="116">
        <v>1235495.1953</v>
      </c>
      <c r="G47" s="116">
        <v>1355647.4013199999</v>
      </c>
      <c r="H47" s="116">
        <v>877927.78685999999</v>
      </c>
      <c r="I47" s="116">
        <v>1239199.84556</v>
      </c>
      <c r="J47" s="116">
        <v>1015932.96263</v>
      </c>
      <c r="K47" s="116">
        <v>1131073.5751799999</v>
      </c>
      <c r="L47" s="116">
        <v>1168915.11035</v>
      </c>
      <c r="M47" s="116">
        <v>989897.14229999995</v>
      </c>
      <c r="N47" s="116">
        <v>1108324.47697</v>
      </c>
      <c r="O47" s="117">
        <v>13813214.459960001</v>
      </c>
    </row>
    <row r="48" spans="1:15" ht="13.8" x14ac:dyDescent="0.25">
      <c r="A48" s="87">
        <v>2020</v>
      </c>
      <c r="B48" s="115" t="s">
        <v>154</v>
      </c>
      <c r="C48" s="116">
        <v>287897.45929000003</v>
      </c>
      <c r="D48" s="116">
        <v>309013.74599000002</v>
      </c>
      <c r="E48" s="116">
        <v>316475.48762000003</v>
      </c>
      <c r="F48" s="116">
        <v>231358.31606000001</v>
      </c>
      <c r="G48" s="116">
        <v>250122.85576000001</v>
      </c>
      <c r="H48" s="116">
        <v>322830.41187000001</v>
      </c>
      <c r="I48" s="116">
        <v>350680.91370999999</v>
      </c>
      <c r="J48" s="116">
        <v>318714.82896999997</v>
      </c>
      <c r="K48" s="116">
        <v>344178.37108999997</v>
      </c>
      <c r="L48" s="116">
        <v>356698.04220999999</v>
      </c>
      <c r="M48" s="116">
        <v>319175.64169999998</v>
      </c>
      <c r="N48" s="116"/>
      <c r="O48" s="117">
        <v>3407146.0742700002</v>
      </c>
    </row>
    <row r="49" spans="1:15" ht="13.8" x14ac:dyDescent="0.25">
      <c r="A49" s="86">
        <v>2019</v>
      </c>
      <c r="B49" s="115" t="s">
        <v>154</v>
      </c>
      <c r="C49" s="116">
        <v>251902.82900999999</v>
      </c>
      <c r="D49" s="116">
        <v>266361.49541999999</v>
      </c>
      <c r="E49" s="116">
        <v>316697.19016</v>
      </c>
      <c r="F49" s="116">
        <v>311274.73728</v>
      </c>
      <c r="G49" s="116">
        <v>353998.85204999999</v>
      </c>
      <c r="H49" s="116">
        <v>235214.69256</v>
      </c>
      <c r="I49" s="116">
        <v>315492.89546000003</v>
      </c>
      <c r="J49" s="116">
        <v>284201.11060000001</v>
      </c>
      <c r="K49" s="116">
        <v>303893.14176999999</v>
      </c>
      <c r="L49" s="116">
        <v>294721.39022</v>
      </c>
      <c r="M49" s="116">
        <v>301612.74780000001</v>
      </c>
      <c r="N49" s="116">
        <v>279704.95673999999</v>
      </c>
      <c r="O49" s="117">
        <v>3515076.0390699999</v>
      </c>
    </row>
    <row r="50" spans="1:15" ht="13.8" x14ac:dyDescent="0.25">
      <c r="A50" s="87">
        <v>2020</v>
      </c>
      <c r="B50" s="115" t="s">
        <v>155</v>
      </c>
      <c r="C50" s="116">
        <v>291805.55313000001</v>
      </c>
      <c r="D50" s="116">
        <v>372039.90392000001</v>
      </c>
      <c r="E50" s="116">
        <v>229282.76235999999</v>
      </c>
      <c r="F50" s="116">
        <v>145571.75638000001</v>
      </c>
      <c r="G50" s="116">
        <v>225387.93939000001</v>
      </c>
      <c r="H50" s="116">
        <v>344935.14328000002</v>
      </c>
      <c r="I50" s="116">
        <v>345711.13118999999</v>
      </c>
      <c r="J50" s="116">
        <v>187309.73057000001</v>
      </c>
      <c r="K50" s="116">
        <v>312679.01231000002</v>
      </c>
      <c r="L50" s="116">
        <v>692739.527</v>
      </c>
      <c r="M50" s="116">
        <v>312331.12702000001</v>
      </c>
      <c r="N50" s="116"/>
      <c r="O50" s="117">
        <v>3459793.5865500001</v>
      </c>
    </row>
    <row r="51" spans="1:15" ht="13.8" x14ac:dyDescent="0.25">
      <c r="A51" s="86">
        <v>2019</v>
      </c>
      <c r="B51" s="115" t="s">
        <v>155</v>
      </c>
      <c r="C51" s="116">
        <v>270232.32582999999</v>
      </c>
      <c r="D51" s="116">
        <v>248780.50434000001</v>
      </c>
      <c r="E51" s="116">
        <v>297349.99144000001</v>
      </c>
      <c r="F51" s="116">
        <v>257747.60381999999</v>
      </c>
      <c r="G51" s="116">
        <v>360377.44769</v>
      </c>
      <c r="H51" s="116">
        <v>215410.01259</v>
      </c>
      <c r="I51" s="116">
        <v>507955.38105999999</v>
      </c>
      <c r="J51" s="116">
        <v>566132.39199999999</v>
      </c>
      <c r="K51" s="116">
        <v>438813.72123999998</v>
      </c>
      <c r="L51" s="116">
        <v>265495.15717000002</v>
      </c>
      <c r="M51" s="116">
        <v>376583.94140000001</v>
      </c>
      <c r="N51" s="116">
        <v>297820.05541999999</v>
      </c>
      <c r="O51" s="117">
        <v>4102698.534</v>
      </c>
    </row>
    <row r="52" spans="1:15" ht="13.8" x14ac:dyDescent="0.25">
      <c r="A52" s="87">
        <v>2020</v>
      </c>
      <c r="B52" s="115" t="s">
        <v>156</v>
      </c>
      <c r="C52" s="116">
        <v>166852.80402000001</v>
      </c>
      <c r="D52" s="116">
        <v>173864.44618999999</v>
      </c>
      <c r="E52" s="116">
        <v>141696.16901000001</v>
      </c>
      <c r="F52" s="116">
        <v>160662.81276999999</v>
      </c>
      <c r="G52" s="116">
        <v>112401.96175</v>
      </c>
      <c r="H52" s="116">
        <v>167258.77429</v>
      </c>
      <c r="I52" s="116">
        <v>139608.02239999999</v>
      </c>
      <c r="J52" s="116">
        <v>177409.4436</v>
      </c>
      <c r="K52" s="116">
        <v>281550.57806999999</v>
      </c>
      <c r="L52" s="116">
        <v>287183.77549999999</v>
      </c>
      <c r="M52" s="116">
        <v>191547.33515</v>
      </c>
      <c r="N52" s="116"/>
      <c r="O52" s="117">
        <v>2000036.1227500001</v>
      </c>
    </row>
    <row r="53" spans="1:15" ht="13.8" x14ac:dyDescent="0.25">
      <c r="A53" s="86">
        <v>2019</v>
      </c>
      <c r="B53" s="115" t="s">
        <v>156</v>
      </c>
      <c r="C53" s="116">
        <v>174498.06437000001</v>
      </c>
      <c r="D53" s="116">
        <v>157623.00628999999</v>
      </c>
      <c r="E53" s="116">
        <v>282563.32374999998</v>
      </c>
      <c r="F53" s="116">
        <v>197032.04006</v>
      </c>
      <c r="G53" s="116">
        <v>248662.94944</v>
      </c>
      <c r="H53" s="116">
        <v>207582.27974</v>
      </c>
      <c r="I53" s="116">
        <v>233957.42892000001</v>
      </c>
      <c r="J53" s="116">
        <v>175314.58811000001</v>
      </c>
      <c r="K53" s="116">
        <v>156438.21489999999</v>
      </c>
      <c r="L53" s="116">
        <v>258091.33392999999</v>
      </c>
      <c r="M53" s="116">
        <v>360282.88809999998</v>
      </c>
      <c r="N53" s="116">
        <v>288648.05207999999</v>
      </c>
      <c r="O53" s="117">
        <v>2740694.1696899999</v>
      </c>
    </row>
    <row r="54" spans="1:15" ht="13.8" x14ac:dyDescent="0.25">
      <c r="A54" s="87">
        <v>2020</v>
      </c>
      <c r="B54" s="115" t="s">
        <v>157</v>
      </c>
      <c r="C54" s="116">
        <v>360981.31212000002</v>
      </c>
      <c r="D54" s="116">
        <v>387530.14322999999</v>
      </c>
      <c r="E54" s="116">
        <v>396045.68745999999</v>
      </c>
      <c r="F54" s="116">
        <v>286877.34392999997</v>
      </c>
      <c r="G54" s="116">
        <v>278050.32493</v>
      </c>
      <c r="H54" s="116">
        <v>359641.46344999998</v>
      </c>
      <c r="I54" s="116">
        <v>416117.85308999999</v>
      </c>
      <c r="J54" s="116">
        <v>355528.97642000002</v>
      </c>
      <c r="K54" s="116">
        <v>435822.38201</v>
      </c>
      <c r="L54" s="116">
        <v>459747.91151000001</v>
      </c>
      <c r="M54" s="116">
        <v>440331.53632999997</v>
      </c>
      <c r="N54" s="116"/>
      <c r="O54" s="117">
        <v>4176674.9344799998</v>
      </c>
    </row>
    <row r="55" spans="1:15" ht="13.8" x14ac:dyDescent="0.25">
      <c r="A55" s="86">
        <v>2019</v>
      </c>
      <c r="B55" s="115" t="s">
        <v>157</v>
      </c>
      <c r="C55" s="116">
        <v>333958.52682000003</v>
      </c>
      <c r="D55" s="116">
        <v>361884.17778999999</v>
      </c>
      <c r="E55" s="116">
        <v>414615.42973999999</v>
      </c>
      <c r="F55" s="116">
        <v>392857.45013999997</v>
      </c>
      <c r="G55" s="116">
        <v>473189.05465000001</v>
      </c>
      <c r="H55" s="116">
        <v>285953.99151999998</v>
      </c>
      <c r="I55" s="116">
        <v>426248.67440999998</v>
      </c>
      <c r="J55" s="116">
        <v>345201.18526</v>
      </c>
      <c r="K55" s="116">
        <v>395731.57701000001</v>
      </c>
      <c r="L55" s="116">
        <v>436835.82004000002</v>
      </c>
      <c r="M55" s="116">
        <v>419045.42233999999</v>
      </c>
      <c r="N55" s="116">
        <v>390571.19068</v>
      </c>
      <c r="O55" s="117">
        <v>4676092.5004000003</v>
      </c>
    </row>
    <row r="56" spans="1:15" ht="13.8" x14ac:dyDescent="0.25">
      <c r="A56" s="87">
        <v>2020</v>
      </c>
      <c r="B56" s="115" t="s">
        <v>158</v>
      </c>
      <c r="C56" s="116">
        <v>7128.5872200000003</v>
      </c>
      <c r="D56" s="116">
        <v>8573.1205599999994</v>
      </c>
      <c r="E56" s="116">
        <v>7024.9237999999996</v>
      </c>
      <c r="F56" s="116">
        <v>5924.5552799999996</v>
      </c>
      <c r="G56" s="116">
        <v>6125.0953200000004</v>
      </c>
      <c r="H56" s="116">
        <v>8345.5314199999993</v>
      </c>
      <c r="I56" s="116">
        <v>9434.06639</v>
      </c>
      <c r="J56" s="116">
        <v>7710.2274299999999</v>
      </c>
      <c r="K56" s="116">
        <v>10552.27022</v>
      </c>
      <c r="L56" s="116">
        <v>10438.21751</v>
      </c>
      <c r="M56" s="116">
        <v>9086.6801300000006</v>
      </c>
      <c r="N56" s="116"/>
      <c r="O56" s="117">
        <v>90343.275280000002</v>
      </c>
    </row>
    <row r="57" spans="1:15" ht="13.8" x14ac:dyDescent="0.25">
      <c r="A57" s="86">
        <v>2019</v>
      </c>
      <c r="B57" s="115" t="s">
        <v>158</v>
      </c>
      <c r="C57" s="116">
        <v>7318.6289500000003</v>
      </c>
      <c r="D57" s="116">
        <v>9002.0853900000002</v>
      </c>
      <c r="E57" s="116">
        <v>11387.47646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7588.3542200000002</v>
      </c>
      <c r="K57" s="116">
        <v>7734.0797899999998</v>
      </c>
      <c r="L57" s="116">
        <v>7430.8598000000002</v>
      </c>
      <c r="M57" s="116">
        <v>8511.7486599999993</v>
      </c>
      <c r="N57" s="116">
        <v>19091.180899999999</v>
      </c>
      <c r="O57" s="117">
        <v>119164.23957999999</v>
      </c>
    </row>
    <row r="58" spans="1:15" ht="13.8" x14ac:dyDescent="0.25">
      <c r="A58" s="87">
        <v>2020</v>
      </c>
      <c r="B58" s="113" t="s">
        <v>31</v>
      </c>
      <c r="C58" s="119">
        <f>C60</f>
        <v>329222.77347000001</v>
      </c>
      <c r="D58" s="119">
        <f t="shared" ref="D58:O58" si="4">D60</f>
        <v>282564.32113</v>
      </c>
      <c r="E58" s="119">
        <f t="shared" si="4"/>
        <v>324512.09766000003</v>
      </c>
      <c r="F58" s="119">
        <f t="shared" si="4"/>
        <v>328934.35989000002</v>
      </c>
      <c r="G58" s="119">
        <f t="shared" si="4"/>
        <v>272471.24283</v>
      </c>
      <c r="H58" s="119">
        <f t="shared" si="4"/>
        <v>312621.27146999998</v>
      </c>
      <c r="I58" s="119">
        <f t="shared" si="4"/>
        <v>372440.47024</v>
      </c>
      <c r="J58" s="119">
        <f t="shared" si="4"/>
        <v>322451.34412000002</v>
      </c>
      <c r="K58" s="119">
        <f t="shared" si="4"/>
        <v>420803.82923999999</v>
      </c>
      <c r="L58" s="119">
        <f t="shared" si="4"/>
        <v>394292.56779</v>
      </c>
      <c r="M58" s="119">
        <f t="shared" si="4"/>
        <v>433404.09103000001</v>
      </c>
      <c r="N58" s="119"/>
      <c r="O58" s="119">
        <f t="shared" si="4"/>
        <v>3793718.3688699999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294499.68867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379020.89081000001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370443.19501000002</v>
      </c>
      <c r="M59" s="119">
        <f t="shared" si="5"/>
        <v>370700.38718000002</v>
      </c>
      <c r="N59" s="119">
        <f t="shared" si="5"/>
        <v>368116.69157999998</v>
      </c>
      <c r="O59" s="119">
        <f t="shared" si="5"/>
        <v>4310206.1128500002</v>
      </c>
    </row>
    <row r="60" spans="1:15" ht="13.8" x14ac:dyDescent="0.25">
      <c r="A60" s="87">
        <v>2020</v>
      </c>
      <c r="B60" s="115" t="s">
        <v>159</v>
      </c>
      <c r="C60" s="116">
        <v>329222.77347000001</v>
      </c>
      <c r="D60" s="116">
        <v>282564.32113</v>
      </c>
      <c r="E60" s="116">
        <v>324512.09766000003</v>
      </c>
      <c r="F60" s="116">
        <v>328934.35989000002</v>
      </c>
      <c r="G60" s="116">
        <v>272471.24283</v>
      </c>
      <c r="H60" s="116">
        <v>312621.27146999998</v>
      </c>
      <c r="I60" s="116">
        <v>372440.47024</v>
      </c>
      <c r="J60" s="116">
        <v>322451.34412000002</v>
      </c>
      <c r="K60" s="116">
        <v>420803.82923999999</v>
      </c>
      <c r="L60" s="116">
        <v>394292.56779</v>
      </c>
      <c r="M60" s="116">
        <v>433404.09103000001</v>
      </c>
      <c r="N60" s="116"/>
      <c r="O60" s="117">
        <v>3793718.3688699999</v>
      </c>
    </row>
    <row r="61" spans="1:15" ht="14.4" thickBot="1" x14ac:dyDescent="0.3">
      <c r="A61" s="86">
        <v>2019</v>
      </c>
      <c r="B61" s="115" t="s">
        <v>159</v>
      </c>
      <c r="C61" s="116">
        <v>304008.42843999999</v>
      </c>
      <c r="D61" s="116">
        <v>294499.68867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379020.89081000001</v>
      </c>
      <c r="J61" s="116">
        <v>340264.70227000001</v>
      </c>
      <c r="K61" s="116">
        <v>353396.99436000001</v>
      </c>
      <c r="L61" s="116">
        <v>370443.19501000002</v>
      </c>
      <c r="M61" s="116">
        <v>370700.38718000002</v>
      </c>
      <c r="N61" s="116">
        <v>368116.69157999998</v>
      </c>
      <c r="O61" s="117">
        <v>4310206.1128500002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14687453.829</v>
      </c>
      <c r="D80" s="122">
        <v>14590967.073999999</v>
      </c>
      <c r="E80" s="122">
        <v>13338485.335999999</v>
      </c>
      <c r="F80" s="122">
        <v>8971352.1449999996</v>
      </c>
      <c r="G80" s="122">
        <v>9945918.1740000006</v>
      </c>
      <c r="H80" s="122">
        <v>13445816.041999999</v>
      </c>
      <c r="I80" s="122">
        <v>14876683.932</v>
      </c>
      <c r="J80" s="122">
        <v>12444997.852</v>
      </c>
      <c r="K80" s="122">
        <v>15985635.700999999</v>
      </c>
      <c r="L80" s="122">
        <v>17329268.348000001</v>
      </c>
      <c r="M80" s="148">
        <v>16087540.354</v>
      </c>
      <c r="N80" s="122"/>
      <c r="O80" s="122">
        <f t="shared" si="6"/>
        <v>151704118.787</v>
      </c>
    </row>
    <row r="81" spans="1:15" x14ac:dyDescent="0.25">
      <c r="A81" s="86"/>
      <c r="B81" s="124" t="s">
        <v>62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autoFilter ref="A1:O81" xr:uid="{7DF0BF5D-2F4E-4910-B44D-5073DB741548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E8" sqref="E8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5" t="s">
        <v>63</v>
      </c>
      <c r="B2" s="155"/>
      <c r="C2" s="155"/>
      <c r="D2" s="155"/>
    </row>
    <row r="3" spans="1:4" ht="15.6" x14ac:dyDescent="0.3">
      <c r="A3" s="154" t="s">
        <v>64</v>
      </c>
      <c r="B3" s="154"/>
      <c r="C3" s="154"/>
      <c r="D3" s="154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160</v>
      </c>
      <c r="C5" s="130" t="s">
        <v>161</v>
      </c>
      <c r="D5" s="131" t="s">
        <v>66</v>
      </c>
    </row>
    <row r="6" spans="1:4" x14ac:dyDescent="0.25">
      <c r="A6" s="132" t="s">
        <v>162</v>
      </c>
      <c r="B6" s="133">
        <v>0.21998000000000001</v>
      </c>
      <c r="C6" s="133">
        <v>17.5</v>
      </c>
      <c r="D6" s="139">
        <f t="shared" ref="D6:D15" si="0">(C6-B6)/B6</f>
        <v>78.55268660787344</v>
      </c>
    </row>
    <row r="7" spans="1:4" x14ac:dyDescent="0.25">
      <c r="A7" s="132" t="s">
        <v>163</v>
      </c>
      <c r="B7" s="133">
        <v>1.00491</v>
      </c>
      <c r="C7" s="133">
        <v>24.302530000000001</v>
      </c>
      <c r="D7" s="139">
        <f t="shared" si="0"/>
        <v>23.183787602869913</v>
      </c>
    </row>
    <row r="8" spans="1:4" x14ac:dyDescent="0.25">
      <c r="A8" s="132" t="s">
        <v>164</v>
      </c>
      <c r="B8" s="133">
        <v>3330.6505400000001</v>
      </c>
      <c r="C8" s="133">
        <v>53025.992830000003</v>
      </c>
      <c r="D8" s="139">
        <f t="shared" si="0"/>
        <v>14.920611362007374</v>
      </c>
    </row>
    <row r="9" spans="1:4" x14ac:dyDescent="0.25">
      <c r="A9" s="132" t="s">
        <v>165</v>
      </c>
      <c r="B9" s="133">
        <v>1.6476999999999999</v>
      </c>
      <c r="C9" s="133">
        <v>19.994879999999998</v>
      </c>
      <c r="D9" s="139">
        <f t="shared" si="0"/>
        <v>11.135024579717181</v>
      </c>
    </row>
    <row r="10" spans="1:4" x14ac:dyDescent="0.25">
      <c r="A10" s="132" t="s">
        <v>166</v>
      </c>
      <c r="B10" s="133">
        <v>26.04</v>
      </c>
      <c r="C10" s="133">
        <v>291.83183000000002</v>
      </c>
      <c r="D10" s="139">
        <f t="shared" si="0"/>
        <v>10.207059523809525</v>
      </c>
    </row>
    <row r="11" spans="1:4" x14ac:dyDescent="0.25">
      <c r="A11" s="132" t="s">
        <v>167</v>
      </c>
      <c r="B11" s="133">
        <v>664.02346999999997</v>
      </c>
      <c r="C11" s="133">
        <v>6191.58493</v>
      </c>
      <c r="D11" s="139">
        <f t="shared" si="0"/>
        <v>8.3243465174506568</v>
      </c>
    </row>
    <row r="12" spans="1:4" x14ac:dyDescent="0.25">
      <c r="A12" s="132" t="s">
        <v>168</v>
      </c>
      <c r="B12" s="133">
        <v>1.583</v>
      </c>
      <c r="C12" s="133">
        <v>14.704000000000001</v>
      </c>
      <c r="D12" s="139">
        <f t="shared" si="0"/>
        <v>8.2886923562855337</v>
      </c>
    </row>
    <row r="13" spans="1:4" x14ac:dyDescent="0.25">
      <c r="A13" s="132" t="s">
        <v>169</v>
      </c>
      <c r="B13" s="133">
        <v>2690.4744000000001</v>
      </c>
      <c r="C13" s="133">
        <v>24673.513569999999</v>
      </c>
      <c r="D13" s="139">
        <f t="shared" si="0"/>
        <v>8.1706925626201823</v>
      </c>
    </row>
    <row r="14" spans="1:4" x14ac:dyDescent="0.25">
      <c r="A14" s="132" t="s">
        <v>170</v>
      </c>
      <c r="B14" s="133">
        <v>16.344380000000001</v>
      </c>
      <c r="C14" s="133">
        <v>137.56493</v>
      </c>
      <c r="D14" s="139">
        <f t="shared" si="0"/>
        <v>7.4166502491988071</v>
      </c>
    </row>
    <row r="15" spans="1:4" x14ac:dyDescent="0.25">
      <c r="A15" s="132" t="s">
        <v>171</v>
      </c>
      <c r="B15" s="133">
        <v>66.310400000000001</v>
      </c>
      <c r="C15" s="133">
        <v>399.22269</v>
      </c>
      <c r="D15" s="139">
        <f t="shared" si="0"/>
        <v>5.0205139766914391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5" t="s">
        <v>67</v>
      </c>
      <c r="B18" s="155"/>
      <c r="C18" s="155"/>
      <c r="D18" s="155"/>
    </row>
    <row r="19" spans="1:4" ht="15.6" x14ac:dyDescent="0.3">
      <c r="A19" s="154" t="s">
        <v>68</v>
      </c>
      <c r="B19" s="154"/>
      <c r="C19" s="154"/>
      <c r="D19" s="154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160</v>
      </c>
      <c r="C21" s="130" t="s">
        <v>161</v>
      </c>
      <c r="D21" s="131" t="s">
        <v>66</v>
      </c>
    </row>
    <row r="22" spans="1:4" x14ac:dyDescent="0.25">
      <c r="A22" s="132" t="s">
        <v>172</v>
      </c>
      <c r="B22" s="133">
        <v>1349977.7968299999</v>
      </c>
      <c r="C22" s="133">
        <v>1349761.3660200001</v>
      </c>
      <c r="D22" s="139">
        <f t="shared" ref="D22:D31" si="1">(C22-B22)/B22</f>
        <v>-1.6032175529703978E-4</v>
      </c>
    </row>
    <row r="23" spans="1:4" x14ac:dyDescent="0.25">
      <c r="A23" s="132" t="s">
        <v>173</v>
      </c>
      <c r="B23" s="133">
        <v>903939.48280999996</v>
      </c>
      <c r="C23" s="133">
        <v>1068714.60249</v>
      </c>
      <c r="D23" s="139">
        <f t="shared" si="1"/>
        <v>0.18228556536525828</v>
      </c>
    </row>
    <row r="24" spans="1:4" x14ac:dyDescent="0.25">
      <c r="A24" s="132" t="s">
        <v>174</v>
      </c>
      <c r="B24" s="133">
        <v>644999.23260999995</v>
      </c>
      <c r="C24" s="133">
        <v>835390.31481999997</v>
      </c>
      <c r="D24" s="139">
        <f t="shared" si="1"/>
        <v>0.29518032360996677</v>
      </c>
    </row>
    <row r="25" spans="1:4" x14ac:dyDescent="0.25">
      <c r="A25" s="132" t="s">
        <v>175</v>
      </c>
      <c r="B25" s="133">
        <v>747613.6642</v>
      </c>
      <c r="C25" s="133">
        <v>749961.02393999998</v>
      </c>
      <c r="D25" s="139">
        <f t="shared" si="1"/>
        <v>3.1398031528915779E-3</v>
      </c>
    </row>
    <row r="26" spans="1:4" x14ac:dyDescent="0.25">
      <c r="A26" s="132" t="s">
        <v>176</v>
      </c>
      <c r="B26" s="133">
        <v>830626.93792000005</v>
      </c>
      <c r="C26" s="133">
        <v>740772.14694000001</v>
      </c>
      <c r="D26" s="139">
        <f t="shared" si="1"/>
        <v>-0.10817707309735024</v>
      </c>
    </row>
    <row r="27" spans="1:4" x14ac:dyDescent="0.25">
      <c r="A27" s="132" t="s">
        <v>177</v>
      </c>
      <c r="B27" s="133">
        <v>635190.84256000002</v>
      </c>
      <c r="C27" s="133">
        <v>681105.76387000002</v>
      </c>
      <c r="D27" s="139">
        <f t="shared" si="1"/>
        <v>7.2285238126150869E-2</v>
      </c>
    </row>
    <row r="28" spans="1:4" x14ac:dyDescent="0.25">
      <c r="A28" s="132" t="s">
        <v>178</v>
      </c>
      <c r="B28" s="133">
        <v>628280.23005999997</v>
      </c>
      <c r="C28" s="133">
        <v>588417.08134999999</v>
      </c>
      <c r="D28" s="139">
        <f t="shared" si="1"/>
        <v>-6.3448039270936632E-2</v>
      </c>
    </row>
    <row r="29" spans="1:4" x14ac:dyDescent="0.25">
      <c r="A29" s="132" t="s">
        <v>179</v>
      </c>
      <c r="B29" s="133">
        <v>413569.11092000001</v>
      </c>
      <c r="C29" s="133">
        <v>541723.65888999996</v>
      </c>
      <c r="D29" s="139">
        <f t="shared" si="1"/>
        <v>0.30987456409622893</v>
      </c>
    </row>
    <row r="30" spans="1:4" x14ac:dyDescent="0.25">
      <c r="A30" s="132" t="s">
        <v>180</v>
      </c>
      <c r="B30" s="133">
        <v>520865.76491999999</v>
      </c>
      <c r="C30" s="133">
        <v>450486.31836999999</v>
      </c>
      <c r="D30" s="139">
        <f t="shared" si="1"/>
        <v>-0.13512012362880021</v>
      </c>
    </row>
    <row r="31" spans="1:4" x14ac:dyDescent="0.25">
      <c r="A31" s="132" t="s">
        <v>181</v>
      </c>
      <c r="B31" s="133">
        <v>380832.19640999998</v>
      </c>
      <c r="C31" s="133">
        <v>445655.25335999997</v>
      </c>
      <c r="D31" s="139">
        <f t="shared" si="1"/>
        <v>0.17021422443025844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5" t="s">
        <v>69</v>
      </c>
      <c r="B33" s="155"/>
      <c r="C33" s="155"/>
      <c r="D33" s="155"/>
    </row>
    <row r="34" spans="1:4" ht="15.6" x14ac:dyDescent="0.3">
      <c r="A34" s="154" t="s">
        <v>73</v>
      </c>
      <c r="B34" s="154"/>
      <c r="C34" s="154"/>
      <c r="D34" s="154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160</v>
      </c>
      <c r="C36" s="130" t="s">
        <v>161</v>
      </c>
      <c r="D36" s="131" t="s">
        <v>66</v>
      </c>
    </row>
    <row r="37" spans="1:4" x14ac:dyDescent="0.25">
      <c r="A37" s="132" t="s">
        <v>149</v>
      </c>
      <c r="B37" s="133">
        <v>162195.85331000001</v>
      </c>
      <c r="C37" s="133">
        <v>223266.49661999999</v>
      </c>
      <c r="D37" s="139">
        <f t="shared" ref="D37:D46" si="2">(C37-B37)/B37</f>
        <v>0.37652407298772012</v>
      </c>
    </row>
    <row r="38" spans="1:4" x14ac:dyDescent="0.25">
      <c r="A38" s="132" t="s">
        <v>153</v>
      </c>
      <c r="B38" s="133">
        <v>989897.14229999995</v>
      </c>
      <c r="C38" s="133">
        <v>1227732.58375</v>
      </c>
      <c r="D38" s="139">
        <f t="shared" si="2"/>
        <v>0.24026278214865401</v>
      </c>
    </row>
    <row r="39" spans="1:4" x14ac:dyDescent="0.25">
      <c r="A39" s="132" t="s">
        <v>135</v>
      </c>
      <c r="B39" s="133">
        <v>139251.74163999999</v>
      </c>
      <c r="C39" s="133">
        <v>165001.71</v>
      </c>
      <c r="D39" s="139">
        <f t="shared" si="2"/>
        <v>0.18491667003038281</v>
      </c>
    </row>
    <row r="40" spans="1:4" x14ac:dyDescent="0.25">
      <c r="A40" s="132" t="s">
        <v>159</v>
      </c>
      <c r="B40" s="133">
        <v>370700.38718000002</v>
      </c>
      <c r="C40" s="133">
        <v>433404.09103000001</v>
      </c>
      <c r="D40" s="139">
        <f t="shared" si="2"/>
        <v>0.16914928070887911</v>
      </c>
    </row>
    <row r="41" spans="1:4" x14ac:dyDescent="0.25">
      <c r="A41" s="132" t="s">
        <v>134</v>
      </c>
      <c r="B41" s="133">
        <v>331627.44491999998</v>
      </c>
      <c r="C41" s="133">
        <v>371601.85784000001</v>
      </c>
      <c r="D41" s="139">
        <f t="shared" si="2"/>
        <v>0.12054012275625513</v>
      </c>
    </row>
    <row r="42" spans="1:4" x14ac:dyDescent="0.25">
      <c r="A42" s="132" t="s">
        <v>152</v>
      </c>
      <c r="B42" s="133">
        <v>689664.21105000004</v>
      </c>
      <c r="C42" s="133">
        <v>763216.26043000002</v>
      </c>
      <c r="D42" s="139">
        <f t="shared" si="2"/>
        <v>0.10664907385583841</v>
      </c>
    </row>
    <row r="43" spans="1:4" x14ac:dyDescent="0.25">
      <c r="A43" s="134" t="s">
        <v>150</v>
      </c>
      <c r="B43" s="133">
        <v>1013034.50223</v>
      </c>
      <c r="C43" s="133">
        <v>1112631.1704599999</v>
      </c>
      <c r="D43" s="139">
        <f t="shared" si="2"/>
        <v>9.8315178812525245E-2</v>
      </c>
    </row>
    <row r="44" spans="1:4" x14ac:dyDescent="0.25">
      <c r="A44" s="132" t="s">
        <v>158</v>
      </c>
      <c r="B44" s="133">
        <v>8511.7486599999993</v>
      </c>
      <c r="C44" s="133">
        <v>9086.6801300000006</v>
      </c>
      <c r="D44" s="139">
        <f t="shared" si="2"/>
        <v>6.7545635211460925E-2</v>
      </c>
    </row>
    <row r="45" spans="1:4" x14ac:dyDescent="0.25">
      <c r="A45" s="132" t="s">
        <v>141</v>
      </c>
      <c r="B45" s="133">
        <v>215149.30801000001</v>
      </c>
      <c r="C45" s="133">
        <v>228076.69453000001</v>
      </c>
      <c r="D45" s="139">
        <f t="shared" si="2"/>
        <v>6.0085652329400677E-2</v>
      </c>
    </row>
    <row r="46" spans="1:4" x14ac:dyDescent="0.25">
      <c r="A46" s="132" t="s">
        <v>154</v>
      </c>
      <c r="B46" s="133">
        <v>301612.74780000001</v>
      </c>
      <c r="C46" s="133">
        <v>319175.64169999998</v>
      </c>
      <c r="D46" s="139">
        <f t="shared" si="2"/>
        <v>5.8229945611071969E-2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5" t="s">
        <v>72</v>
      </c>
      <c r="B48" s="155"/>
      <c r="C48" s="155"/>
      <c r="D48" s="155"/>
    </row>
    <row r="49" spans="1:4" ht="15.6" x14ac:dyDescent="0.3">
      <c r="A49" s="154" t="s">
        <v>70</v>
      </c>
      <c r="B49" s="154"/>
      <c r="C49" s="154"/>
      <c r="D49" s="154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160</v>
      </c>
      <c r="C51" s="130" t="s">
        <v>161</v>
      </c>
      <c r="D51" s="131" t="s">
        <v>66</v>
      </c>
    </row>
    <row r="52" spans="1:4" x14ac:dyDescent="0.25">
      <c r="A52" s="132" t="s">
        <v>148</v>
      </c>
      <c r="B52" s="133">
        <v>2690139.2655000002</v>
      </c>
      <c r="C52" s="133">
        <v>2698269.4623099999</v>
      </c>
      <c r="D52" s="139">
        <f t="shared" ref="D52:D61" si="3">(C52-B52)/B52</f>
        <v>3.0222215311550174E-3</v>
      </c>
    </row>
    <row r="53" spans="1:4" x14ac:dyDescent="0.25">
      <c r="A53" s="132" t="s">
        <v>146</v>
      </c>
      <c r="B53" s="133">
        <v>1813159.1683</v>
      </c>
      <c r="C53" s="133">
        <v>1638293.7263100001</v>
      </c>
      <c r="D53" s="139">
        <f t="shared" si="3"/>
        <v>-9.6442411150231264E-2</v>
      </c>
    </row>
    <row r="54" spans="1:4" x14ac:dyDescent="0.25">
      <c r="A54" s="132" t="s">
        <v>147</v>
      </c>
      <c r="B54" s="133">
        <v>1537167.5763600001</v>
      </c>
      <c r="C54" s="133">
        <v>1523645.0443200001</v>
      </c>
      <c r="D54" s="139">
        <f t="shared" si="3"/>
        <v>-8.7970448036779475E-3</v>
      </c>
    </row>
    <row r="55" spans="1:4" x14ac:dyDescent="0.25">
      <c r="A55" s="132" t="s">
        <v>153</v>
      </c>
      <c r="B55" s="133">
        <v>989897.14229999995</v>
      </c>
      <c r="C55" s="133">
        <v>1227732.58375</v>
      </c>
      <c r="D55" s="139">
        <f t="shared" si="3"/>
        <v>0.24026278214865401</v>
      </c>
    </row>
    <row r="56" spans="1:4" x14ac:dyDescent="0.25">
      <c r="A56" s="132" t="s">
        <v>150</v>
      </c>
      <c r="B56" s="133">
        <v>1013034.50223</v>
      </c>
      <c r="C56" s="133">
        <v>1112631.1704599999</v>
      </c>
      <c r="D56" s="139">
        <f t="shared" si="3"/>
        <v>9.8315178812525245E-2</v>
      </c>
    </row>
    <row r="57" spans="1:4" x14ac:dyDescent="0.25">
      <c r="A57" s="132" t="s">
        <v>152</v>
      </c>
      <c r="B57" s="133">
        <v>689664.21105000004</v>
      </c>
      <c r="C57" s="133">
        <v>763216.26043000002</v>
      </c>
      <c r="D57" s="139">
        <f t="shared" si="3"/>
        <v>0.10664907385583841</v>
      </c>
    </row>
    <row r="58" spans="1:4" x14ac:dyDescent="0.25">
      <c r="A58" s="132" t="s">
        <v>143</v>
      </c>
      <c r="B58" s="133">
        <v>674306.97265999997</v>
      </c>
      <c r="C58" s="133">
        <v>705863.70336000004</v>
      </c>
      <c r="D58" s="139">
        <f t="shared" si="3"/>
        <v>4.6798760771396698E-2</v>
      </c>
    </row>
    <row r="59" spans="1:4" x14ac:dyDescent="0.25">
      <c r="A59" s="132" t="s">
        <v>151</v>
      </c>
      <c r="B59" s="133">
        <v>682990.11841999996</v>
      </c>
      <c r="C59" s="133">
        <v>694521.38012999995</v>
      </c>
      <c r="D59" s="139">
        <f t="shared" si="3"/>
        <v>1.6883497138547067E-2</v>
      </c>
    </row>
    <row r="60" spans="1:4" x14ac:dyDescent="0.25">
      <c r="A60" s="132" t="s">
        <v>133</v>
      </c>
      <c r="B60" s="133">
        <v>620369.65683999995</v>
      </c>
      <c r="C60" s="133">
        <v>612402.61511000001</v>
      </c>
      <c r="D60" s="139">
        <f t="shared" si="3"/>
        <v>-1.2842410395411594E-2</v>
      </c>
    </row>
    <row r="61" spans="1:4" x14ac:dyDescent="0.25">
      <c r="A61" s="132" t="s">
        <v>142</v>
      </c>
      <c r="B61" s="133">
        <v>521156.71649000002</v>
      </c>
      <c r="C61" s="133">
        <v>522802.56756</v>
      </c>
      <c r="D61" s="139">
        <f t="shared" si="3"/>
        <v>3.1580732204408916E-3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5" t="s">
        <v>74</v>
      </c>
      <c r="B63" s="155"/>
      <c r="C63" s="155"/>
      <c r="D63" s="155"/>
    </row>
    <row r="64" spans="1:4" ht="15.6" x14ac:dyDescent="0.3">
      <c r="A64" s="154" t="s">
        <v>75</v>
      </c>
      <c r="B64" s="154"/>
      <c r="C64" s="154"/>
      <c r="D64" s="154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160</v>
      </c>
      <c r="C66" s="130" t="s">
        <v>161</v>
      </c>
      <c r="D66" s="131" t="s">
        <v>66</v>
      </c>
    </row>
    <row r="67" spans="1:4" x14ac:dyDescent="0.25">
      <c r="A67" s="132" t="s">
        <v>182</v>
      </c>
      <c r="B67" s="138">
        <v>6023381.3068700004</v>
      </c>
      <c r="C67" s="138">
        <v>6186667.43071</v>
      </c>
      <c r="D67" s="139">
        <f t="shared" ref="D67:D76" si="4">(C67-B67)/B67</f>
        <v>2.7108714444785801E-2</v>
      </c>
    </row>
    <row r="68" spans="1:4" x14ac:dyDescent="0.25">
      <c r="A68" s="132" t="s">
        <v>183</v>
      </c>
      <c r="B68" s="138">
        <v>1371513.6879400001</v>
      </c>
      <c r="C68" s="138">
        <v>1319418.2935599999</v>
      </c>
      <c r="D68" s="139">
        <f t="shared" si="4"/>
        <v>-3.7983867633320491E-2</v>
      </c>
    </row>
    <row r="69" spans="1:4" x14ac:dyDescent="0.25">
      <c r="A69" s="132" t="s">
        <v>184</v>
      </c>
      <c r="B69" s="138">
        <v>1280737.21423</v>
      </c>
      <c r="C69" s="138">
        <v>1258012.78046</v>
      </c>
      <c r="D69" s="139">
        <f t="shared" si="4"/>
        <v>-1.7743244685571428E-2</v>
      </c>
    </row>
    <row r="70" spans="1:4" x14ac:dyDescent="0.25">
      <c r="A70" s="132" t="s">
        <v>185</v>
      </c>
      <c r="B70" s="138">
        <v>849231.89268000005</v>
      </c>
      <c r="C70" s="138">
        <v>861448.16731000005</v>
      </c>
      <c r="D70" s="139">
        <f t="shared" si="4"/>
        <v>1.4385086965408194E-2</v>
      </c>
    </row>
    <row r="71" spans="1:4" x14ac:dyDescent="0.25">
      <c r="A71" s="132" t="s">
        <v>186</v>
      </c>
      <c r="B71" s="138">
        <v>657095.79159000004</v>
      </c>
      <c r="C71" s="138">
        <v>710129.86831000005</v>
      </c>
      <c r="D71" s="139">
        <f t="shared" si="4"/>
        <v>8.0709810348459865E-2</v>
      </c>
    </row>
    <row r="72" spans="1:4" x14ac:dyDescent="0.25">
      <c r="A72" s="132" t="s">
        <v>187</v>
      </c>
      <c r="B72" s="138">
        <v>837989.94917000004</v>
      </c>
      <c r="C72" s="138">
        <v>689976.85614000005</v>
      </c>
      <c r="D72" s="139">
        <f t="shared" si="4"/>
        <v>-0.17662872111604896</v>
      </c>
    </row>
    <row r="73" spans="1:4" x14ac:dyDescent="0.25">
      <c r="A73" s="132" t="s">
        <v>188</v>
      </c>
      <c r="B73" s="138">
        <v>469736.89666000003</v>
      </c>
      <c r="C73" s="138">
        <v>453151.54681000003</v>
      </c>
      <c r="D73" s="139">
        <f t="shared" si="4"/>
        <v>-3.5307743479228181E-2</v>
      </c>
    </row>
    <row r="74" spans="1:4" x14ac:dyDescent="0.25">
      <c r="A74" s="132" t="s">
        <v>189</v>
      </c>
      <c r="B74" s="138">
        <v>416062.86459000001</v>
      </c>
      <c r="C74" s="138">
        <v>439265.52370000002</v>
      </c>
      <c r="D74" s="139">
        <f t="shared" si="4"/>
        <v>5.5767195500287095E-2</v>
      </c>
    </row>
    <row r="75" spans="1:4" x14ac:dyDescent="0.25">
      <c r="A75" s="132" t="s">
        <v>190</v>
      </c>
      <c r="B75" s="138">
        <v>269224.11828</v>
      </c>
      <c r="C75" s="138">
        <v>334557.84357999999</v>
      </c>
      <c r="D75" s="139">
        <f t="shared" si="4"/>
        <v>0.24267411745054446</v>
      </c>
    </row>
    <row r="76" spans="1:4" x14ac:dyDescent="0.25">
      <c r="A76" s="132" t="s">
        <v>191</v>
      </c>
      <c r="B76" s="138">
        <v>250654.57276000001</v>
      </c>
      <c r="C76" s="138">
        <v>265702.62300000002</v>
      </c>
      <c r="D76" s="139">
        <f t="shared" si="4"/>
        <v>6.0035011826448562E-2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5" t="s">
        <v>77</v>
      </c>
      <c r="B78" s="155"/>
      <c r="C78" s="155"/>
      <c r="D78" s="155"/>
    </row>
    <row r="79" spans="1:4" ht="15.6" x14ac:dyDescent="0.3">
      <c r="A79" s="154" t="s">
        <v>78</v>
      </c>
      <c r="B79" s="154"/>
      <c r="C79" s="154"/>
      <c r="D79" s="154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160</v>
      </c>
      <c r="C81" s="130" t="s">
        <v>161</v>
      </c>
      <c r="D81" s="131" t="s">
        <v>66</v>
      </c>
    </row>
    <row r="82" spans="1:4" x14ac:dyDescent="0.25">
      <c r="A82" s="132" t="s">
        <v>192</v>
      </c>
      <c r="B82" s="138">
        <v>60.188099999999999</v>
      </c>
      <c r="C82" s="138">
        <v>786.27355</v>
      </c>
      <c r="D82" s="139">
        <f t="shared" ref="D82:D91" si="5">(C82-B82)/B82</f>
        <v>12.063604765726117</v>
      </c>
    </row>
    <row r="83" spans="1:4" x14ac:dyDescent="0.25">
      <c r="A83" s="132" t="s">
        <v>193</v>
      </c>
      <c r="B83" s="138">
        <v>1979.40815</v>
      </c>
      <c r="C83" s="138">
        <v>6964.4585999999999</v>
      </c>
      <c r="D83" s="139">
        <f t="shared" si="5"/>
        <v>2.5184550493034998</v>
      </c>
    </row>
    <row r="84" spans="1:4" x14ac:dyDescent="0.25">
      <c r="A84" s="132" t="s">
        <v>194</v>
      </c>
      <c r="B84" s="138">
        <v>730.51017999999999</v>
      </c>
      <c r="C84" s="138">
        <v>1504.10655</v>
      </c>
      <c r="D84" s="139">
        <f t="shared" si="5"/>
        <v>1.0589809576644094</v>
      </c>
    </row>
    <row r="85" spans="1:4" x14ac:dyDescent="0.25">
      <c r="A85" s="132" t="s">
        <v>195</v>
      </c>
      <c r="B85" s="138">
        <v>12198.814050000001</v>
      </c>
      <c r="C85" s="138">
        <v>23012.044379999999</v>
      </c>
      <c r="D85" s="139">
        <f t="shared" si="5"/>
        <v>0.8864165225963091</v>
      </c>
    </row>
    <row r="86" spans="1:4" x14ac:dyDescent="0.25">
      <c r="A86" s="132" t="s">
        <v>196</v>
      </c>
      <c r="B86" s="138">
        <v>2275.4038999999998</v>
      </c>
      <c r="C86" s="138">
        <v>4210.3093699999999</v>
      </c>
      <c r="D86" s="139">
        <f t="shared" si="5"/>
        <v>0.85035692784037165</v>
      </c>
    </row>
    <row r="87" spans="1:4" x14ac:dyDescent="0.25">
      <c r="A87" s="132" t="s">
        <v>197</v>
      </c>
      <c r="B87" s="138">
        <v>3560.75326</v>
      </c>
      <c r="C87" s="138">
        <v>6259.3918100000001</v>
      </c>
      <c r="D87" s="139">
        <f t="shared" si="5"/>
        <v>0.75788417588923307</v>
      </c>
    </row>
    <row r="88" spans="1:4" x14ac:dyDescent="0.25">
      <c r="A88" s="132" t="s">
        <v>198</v>
      </c>
      <c r="B88" s="138">
        <v>823.61793999999998</v>
      </c>
      <c r="C88" s="138">
        <v>1434.53631</v>
      </c>
      <c r="D88" s="139">
        <f t="shared" si="5"/>
        <v>0.74174971225128972</v>
      </c>
    </row>
    <row r="89" spans="1:4" x14ac:dyDescent="0.25">
      <c r="A89" s="132" t="s">
        <v>199</v>
      </c>
      <c r="B89" s="138">
        <v>15615.72667</v>
      </c>
      <c r="C89" s="138">
        <v>26398.548200000001</v>
      </c>
      <c r="D89" s="139">
        <f t="shared" si="5"/>
        <v>0.69051039108639833</v>
      </c>
    </row>
    <row r="90" spans="1:4" x14ac:dyDescent="0.25">
      <c r="A90" s="132" t="s">
        <v>200</v>
      </c>
      <c r="B90" s="138">
        <v>198.97343000000001</v>
      </c>
      <c r="C90" s="138">
        <v>327.28264000000001</v>
      </c>
      <c r="D90" s="139">
        <f t="shared" si="5"/>
        <v>0.64485599911505775</v>
      </c>
    </row>
    <row r="91" spans="1:4" x14ac:dyDescent="0.25">
      <c r="A91" s="132" t="s">
        <v>201</v>
      </c>
      <c r="B91" s="138">
        <v>4031.50659</v>
      </c>
      <c r="C91" s="138">
        <v>6359.7757499999998</v>
      </c>
      <c r="D91" s="139">
        <f t="shared" si="5"/>
        <v>0.57751838128584077</v>
      </c>
    </row>
    <row r="92" spans="1:4" x14ac:dyDescent="0.25">
      <c r="A92" s="127" t="s">
        <v>122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0" width="14.21875" style="17" bestFit="1" customWidth="1"/>
    <col min="11" max="11" width="16" style="17" customWidth="1"/>
    <col min="12" max="12" width="10.5546875" style="17" bestFit="1" customWidth="1"/>
    <col min="13" max="13" width="10.77734375" style="17" bestFit="1" customWidth="1"/>
    <col min="14" max="16384" width="9.21875" style="17"/>
  </cols>
  <sheetData>
    <row r="1" spans="1:13" ht="24.6" x14ac:dyDescent="0.4">
      <c r="B1" s="153" t="s">
        <v>121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7" t="s">
        <v>113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7.399999999999999" x14ac:dyDescent="0.25">
      <c r="A6" s="88"/>
      <c r="B6" s="156" t="str">
        <f>SEKTOR_USD!B6</f>
        <v>1 - 30 KASıM</v>
      </c>
      <c r="C6" s="156"/>
      <c r="D6" s="156"/>
      <c r="E6" s="156"/>
      <c r="F6" s="156" t="str">
        <f>SEKTOR_USD!F6</f>
        <v>1 OCAK  -  30 KASıM</v>
      </c>
      <c r="G6" s="156"/>
      <c r="H6" s="156"/>
      <c r="I6" s="156"/>
      <c r="J6" s="156" t="s">
        <v>105</v>
      </c>
      <c r="K6" s="156"/>
      <c r="L6" s="156"/>
      <c r="M6" s="156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13508636.513356315</v>
      </c>
      <c r="C8" s="93">
        <f>SEKTOR_USD!C8*$C$53</f>
        <v>18466579.551273204</v>
      </c>
      <c r="D8" s="94">
        <f t="shared" ref="D8:D43" si="0">(C8-B8)/B8*100</f>
        <v>36.702024168130151</v>
      </c>
      <c r="E8" s="94">
        <f>C8/C$44*100</f>
        <v>15.453333475808023</v>
      </c>
      <c r="F8" s="93">
        <f>SEKTOR_USD!F8*$B$54</f>
        <v>119609136.53408471</v>
      </c>
      <c r="G8" s="93">
        <f>SEKTOR_USD!G8*$C$54</f>
        <v>151405643.55128649</v>
      </c>
      <c r="H8" s="94">
        <f t="shared" ref="H8:H43" si="1">(G8-F8)/F8*100</f>
        <v>26.583677416767248</v>
      </c>
      <c r="I8" s="94">
        <f>G8/G$44*100</f>
        <v>15.558502210748811</v>
      </c>
      <c r="J8" s="93">
        <f>SEKTOR_USD!J8*$B$55</f>
        <v>130698369.64460084</v>
      </c>
      <c r="K8" s="93">
        <f>SEKTOR_USD!K8*$C$55</f>
        <v>164909362.55749136</v>
      </c>
      <c r="L8" s="94">
        <f t="shared" ref="L8:L43" si="2">(K8-J8)/J8*100</f>
        <v>26.175531497384508</v>
      </c>
      <c r="M8" s="94">
        <f>K8/K$44*100</f>
        <v>15.598303335290641</v>
      </c>
    </row>
    <row r="9" spans="1:13" s="21" customFormat="1" ht="15.6" x14ac:dyDescent="0.3">
      <c r="A9" s="95" t="s">
        <v>3</v>
      </c>
      <c r="B9" s="93">
        <f>SEKTOR_USD!B9*$B$53</f>
        <v>9282052.1746900659</v>
      </c>
      <c r="C9" s="93">
        <f>SEKTOR_USD!C9*$C$53</f>
        <v>12472131.692744359</v>
      </c>
      <c r="D9" s="96">
        <f t="shared" si="0"/>
        <v>34.368256696001737</v>
      </c>
      <c r="E9" s="96">
        <f t="shared" ref="E9:E44" si="3">C9/C$44*100</f>
        <v>10.437017297493197</v>
      </c>
      <c r="F9" s="93">
        <f>SEKTOR_USD!F9*$B$54</f>
        <v>78199181.450018525</v>
      </c>
      <c r="G9" s="93">
        <f>SEKTOR_USD!G9*$C$54</f>
        <v>101410255.22339857</v>
      </c>
      <c r="H9" s="96">
        <f t="shared" si="1"/>
        <v>29.681990710114448</v>
      </c>
      <c r="I9" s="96">
        <f t="shared" ref="I9:I44" si="4">G9/G$44*100</f>
        <v>10.420956861831861</v>
      </c>
      <c r="J9" s="93">
        <f>SEKTOR_USD!J9*$B$55</f>
        <v>85716665.762697726</v>
      </c>
      <c r="K9" s="93">
        <f>SEKTOR_USD!K9*$C$55</f>
        <v>110600689.47704846</v>
      </c>
      <c r="L9" s="96">
        <f t="shared" si="2"/>
        <v>29.030554901938089</v>
      </c>
      <c r="M9" s="96">
        <f t="shared" ref="M9:M44" si="5">K9/K$44*100</f>
        <v>10.461401807637511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3561080.0245240941</v>
      </c>
      <c r="C10" s="98">
        <f>SEKTOR_USD!C10*$C$53</f>
        <v>4888955.8282455262</v>
      </c>
      <c r="D10" s="99">
        <f t="shared" si="0"/>
        <v>37.288569607443478</v>
      </c>
      <c r="E10" s="99">
        <f t="shared" si="3"/>
        <v>4.0912105326600336</v>
      </c>
      <c r="F10" s="98">
        <f>SEKTOR_USD!F10*$B$54</f>
        <v>34885669.849997759</v>
      </c>
      <c r="G10" s="98">
        <f>SEKTOR_USD!G10*$C$54</f>
        <v>45422427.306036845</v>
      </c>
      <c r="H10" s="99">
        <f t="shared" si="1"/>
        <v>30.203683923356749</v>
      </c>
      <c r="I10" s="99">
        <f t="shared" si="4"/>
        <v>4.6676261140765547</v>
      </c>
      <c r="J10" s="98">
        <f>SEKTOR_USD!J10*$B$55</f>
        <v>38045776.688021474</v>
      </c>
      <c r="K10" s="98">
        <f>SEKTOR_USD!K10*$C$55</f>
        <v>49141383.680568703</v>
      </c>
      <c r="L10" s="99">
        <f t="shared" si="2"/>
        <v>29.163833566947854</v>
      </c>
      <c r="M10" s="99">
        <f t="shared" si="5"/>
        <v>4.6481424527863542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1903626.0988392546</v>
      </c>
      <c r="C11" s="98">
        <f>SEKTOR_USD!C11*$C$53</f>
        <v>2966586.0723788859</v>
      </c>
      <c r="D11" s="99">
        <f t="shared" si="0"/>
        <v>55.838695119161088</v>
      </c>
      <c r="E11" s="99">
        <f t="shared" si="3"/>
        <v>2.4825195014524351</v>
      </c>
      <c r="F11" s="98">
        <f>SEKTOR_USD!F11*$B$54</f>
        <v>10822188.795978235</v>
      </c>
      <c r="G11" s="98">
        <f>SEKTOR_USD!G11*$C$54</f>
        <v>16175716.114447808</v>
      </c>
      <c r="H11" s="99">
        <f t="shared" si="1"/>
        <v>49.468064357360518</v>
      </c>
      <c r="I11" s="99">
        <f t="shared" si="4"/>
        <v>1.6622228143155826</v>
      </c>
      <c r="J11" s="98">
        <f>SEKTOR_USD!J11*$B$55</f>
        <v>12353455.775401032</v>
      </c>
      <c r="K11" s="98">
        <f>SEKTOR_USD!K11*$C$55</f>
        <v>18363529.55892393</v>
      </c>
      <c r="L11" s="99">
        <f t="shared" si="2"/>
        <v>48.650951545805754</v>
      </c>
      <c r="M11" s="99">
        <f t="shared" si="5"/>
        <v>1.7369535599703236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799340.50620771816</v>
      </c>
      <c r="C12" s="98">
        <f>SEKTOR_USD!C12*$C$53</f>
        <v>1317247.9213369798</v>
      </c>
      <c r="D12" s="99">
        <f t="shared" si="0"/>
        <v>64.791839160804059</v>
      </c>
      <c r="E12" s="99">
        <f t="shared" si="3"/>
        <v>1.1023087054219427</v>
      </c>
      <c r="F12" s="98">
        <f>SEKTOR_USD!F12*$B$54</f>
        <v>8048166.6994793108</v>
      </c>
      <c r="G12" s="98">
        <f>SEKTOR_USD!G12*$C$54</f>
        <v>10658465.405155106</v>
      </c>
      <c r="H12" s="99">
        <f t="shared" si="1"/>
        <v>32.433457247408562</v>
      </c>
      <c r="I12" s="99">
        <f t="shared" si="4"/>
        <v>1.0952680077154653</v>
      </c>
      <c r="J12" s="98">
        <f>SEKTOR_USD!J12*$B$55</f>
        <v>8727965.364965396</v>
      </c>
      <c r="K12" s="98">
        <f>SEKTOR_USD!K12*$C$55</f>
        <v>11394682.513982503</v>
      </c>
      <c r="L12" s="99">
        <f t="shared" si="2"/>
        <v>30.553709112108507</v>
      </c>
      <c r="M12" s="99">
        <f t="shared" si="5"/>
        <v>1.0777903176993218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868242.57707123994</v>
      </c>
      <c r="C13" s="98">
        <f>SEKTOR_USD!C13*$C$53</f>
        <v>1236594.97918971</v>
      </c>
      <c r="D13" s="99">
        <f t="shared" si="0"/>
        <v>42.42505629716964</v>
      </c>
      <c r="E13" s="99">
        <f t="shared" si="3"/>
        <v>1.0348161409572427</v>
      </c>
      <c r="F13" s="98">
        <f>SEKTOR_USD!F13*$B$54</f>
        <v>7329387.6623576861</v>
      </c>
      <c r="G13" s="98">
        <f>SEKTOR_USD!G13*$C$54</f>
        <v>8857441.6559650321</v>
      </c>
      <c r="H13" s="99">
        <f t="shared" si="1"/>
        <v>20.848317267418327</v>
      </c>
      <c r="I13" s="99">
        <f t="shared" si="4"/>
        <v>0.91019411399436956</v>
      </c>
      <c r="J13" s="98">
        <f>SEKTOR_USD!J13*$B$55</f>
        <v>8003920.4489464005</v>
      </c>
      <c r="K13" s="98">
        <f>SEKTOR_USD!K13*$C$55</f>
        <v>9581418.2664383575</v>
      </c>
      <c r="L13" s="99">
        <f t="shared" si="2"/>
        <v>19.709064171166414</v>
      </c>
      <c r="M13" s="99">
        <f t="shared" si="5"/>
        <v>0.9062788563632761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1516484.8416680053</v>
      </c>
      <c r="C14" s="98">
        <f>SEKTOR_USD!C14*$C$53</f>
        <v>1246387.0246883295</v>
      </c>
      <c r="D14" s="99">
        <f t="shared" si="0"/>
        <v>-17.810782512180666</v>
      </c>
      <c r="E14" s="99">
        <f t="shared" si="3"/>
        <v>1.043010389604119</v>
      </c>
      <c r="F14" s="98">
        <f>SEKTOR_USD!F14*$B$54</f>
        <v>10430519.944709856</v>
      </c>
      <c r="G14" s="98">
        <f>SEKTOR_USD!G14*$C$54</f>
        <v>12335759.800406909</v>
      </c>
      <c r="H14" s="99">
        <f t="shared" si="1"/>
        <v>18.266010379121617</v>
      </c>
      <c r="I14" s="99">
        <f t="shared" si="4"/>
        <v>1.2676274253996684</v>
      </c>
      <c r="J14" s="98">
        <f>SEKTOR_USD!J14*$B$55</f>
        <v>11303742.17406196</v>
      </c>
      <c r="K14" s="98">
        <f>SEKTOR_USD!K14*$C$55</f>
        <v>13456409.919809321</v>
      </c>
      <c r="L14" s="99">
        <f t="shared" si="2"/>
        <v>19.043850369189798</v>
      </c>
      <c r="M14" s="99">
        <f t="shared" si="5"/>
        <v>1.2728031961194721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144988.61176377215</v>
      </c>
      <c r="C15" s="98">
        <f>SEKTOR_USD!C15*$C$53</f>
        <v>201433.25417086246</v>
      </c>
      <c r="D15" s="99">
        <f t="shared" si="0"/>
        <v>38.930397167368398</v>
      </c>
      <c r="E15" s="99">
        <f t="shared" si="3"/>
        <v>0.16856479789214227</v>
      </c>
      <c r="F15" s="98">
        <f>SEKTOR_USD!F15*$B$54</f>
        <v>1449684.4782567604</v>
      </c>
      <c r="G15" s="98">
        <f>SEKTOR_USD!G15*$C$54</f>
        <v>1676078.3436037041</v>
      </c>
      <c r="H15" s="99">
        <f t="shared" si="1"/>
        <v>15.616768251473687</v>
      </c>
      <c r="I15" s="99">
        <f t="shared" si="4"/>
        <v>0.17223445574875904</v>
      </c>
      <c r="J15" s="98">
        <f>SEKTOR_USD!J15*$B$55</f>
        <v>1628487.5773616594</v>
      </c>
      <c r="K15" s="98">
        <f>SEKTOR_USD!K15*$C$55</f>
        <v>1837447.9936578101</v>
      </c>
      <c r="L15" s="99">
        <f t="shared" si="2"/>
        <v>12.831563421238442</v>
      </c>
      <c r="M15" s="99">
        <f t="shared" si="5"/>
        <v>0.17379893247664324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436012.59863080323</v>
      </c>
      <c r="C16" s="98">
        <f>SEKTOR_USD!C16*$C$53</f>
        <v>543398.87853041163</v>
      </c>
      <c r="D16" s="99">
        <f t="shared" si="0"/>
        <v>24.629169027874468</v>
      </c>
      <c r="E16" s="99">
        <f t="shared" si="3"/>
        <v>0.45473088597674727</v>
      </c>
      <c r="F16" s="98">
        <f>SEKTOR_USD!F16*$B$54</f>
        <v>4687669.0559883583</v>
      </c>
      <c r="G16" s="98">
        <f>SEKTOR_USD!G16*$C$54</f>
        <v>5637627.6205304945</v>
      </c>
      <c r="H16" s="99">
        <f t="shared" si="1"/>
        <v>20.265051845513543</v>
      </c>
      <c r="I16" s="99">
        <f t="shared" si="4"/>
        <v>0.57932478433467849</v>
      </c>
      <c r="J16" s="98">
        <f>SEKTOR_USD!J16*$B$55</f>
        <v>5068947.1923197871</v>
      </c>
      <c r="K16" s="98">
        <f>SEKTOR_USD!K16*$C$55</f>
        <v>6118236.8299833843</v>
      </c>
      <c r="L16" s="99">
        <f t="shared" si="2"/>
        <v>20.700346597680639</v>
      </c>
      <c r="M16" s="99">
        <f t="shared" si="5"/>
        <v>0.57870646318190244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52276.915985177853</v>
      </c>
      <c r="C17" s="98">
        <f>SEKTOR_USD!C17*$C$53</f>
        <v>71527.73420365146</v>
      </c>
      <c r="D17" s="99">
        <f t="shared" si="0"/>
        <v>36.824701411100492</v>
      </c>
      <c r="E17" s="99">
        <f t="shared" si="3"/>
        <v>5.9856343528532675E-2</v>
      </c>
      <c r="F17" s="98">
        <f>SEKTOR_USD!F17*$B$54</f>
        <v>545894.96325056022</v>
      </c>
      <c r="G17" s="98">
        <f>SEKTOR_USD!G17*$C$54</f>
        <v>646738.97725268349</v>
      </c>
      <c r="H17" s="99">
        <f t="shared" si="1"/>
        <v>18.473153406956218</v>
      </c>
      <c r="I17" s="99">
        <f t="shared" si="4"/>
        <v>6.6459146246783368E-2</v>
      </c>
      <c r="J17" s="98">
        <f>SEKTOR_USD!J17*$B$55</f>
        <v>584370.54162000632</v>
      </c>
      <c r="K17" s="98">
        <f>SEKTOR_USD!K17*$C$55</f>
        <v>707580.71368445666</v>
      </c>
      <c r="L17" s="99">
        <f t="shared" si="2"/>
        <v>21.084254473691313</v>
      </c>
      <c r="M17" s="99">
        <f t="shared" si="5"/>
        <v>6.6928029040217843E-2</v>
      </c>
    </row>
    <row r="18" spans="1:13" s="21" customFormat="1" ht="15.6" x14ac:dyDescent="0.3">
      <c r="A18" s="95" t="s">
        <v>12</v>
      </c>
      <c r="B18" s="93">
        <f>SEKTOR_USD!B18*$B$53</f>
        <v>1235011.8910509427</v>
      </c>
      <c r="C18" s="93">
        <f>SEKTOR_USD!C18*$C$53</f>
        <v>1820790.5346862883</v>
      </c>
      <c r="D18" s="96">
        <f t="shared" si="0"/>
        <v>47.431012436396294</v>
      </c>
      <c r="E18" s="96">
        <f t="shared" si="3"/>
        <v>1.5236867901810243</v>
      </c>
      <c r="F18" s="93">
        <f>SEKTOR_USD!F18*$B$54</f>
        <v>13052026.730785387</v>
      </c>
      <c r="G18" s="93">
        <f>SEKTOR_USD!G18*$C$54</f>
        <v>15277066.938149566</v>
      </c>
      <c r="H18" s="96">
        <f t="shared" si="1"/>
        <v>17.047468973657935</v>
      </c>
      <c r="I18" s="96">
        <f t="shared" si="4"/>
        <v>1.5698772790490079</v>
      </c>
      <c r="J18" s="93">
        <f>SEKTOR_USD!J18*$B$55</f>
        <v>14188292.252382632</v>
      </c>
      <c r="K18" s="93">
        <f>SEKTOR_USD!K18*$C$55</f>
        <v>16453932.710253723</v>
      </c>
      <c r="L18" s="96">
        <f t="shared" si="2"/>
        <v>15.968380250206806</v>
      </c>
      <c r="M18" s="96">
        <f t="shared" si="5"/>
        <v>1.5563302743561507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1235011.8910509427</v>
      </c>
      <c r="C19" s="98">
        <f>SEKTOR_USD!C19*$C$53</f>
        <v>1820790.5346862883</v>
      </c>
      <c r="D19" s="99">
        <f t="shared" si="0"/>
        <v>47.431012436396294</v>
      </c>
      <c r="E19" s="99">
        <f t="shared" si="3"/>
        <v>1.5236867901810243</v>
      </c>
      <c r="F19" s="98">
        <f>SEKTOR_USD!F19*$B$54</f>
        <v>13052026.730785387</v>
      </c>
      <c r="G19" s="98">
        <f>SEKTOR_USD!G19*$C$54</f>
        <v>15277066.938149566</v>
      </c>
      <c r="H19" s="99">
        <f t="shared" si="1"/>
        <v>17.047468973657935</v>
      </c>
      <c r="I19" s="99">
        <f t="shared" si="4"/>
        <v>1.5698772790490079</v>
      </c>
      <c r="J19" s="98">
        <f>SEKTOR_USD!J19*$B$55</f>
        <v>14188292.252382632</v>
      </c>
      <c r="K19" s="98">
        <f>SEKTOR_USD!K19*$C$55</f>
        <v>16453932.710253723</v>
      </c>
      <c r="L19" s="99">
        <f t="shared" si="2"/>
        <v>15.968380250206806</v>
      </c>
      <c r="M19" s="99">
        <f t="shared" si="5"/>
        <v>1.5563302743561507</v>
      </c>
    </row>
    <row r="20" spans="1:13" s="21" customFormat="1" ht="15.6" x14ac:dyDescent="0.3">
      <c r="A20" s="95" t="s">
        <v>111</v>
      </c>
      <c r="B20" s="93">
        <f>SEKTOR_USD!B20*$B$53</f>
        <v>2991572.4476153054</v>
      </c>
      <c r="C20" s="93">
        <f>SEKTOR_USD!C20*$C$53</f>
        <v>4173657.3238425595</v>
      </c>
      <c r="D20" s="96">
        <f t="shared" si="0"/>
        <v>39.513830833999627</v>
      </c>
      <c r="E20" s="96">
        <f t="shared" si="3"/>
        <v>3.4926293881338042</v>
      </c>
      <c r="F20" s="93">
        <f>SEKTOR_USD!F20*$B$54</f>
        <v>28357928.353280794</v>
      </c>
      <c r="G20" s="93">
        <f>SEKTOR_USD!G20*$C$54</f>
        <v>34718321.389738351</v>
      </c>
      <c r="H20" s="96">
        <f t="shared" si="1"/>
        <v>22.428976324434888</v>
      </c>
      <c r="I20" s="96">
        <f t="shared" si="4"/>
        <v>3.5676680698679415</v>
      </c>
      <c r="J20" s="93">
        <f>SEKTOR_USD!J20*$B$55</f>
        <v>30793411.629520476</v>
      </c>
      <c r="K20" s="93">
        <f>SEKTOR_USD!K20*$C$55</f>
        <v>37854740.370189168</v>
      </c>
      <c r="L20" s="96">
        <f t="shared" si="2"/>
        <v>22.931297206118153</v>
      </c>
      <c r="M20" s="96">
        <f t="shared" si="5"/>
        <v>3.5805712532969811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2991572.4476153054</v>
      </c>
      <c r="C21" s="98">
        <f>SEKTOR_USD!C21*$C$53</f>
        <v>4173657.3238425595</v>
      </c>
      <c r="D21" s="99">
        <f t="shared" si="0"/>
        <v>39.513830833999627</v>
      </c>
      <c r="E21" s="99">
        <f t="shared" si="3"/>
        <v>3.4926293881338042</v>
      </c>
      <c r="F21" s="98">
        <f>SEKTOR_USD!F21*$B$54</f>
        <v>28357928.353280794</v>
      </c>
      <c r="G21" s="98">
        <f>SEKTOR_USD!G21*$C$54</f>
        <v>34718321.389738351</v>
      </c>
      <c r="H21" s="99">
        <f t="shared" si="1"/>
        <v>22.428976324434888</v>
      </c>
      <c r="I21" s="99">
        <f t="shared" si="4"/>
        <v>3.5676680698679415</v>
      </c>
      <c r="J21" s="98">
        <f>SEKTOR_USD!J21*$B$55</f>
        <v>30793411.629520476</v>
      </c>
      <c r="K21" s="98">
        <f>SEKTOR_USD!K21*$C$55</f>
        <v>37854740.370189168</v>
      </c>
      <c r="L21" s="99">
        <f t="shared" si="2"/>
        <v>22.931297206118153</v>
      </c>
      <c r="M21" s="99">
        <f t="shared" si="5"/>
        <v>3.5805712532969811</v>
      </c>
    </row>
    <row r="22" spans="1:13" ht="16.8" x14ac:dyDescent="0.3">
      <c r="A22" s="92" t="s">
        <v>14</v>
      </c>
      <c r="B22" s="93">
        <f>SEKTOR_USD!B22*$B$53</f>
        <v>69425474.500704393</v>
      </c>
      <c r="C22" s="93">
        <f>SEKTOR_USD!C22*$C$53</f>
        <v>97572456.199679688</v>
      </c>
      <c r="D22" s="96">
        <f t="shared" si="0"/>
        <v>40.542728589762419</v>
      </c>
      <c r="E22" s="96">
        <f t="shared" si="3"/>
        <v>81.651271667327435</v>
      </c>
      <c r="F22" s="93">
        <f>SEKTOR_USD!F22*$B$54</f>
        <v>717653510.59071517</v>
      </c>
      <c r="G22" s="93">
        <f>SEKTOR_USD!G22*$C$54</f>
        <v>795351957.84226108</v>
      </c>
      <c r="H22" s="96">
        <f t="shared" si="1"/>
        <v>10.826735479575756</v>
      </c>
      <c r="I22" s="96">
        <f t="shared" si="4"/>
        <v>81.730673336628541</v>
      </c>
      <c r="J22" s="93">
        <f>SEKTOR_USD!J22*$B$55</f>
        <v>776263280.74200213</v>
      </c>
      <c r="K22" s="93">
        <f>SEKTOR_USD!K22*$C$55</f>
        <v>863758663.48315191</v>
      </c>
      <c r="L22" s="96">
        <f t="shared" si="2"/>
        <v>11.271354051104426</v>
      </c>
      <c r="M22" s="96">
        <f t="shared" si="5"/>
        <v>81.700453100704735</v>
      </c>
    </row>
    <row r="23" spans="1:13" s="21" customFormat="1" ht="15.6" x14ac:dyDescent="0.3">
      <c r="A23" s="95" t="s">
        <v>15</v>
      </c>
      <c r="B23" s="93">
        <f>SEKTOR_USD!B23*$B$53</f>
        <v>6028464.685815216</v>
      </c>
      <c r="C23" s="93">
        <f>SEKTOR_USD!C23*$C$53</f>
        <v>8527032.80242908</v>
      </c>
      <c r="D23" s="96">
        <f t="shared" si="0"/>
        <v>41.446176544633573</v>
      </c>
      <c r="E23" s="96">
        <f t="shared" si="3"/>
        <v>7.1356517913467767</v>
      </c>
      <c r="F23" s="93">
        <f>SEKTOR_USD!F23*$B$54</f>
        <v>63333557.491051644</v>
      </c>
      <c r="G23" s="93">
        <f>SEKTOR_USD!G23*$C$54</f>
        <v>69933864.100723088</v>
      </c>
      <c r="H23" s="96">
        <f t="shared" si="1"/>
        <v>10.42149986696073</v>
      </c>
      <c r="I23" s="96">
        <f t="shared" si="4"/>
        <v>7.1864307940987695</v>
      </c>
      <c r="J23" s="93">
        <f>SEKTOR_USD!J23*$B$55</f>
        <v>68330610.76124908</v>
      </c>
      <c r="K23" s="93">
        <f>SEKTOR_USD!K23*$C$55</f>
        <v>75451605.548916295</v>
      </c>
      <c r="L23" s="96">
        <f t="shared" si="2"/>
        <v>10.421383196102788</v>
      </c>
      <c r="M23" s="96">
        <f t="shared" si="5"/>
        <v>7.1367508323027655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3870693.9713464282</v>
      </c>
      <c r="C24" s="98">
        <f>SEKTOR_USD!C24*$C$53</f>
        <v>5635077.9394842796</v>
      </c>
      <c r="D24" s="99">
        <f t="shared" si="0"/>
        <v>45.583143002238103</v>
      </c>
      <c r="E24" s="99">
        <f t="shared" si="3"/>
        <v>4.7155857054760206</v>
      </c>
      <c r="F24" s="98">
        <f>SEKTOR_USD!F24*$B$54</f>
        <v>41472856.555239275</v>
      </c>
      <c r="G24" s="98">
        <f>SEKTOR_USD!G24*$C$54</f>
        <v>45326818.422207147</v>
      </c>
      <c r="H24" s="99">
        <f t="shared" si="1"/>
        <v>9.2927330960061401</v>
      </c>
      <c r="I24" s="99">
        <f t="shared" si="4"/>
        <v>4.6578013083722176</v>
      </c>
      <c r="J24" s="98">
        <f>SEKTOR_USD!J24*$B$55</f>
        <v>44758223.543663494</v>
      </c>
      <c r="K24" s="98">
        <f>SEKTOR_USD!K24*$C$55</f>
        <v>48833005.817859679</v>
      </c>
      <c r="L24" s="99">
        <f t="shared" si="2"/>
        <v>9.1039857071652257</v>
      </c>
      <c r="M24" s="99">
        <f t="shared" si="5"/>
        <v>4.6189738757581873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713154.88412383711</v>
      </c>
      <c r="C25" s="98">
        <f>SEKTOR_USD!C25*$C$53</f>
        <v>834215.2592430769</v>
      </c>
      <c r="D25" s="99">
        <f t="shared" si="0"/>
        <v>16.975327213522672</v>
      </c>
      <c r="E25" s="99">
        <f t="shared" si="3"/>
        <v>0.6980939028745089</v>
      </c>
      <c r="F25" s="98">
        <f>SEKTOR_USD!F25*$B$54</f>
        <v>8786405.4551895745</v>
      </c>
      <c r="G25" s="98">
        <f>SEKTOR_USD!G25*$C$54</f>
        <v>8508565.3827543631</v>
      </c>
      <c r="H25" s="99">
        <f t="shared" si="1"/>
        <v>-3.162158562476864</v>
      </c>
      <c r="I25" s="99">
        <f t="shared" si="4"/>
        <v>0.87434345386896062</v>
      </c>
      <c r="J25" s="98">
        <f>SEKTOR_USD!J25*$B$55</f>
        <v>9495220.576480126</v>
      </c>
      <c r="K25" s="98">
        <f>SEKTOR_USD!K25*$C$55</f>
        <v>9180405.0675820727</v>
      </c>
      <c r="L25" s="99">
        <f t="shared" si="2"/>
        <v>-3.3155154886855218</v>
      </c>
      <c r="M25" s="99">
        <f t="shared" si="5"/>
        <v>0.86834816874064402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1444615.8303449505</v>
      </c>
      <c r="C26" s="98">
        <f>SEKTOR_USD!C26*$C$53</f>
        <v>2057739.6037017221</v>
      </c>
      <c r="D26" s="99">
        <f t="shared" si="0"/>
        <v>42.441994645065442</v>
      </c>
      <c r="E26" s="99">
        <f t="shared" si="3"/>
        <v>1.721972182996246</v>
      </c>
      <c r="F26" s="98">
        <f>SEKTOR_USD!F26*$B$54</f>
        <v>13074295.4806228</v>
      </c>
      <c r="G26" s="98">
        <f>SEKTOR_USD!G26*$C$54</f>
        <v>16098480.295761574</v>
      </c>
      <c r="H26" s="99">
        <f t="shared" si="1"/>
        <v>23.130766928289702</v>
      </c>
      <c r="I26" s="99">
        <f t="shared" si="4"/>
        <v>1.6542860318575912</v>
      </c>
      <c r="J26" s="98">
        <f>SEKTOR_USD!J26*$B$55</f>
        <v>14077166.641105458</v>
      </c>
      <c r="K26" s="98">
        <f>SEKTOR_USD!K26*$C$55</f>
        <v>17438194.663474556</v>
      </c>
      <c r="L26" s="99">
        <f t="shared" si="2"/>
        <v>23.875742243150441</v>
      </c>
      <c r="M26" s="99">
        <f t="shared" si="5"/>
        <v>1.6494287878039353</v>
      </c>
    </row>
    <row r="27" spans="1:13" s="21" customFormat="1" ht="15.6" x14ac:dyDescent="0.3">
      <c r="A27" s="95" t="s">
        <v>19</v>
      </c>
      <c r="B27" s="93">
        <f>SEKTOR_USD!B27*$B$53</f>
        <v>10407995.981629917</v>
      </c>
      <c r="C27" s="93">
        <f>SEKTOR_USD!C27*$C$53</f>
        <v>13078888.731039593</v>
      </c>
      <c r="D27" s="96">
        <f t="shared" si="0"/>
        <v>25.661931020378887</v>
      </c>
      <c r="E27" s="96">
        <f t="shared" si="3"/>
        <v>10.944768006038645</v>
      </c>
      <c r="F27" s="93">
        <f>SEKTOR_USD!F27*$B$54</f>
        <v>106348280.30956945</v>
      </c>
      <c r="G27" s="93">
        <f>SEKTOR_USD!G27*$C$54</f>
        <v>114498020.35452025</v>
      </c>
      <c r="H27" s="96">
        <f t="shared" si="1"/>
        <v>7.6632551285528097</v>
      </c>
      <c r="I27" s="96">
        <f t="shared" si="4"/>
        <v>11.765860644479451</v>
      </c>
      <c r="J27" s="93">
        <f>SEKTOR_USD!J27*$B$55</f>
        <v>114265185.90649413</v>
      </c>
      <c r="K27" s="93">
        <f>SEKTOR_USD!K27*$C$55</f>
        <v>125434924.84075607</v>
      </c>
      <c r="L27" s="96">
        <f t="shared" si="2"/>
        <v>9.7752774352482188</v>
      </c>
      <c r="M27" s="96">
        <f t="shared" si="5"/>
        <v>11.864529558310483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10407995.981629917</v>
      </c>
      <c r="C28" s="98">
        <f>SEKTOR_USD!C28*$C$53</f>
        <v>13078888.731039593</v>
      </c>
      <c r="D28" s="99">
        <f t="shared" si="0"/>
        <v>25.661931020378887</v>
      </c>
      <c r="E28" s="99">
        <f t="shared" si="3"/>
        <v>10.944768006038645</v>
      </c>
      <c r="F28" s="98">
        <f>SEKTOR_USD!F28*$B$54</f>
        <v>106348280.30956945</v>
      </c>
      <c r="G28" s="98">
        <f>SEKTOR_USD!G28*$C$54</f>
        <v>114498020.35452025</v>
      </c>
      <c r="H28" s="99">
        <f t="shared" si="1"/>
        <v>7.6632551285528097</v>
      </c>
      <c r="I28" s="99">
        <f t="shared" si="4"/>
        <v>11.765860644479451</v>
      </c>
      <c r="J28" s="98">
        <f>SEKTOR_USD!J28*$B$55</f>
        <v>114265185.90649413</v>
      </c>
      <c r="K28" s="98">
        <f>SEKTOR_USD!K28*$C$55</f>
        <v>125434924.84075607</v>
      </c>
      <c r="L28" s="99">
        <f t="shared" si="2"/>
        <v>9.7752774352482188</v>
      </c>
      <c r="M28" s="99">
        <f t="shared" si="5"/>
        <v>11.864529558310483</v>
      </c>
    </row>
    <row r="29" spans="1:13" s="21" customFormat="1" ht="15.6" x14ac:dyDescent="0.3">
      <c r="A29" s="95" t="s">
        <v>21</v>
      </c>
      <c r="B29" s="93">
        <f>SEKTOR_USD!B29*$B$53</f>
        <v>52989013.833259262</v>
      </c>
      <c r="C29" s="93">
        <f>SEKTOR_USD!C29*$C$53</f>
        <v>75966534.666211009</v>
      </c>
      <c r="D29" s="96">
        <f t="shared" si="0"/>
        <v>43.362801401164404</v>
      </c>
      <c r="E29" s="96">
        <f t="shared" si="3"/>
        <v>63.570851869942011</v>
      </c>
      <c r="F29" s="93">
        <f>SEKTOR_USD!F29*$B$54</f>
        <v>547971672.79009414</v>
      </c>
      <c r="G29" s="93">
        <f>SEKTOR_USD!G29*$C$54</f>
        <v>610920073.38701773</v>
      </c>
      <c r="H29" s="96">
        <f t="shared" si="1"/>
        <v>11.487528228678453</v>
      </c>
      <c r="I29" s="96">
        <f t="shared" si="4"/>
        <v>62.778381898050306</v>
      </c>
      <c r="J29" s="93">
        <f>SEKTOR_USD!J29*$B$55</f>
        <v>593667484.07425904</v>
      </c>
      <c r="K29" s="93">
        <f>SEKTOR_USD!K29*$C$55</f>
        <v>662872133.09347951</v>
      </c>
      <c r="L29" s="96">
        <f t="shared" si="2"/>
        <v>11.657139876396529</v>
      </c>
      <c r="M29" s="96">
        <f t="shared" si="5"/>
        <v>62.699172710091474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8823733.8660383727</v>
      </c>
      <c r="C30" s="98">
        <f>SEKTOR_USD!C30*$C$53</f>
        <v>12163621.016327109</v>
      </c>
      <c r="D30" s="99">
        <f t="shared" si="0"/>
        <v>37.851177301976577</v>
      </c>
      <c r="E30" s="99">
        <f t="shared" si="3"/>
        <v>10.178847215140605</v>
      </c>
      <c r="F30" s="98">
        <f>SEKTOR_USD!F30*$B$54</f>
        <v>92729991.07693015</v>
      </c>
      <c r="G30" s="98">
        <f>SEKTOR_USD!G30*$C$54</f>
        <v>107703118.66781469</v>
      </c>
      <c r="H30" s="99">
        <f t="shared" si="1"/>
        <v>16.147017180733485</v>
      </c>
      <c r="I30" s="99">
        <f t="shared" si="4"/>
        <v>11.067613931643951</v>
      </c>
      <c r="J30" s="98">
        <f>SEKTOR_USD!J30*$B$55</f>
        <v>99604251.385000944</v>
      </c>
      <c r="K30" s="98">
        <f>SEKTOR_USD!K30*$C$55</f>
        <v>115382936.99052089</v>
      </c>
      <c r="L30" s="99">
        <f t="shared" si="2"/>
        <v>15.841377638119578</v>
      </c>
      <c r="M30" s="99">
        <f t="shared" si="5"/>
        <v>10.913740875491083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15442085.369482705</v>
      </c>
      <c r="C31" s="98">
        <f>SEKTOR_USD!C31*$C$53</f>
        <v>21540927.305752758</v>
      </c>
      <c r="D31" s="99">
        <f t="shared" si="0"/>
        <v>39.494937311529434</v>
      </c>
      <c r="E31" s="99">
        <f t="shared" si="3"/>
        <v>18.026030868883101</v>
      </c>
      <c r="F31" s="98">
        <f>SEKTOR_USD!F31*$B$54</f>
        <v>158886164.72179377</v>
      </c>
      <c r="G31" s="98">
        <f>SEKTOR_USD!G31*$C$54</f>
        <v>158211402.44838858</v>
      </c>
      <c r="H31" s="99">
        <f t="shared" si="1"/>
        <v>-0.42468283792153233</v>
      </c>
      <c r="I31" s="99">
        <f t="shared" si="4"/>
        <v>16.257864614703841</v>
      </c>
      <c r="J31" s="98">
        <f>SEKTOR_USD!J31*$B$55</f>
        <v>171985948.91762057</v>
      </c>
      <c r="K31" s="98">
        <f>SEKTOR_USD!K31*$C$55</f>
        <v>173540062.78396988</v>
      </c>
      <c r="L31" s="99">
        <f t="shared" si="2"/>
        <v>0.90362839297628528</v>
      </c>
      <c r="M31" s="99">
        <f t="shared" si="5"/>
        <v>16.414656500694701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931045.55794199416</v>
      </c>
      <c r="C32" s="98">
        <f>SEKTOR_USD!C32*$C$53</f>
        <v>1782389.5799436555</v>
      </c>
      <c r="D32" s="99">
        <f t="shared" si="0"/>
        <v>91.439566489473719</v>
      </c>
      <c r="E32" s="99">
        <f t="shared" si="3"/>
        <v>1.4915518321191019</v>
      </c>
      <c r="F32" s="98">
        <f>SEKTOR_USD!F32*$B$54</f>
        <v>5274622.2715289816</v>
      </c>
      <c r="G32" s="98">
        <f>SEKTOR_USD!G32*$C$54</f>
        <v>8253148.4905862752</v>
      </c>
      <c r="H32" s="99">
        <f t="shared" si="1"/>
        <v>56.468995611962427</v>
      </c>
      <c r="I32" s="99">
        <f t="shared" si="4"/>
        <v>0.84809671571409351</v>
      </c>
      <c r="J32" s="98">
        <f>SEKTOR_USD!J32*$B$55</f>
        <v>5464437.3424388915</v>
      </c>
      <c r="K32" s="98">
        <f>SEKTOR_USD!K32*$C$55</f>
        <v>8907042.2438124791</v>
      </c>
      <c r="L32" s="99">
        <f t="shared" si="2"/>
        <v>63.000171575525499</v>
      </c>
      <c r="M32" s="99">
        <f t="shared" si="5"/>
        <v>0.84249156375702361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5815076.366598269</v>
      </c>
      <c r="C33" s="98">
        <f>SEKTOR_USD!C33*$C$53</f>
        <v>8882399.4400007483</v>
      </c>
      <c r="D33" s="99">
        <f t="shared" si="0"/>
        <v>52.747769419179903</v>
      </c>
      <c r="E33" s="99">
        <f t="shared" si="3"/>
        <v>7.4330322099199053</v>
      </c>
      <c r="F33" s="98">
        <f>SEKTOR_USD!F33*$B$54</f>
        <v>58130832.844853938</v>
      </c>
      <c r="G33" s="98">
        <f>SEKTOR_USD!G33*$C$54</f>
        <v>68398897.098097891</v>
      </c>
      <c r="H33" s="99">
        <f t="shared" si="1"/>
        <v>17.663714333232608</v>
      </c>
      <c r="I33" s="99">
        <f t="shared" si="4"/>
        <v>7.0286969940658732</v>
      </c>
      <c r="J33" s="98">
        <f>SEKTOR_USD!J33*$B$55</f>
        <v>63221252.264629483</v>
      </c>
      <c r="K33" s="98">
        <f>SEKTOR_USD!K33*$C$55</f>
        <v>74176797.165021539</v>
      </c>
      <c r="L33" s="99">
        <f t="shared" si="2"/>
        <v>17.328895755709944</v>
      </c>
      <c r="M33" s="99">
        <f t="shared" si="5"/>
        <v>7.0161703658090584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3920537.442210997</v>
      </c>
      <c r="C34" s="98">
        <f>SEKTOR_USD!C34*$C$53</f>
        <v>5544529.473666261</v>
      </c>
      <c r="D34" s="99">
        <f t="shared" si="0"/>
        <v>41.422688990808602</v>
      </c>
      <c r="E34" s="99">
        <f t="shared" si="3"/>
        <v>4.6398122990298791</v>
      </c>
      <c r="F34" s="98">
        <f>SEKTOR_USD!F34*$B$54</f>
        <v>40176257.073693201</v>
      </c>
      <c r="G34" s="98">
        <f>SEKTOR_USD!G34*$C$54</f>
        <v>46652909.558875374</v>
      </c>
      <c r="H34" s="99">
        <f t="shared" si="1"/>
        <v>16.120596981700881</v>
      </c>
      <c r="I34" s="99">
        <f t="shared" si="4"/>
        <v>4.7940709440183831</v>
      </c>
      <c r="J34" s="98">
        <f>SEKTOR_USD!J34*$B$55</f>
        <v>43697802.639141798</v>
      </c>
      <c r="K34" s="98">
        <f>SEKTOR_USD!K34*$C$55</f>
        <v>51118610.491596848</v>
      </c>
      <c r="L34" s="99">
        <f t="shared" si="2"/>
        <v>16.982107575834824</v>
      </c>
      <c r="M34" s="99">
        <f t="shared" si="5"/>
        <v>4.8351626624505224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3958848.4358008183</v>
      </c>
      <c r="C35" s="98">
        <f>SEKTOR_USD!C35*$C$53</f>
        <v>6092937.052482673</v>
      </c>
      <c r="D35" s="99">
        <f t="shared" si="0"/>
        <v>53.906802730379319</v>
      </c>
      <c r="E35" s="99">
        <f t="shared" si="3"/>
        <v>5.0987346009418308</v>
      </c>
      <c r="F35" s="98">
        <f>SEKTOR_USD!F35*$B$54</f>
        <v>42194482.512780301</v>
      </c>
      <c r="G35" s="98">
        <f>SEKTOR_USD!G35*$C$54</f>
        <v>51708595.552270845</v>
      </c>
      <c r="H35" s="99">
        <f t="shared" si="1"/>
        <v>22.548239658132577</v>
      </c>
      <c r="I35" s="99">
        <f t="shared" si="4"/>
        <v>5.3135951827463179</v>
      </c>
      <c r="J35" s="98">
        <f>SEKTOR_USD!J35*$B$55</f>
        <v>45529399.022156537</v>
      </c>
      <c r="K35" s="98">
        <f>SEKTOR_USD!K35*$C$55</f>
        <v>55635872.271568775</v>
      </c>
      <c r="L35" s="99">
        <f t="shared" si="2"/>
        <v>22.197686476146984</v>
      </c>
      <c r="M35" s="99">
        <f t="shared" si="5"/>
        <v>5.2624374902478364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5682262.0205732863</v>
      </c>
      <c r="C36" s="98">
        <f>SEKTOR_USD!C36*$C$53</f>
        <v>9801281.416431183</v>
      </c>
      <c r="D36" s="99">
        <f t="shared" si="0"/>
        <v>72.489078837697221</v>
      </c>
      <c r="E36" s="99">
        <f t="shared" si="3"/>
        <v>8.2019775128257724</v>
      </c>
      <c r="F36" s="98">
        <f>SEKTOR_USD!F36*$B$54</f>
        <v>71967406.013826117</v>
      </c>
      <c r="G36" s="98">
        <f>SEKTOR_USD!G36*$C$54</f>
        <v>78663275.8690494</v>
      </c>
      <c r="H36" s="99">
        <f t="shared" si="1"/>
        <v>9.3040311247801508</v>
      </c>
      <c r="I36" s="99">
        <f t="shared" si="4"/>
        <v>8.0834685075578179</v>
      </c>
      <c r="J36" s="98">
        <f>SEKTOR_USD!J36*$B$55</f>
        <v>79687625.922275856</v>
      </c>
      <c r="K36" s="98">
        <f>SEKTOR_USD!K36*$C$55</f>
        <v>85231445.407033563</v>
      </c>
      <c r="L36" s="99">
        <f t="shared" si="2"/>
        <v>6.9569389482940904</v>
      </c>
      <c r="M36" s="99">
        <f t="shared" si="5"/>
        <v>8.061797817578066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1731334.0836226891</v>
      </c>
      <c r="C37" s="98">
        <f>SEKTOR_USD!C37*$C$53</f>
        <v>2548055.1114938245</v>
      </c>
      <c r="D37" s="99">
        <f t="shared" si="0"/>
        <v>47.172930724161958</v>
      </c>
      <c r="E37" s="99">
        <f t="shared" si="3"/>
        <v>2.1322814678983923</v>
      </c>
      <c r="F37" s="98">
        <f>SEKTOR_USD!F37*$B$54</f>
        <v>18326901.26393662</v>
      </c>
      <c r="G37" s="98">
        <f>SEKTOR_USD!G37*$C$54</f>
        <v>23691978.951829467</v>
      </c>
      <c r="H37" s="99">
        <f t="shared" si="1"/>
        <v>29.274330726330476</v>
      </c>
      <c r="I37" s="99">
        <f t="shared" si="4"/>
        <v>2.4345968766626003</v>
      </c>
      <c r="J37" s="98">
        <f>SEKTOR_USD!J37*$B$55</f>
        <v>19598985.095875174</v>
      </c>
      <c r="K37" s="98">
        <f>SEKTOR_USD!K37*$C$55</f>
        <v>25298945.647927385</v>
      </c>
      <c r="L37" s="99">
        <f t="shared" si="2"/>
        <v>29.082937326442643</v>
      </c>
      <c r="M37" s="99">
        <f t="shared" si="5"/>
        <v>2.3929546640617705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2161687.8525410574</v>
      </c>
      <c r="C38" s="98">
        <f>SEKTOR_USD!C38*$C$53</f>
        <v>2493413.7218088908</v>
      </c>
      <c r="D38" s="99">
        <f t="shared" si="0"/>
        <v>15.345687809546169</v>
      </c>
      <c r="E38" s="99">
        <f t="shared" si="3"/>
        <v>2.0865560744091232</v>
      </c>
      <c r="F38" s="98">
        <f>SEKTOR_USD!F38*$B$54</f>
        <v>21552900.864773382</v>
      </c>
      <c r="G38" s="98">
        <f>SEKTOR_USD!G38*$C$54</f>
        <v>24058069.43507098</v>
      </c>
      <c r="H38" s="99">
        <f t="shared" si="1"/>
        <v>11.623347529947168</v>
      </c>
      <c r="I38" s="99">
        <f t="shared" si="4"/>
        <v>2.4722164756369134</v>
      </c>
      <c r="J38" s="98">
        <f>SEKTOR_USD!J38*$B$55</f>
        <v>22857734.294002313</v>
      </c>
      <c r="K38" s="98">
        <f>SEKTOR_USD!K38*$C$55</f>
        <v>25784514.3442281</v>
      </c>
      <c r="L38" s="99">
        <f t="shared" si="2"/>
        <v>12.804331403019898</v>
      </c>
      <c r="M38" s="99">
        <f t="shared" si="5"/>
        <v>2.438883213524083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2068115.6498304654</v>
      </c>
      <c r="C39" s="98">
        <f>SEKTOR_USD!C39*$C$53</f>
        <v>1529167.9647682158</v>
      </c>
      <c r="D39" s="99">
        <f t="shared" si="0"/>
        <v>-26.059842693344066</v>
      </c>
      <c r="E39" s="99">
        <f t="shared" si="3"/>
        <v>1.2796491323406256</v>
      </c>
      <c r="F39" s="98">
        <f>SEKTOR_USD!F39*$B$54</f>
        <v>13889722.677404454</v>
      </c>
      <c r="G39" s="98">
        <f>SEKTOR_USD!G39*$C$54</f>
        <v>13907479.365481585</v>
      </c>
      <c r="H39" s="99">
        <f t="shared" si="1"/>
        <v>0.12784047953684158</v>
      </c>
      <c r="I39" s="99">
        <f t="shared" si="4"/>
        <v>1.4291379328967564</v>
      </c>
      <c r="J39" s="98">
        <f>SEKTOR_USD!J39*$B$55</f>
        <v>15245458.765333049</v>
      </c>
      <c r="K39" s="98">
        <f>SEKTOR_USD!K39*$C$55</f>
        <v>15704810.435054069</v>
      </c>
      <c r="L39" s="99">
        <f t="shared" si="2"/>
        <v>3.0130393371011523</v>
      </c>
      <c r="M39" s="99">
        <f t="shared" si="5"/>
        <v>1.4854729482312403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2405427.5808142968</v>
      </c>
      <c r="C40" s="98">
        <f>SEKTOR_USD!C40*$C$53</f>
        <v>3515271.4534280365</v>
      </c>
      <c r="D40" s="99">
        <f t="shared" si="0"/>
        <v>46.139151370253686</v>
      </c>
      <c r="E40" s="99">
        <f t="shared" si="3"/>
        <v>2.941674275790096</v>
      </c>
      <c r="F40" s="98">
        <f>SEKTOR_USD!F40*$B$54</f>
        <v>24275523.242660876</v>
      </c>
      <c r="G40" s="98">
        <f>SEKTOR_USD!G40*$C$54</f>
        <v>29042985.67754693</v>
      </c>
      <c r="H40" s="99">
        <f t="shared" si="1"/>
        <v>19.638968796799801</v>
      </c>
      <c r="I40" s="99">
        <f t="shared" si="4"/>
        <v>2.9844683875194988</v>
      </c>
      <c r="J40" s="98">
        <f>SEKTOR_USD!J40*$B$55</f>
        <v>26135126.774037577</v>
      </c>
      <c r="K40" s="98">
        <f>SEKTOR_USD!K40*$C$55</f>
        <v>31340162.786418911</v>
      </c>
      <c r="L40" s="99">
        <f t="shared" si="2"/>
        <v>19.915862882103845</v>
      </c>
      <c r="M40" s="99">
        <f t="shared" si="5"/>
        <v>2.9643760556622354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48859.607804308296</v>
      </c>
      <c r="C41" s="98">
        <f>SEKTOR_USD!C41*$C$53</f>
        <v>72541.130107660952</v>
      </c>
      <c r="D41" s="99">
        <f t="shared" si="0"/>
        <v>48.468506743241782</v>
      </c>
      <c r="E41" s="99">
        <f t="shared" si="3"/>
        <v>6.0704380643592071E-2</v>
      </c>
      <c r="F41" s="98">
        <f>SEKTOR_USD!F41*$B$54</f>
        <v>566868.22591234033</v>
      </c>
      <c r="G41" s="98">
        <f>SEKTOR_USD!G41*$C$54</f>
        <v>628212.272005887</v>
      </c>
      <c r="H41" s="99">
        <f t="shared" si="1"/>
        <v>10.821570744209048</v>
      </c>
      <c r="I41" s="99">
        <f t="shared" si="4"/>
        <v>6.4555334884279336E-2</v>
      </c>
      <c r="J41" s="98">
        <f>SEKTOR_USD!J41*$B$55</f>
        <v>639461.65174687922</v>
      </c>
      <c r="K41" s="98">
        <f>SEKTOR_USD!K41*$C$55</f>
        <v>750932.52632718091</v>
      </c>
      <c r="L41" s="99">
        <f t="shared" si="2"/>
        <v>17.431987403120409</v>
      </c>
      <c r="M41" s="99">
        <f t="shared" si="5"/>
        <v>7.1028552583871432E-2</v>
      </c>
    </row>
    <row r="42" spans="1:13" ht="16.8" x14ac:dyDescent="0.3">
      <c r="A42" s="92" t="s">
        <v>31</v>
      </c>
      <c r="B42" s="93">
        <f>SEKTOR_USD!B42*$B$53</f>
        <v>2127914.7510119313</v>
      </c>
      <c r="C42" s="93">
        <f>SEKTOR_USD!C42*$C$53</f>
        <v>3459968.0088661551</v>
      </c>
      <c r="D42" s="96">
        <f t="shared" si="0"/>
        <v>62.598995435355896</v>
      </c>
      <c r="E42" s="96">
        <f t="shared" si="3"/>
        <v>2.8953948568645327</v>
      </c>
      <c r="F42" s="93">
        <f>SEKTOR_USD!F42*$B$54</f>
        <v>22330138.26197492</v>
      </c>
      <c r="G42" s="93">
        <f>SEKTOR_USD!G42*$C$54</f>
        <v>26380053.506715082</v>
      </c>
      <c r="H42" s="96">
        <f t="shared" si="1"/>
        <v>18.13654352349711</v>
      </c>
      <c r="I42" s="96">
        <f t="shared" si="4"/>
        <v>2.7108244526226648</v>
      </c>
      <c r="J42" s="93">
        <f>SEKTOR_USD!J42*$B$55</f>
        <v>24318620.516869694</v>
      </c>
      <c r="K42" s="93">
        <f>SEKTOR_USD!K42*$C$55</f>
        <v>28558256.925590858</v>
      </c>
      <c r="L42" s="96">
        <f t="shared" si="2"/>
        <v>17.433704373897982</v>
      </c>
      <c r="M42" s="96">
        <f t="shared" si="5"/>
        <v>2.7012435640046384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2127914.7510119313</v>
      </c>
      <c r="C43" s="98">
        <f>SEKTOR_USD!C43*$C$53</f>
        <v>3459968.0088661551</v>
      </c>
      <c r="D43" s="99">
        <f t="shared" si="0"/>
        <v>62.598995435355896</v>
      </c>
      <c r="E43" s="99">
        <f t="shared" si="3"/>
        <v>2.8953948568645327</v>
      </c>
      <c r="F43" s="98">
        <f>SEKTOR_USD!F43*$B$54</f>
        <v>22330138.26197492</v>
      </c>
      <c r="G43" s="98">
        <f>SEKTOR_USD!G43*$C$54</f>
        <v>26380053.506715082</v>
      </c>
      <c r="H43" s="99">
        <f t="shared" si="1"/>
        <v>18.13654352349711</v>
      </c>
      <c r="I43" s="99">
        <f t="shared" si="4"/>
        <v>2.7108244526226648</v>
      </c>
      <c r="J43" s="98">
        <f>SEKTOR_USD!J43*$B$55</f>
        <v>24318620.516869694</v>
      </c>
      <c r="K43" s="98">
        <f>SEKTOR_USD!K43*$C$55</f>
        <v>28558256.925590858</v>
      </c>
      <c r="L43" s="99">
        <f t="shared" si="2"/>
        <v>17.433704373897982</v>
      </c>
      <c r="M43" s="99">
        <f t="shared" si="5"/>
        <v>2.7012435640046384</v>
      </c>
    </row>
    <row r="44" spans="1:13" ht="17.399999999999999" x14ac:dyDescent="0.3">
      <c r="A44" s="100" t="s">
        <v>33</v>
      </c>
      <c r="B44" s="101">
        <f>SEKTOR_USD!B44*$B$53</f>
        <v>85062025.765072644</v>
      </c>
      <c r="C44" s="101">
        <f>SEKTOR_USD!C44*$C$53</f>
        <v>119499003.75981905</v>
      </c>
      <c r="D44" s="102">
        <f>(C44-B44)/B44*100</f>
        <v>40.484549580156582</v>
      </c>
      <c r="E44" s="103">
        <f t="shared" si="3"/>
        <v>100</v>
      </c>
      <c r="F44" s="101">
        <f>SEKTOR_USD!F44*$B$54</f>
        <v>859592785.38677502</v>
      </c>
      <c r="G44" s="101">
        <f>SEKTOR_USD!G44*$C$54</f>
        <v>973137654.90026259</v>
      </c>
      <c r="H44" s="102">
        <f>(G44-F44)/F44*100</f>
        <v>13.209146405573646</v>
      </c>
      <c r="I44" s="102">
        <f t="shared" si="4"/>
        <v>100</v>
      </c>
      <c r="J44" s="101">
        <f>SEKTOR_USD!J44*$B$55</f>
        <v>931280270.90347278</v>
      </c>
      <c r="K44" s="101">
        <f>SEKTOR_USD!K44*$C$55</f>
        <v>1057226282.966234</v>
      </c>
      <c r="L44" s="102">
        <f>(K44-J44)/J44*100</f>
        <v>13.523964374395675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227</v>
      </c>
      <c r="B53" s="83">
        <v>5.7402550000000003</v>
      </c>
      <c r="C53" s="83">
        <v>7.9832380000000001</v>
      </c>
    </row>
    <row r="54" spans="1:3" x14ac:dyDescent="0.25">
      <c r="A54" s="82" t="s">
        <v>228</v>
      </c>
      <c r="B54" s="83">
        <v>5.6645438181818184</v>
      </c>
      <c r="C54" s="83">
        <v>6.9536140909090909</v>
      </c>
    </row>
    <row r="55" spans="1:3" x14ac:dyDescent="0.25">
      <c r="A55" s="82" t="s">
        <v>229</v>
      </c>
      <c r="B55" s="83">
        <v>5.6349458333333331</v>
      </c>
      <c r="C55" s="83">
        <v>6.8619386666666662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7" sqref="D7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5">
      <c r="A6" s="88"/>
      <c r="B6" s="160" t="s">
        <v>125</v>
      </c>
      <c r="C6" s="160"/>
      <c r="D6" s="160" t="s">
        <v>126</v>
      </c>
      <c r="E6" s="160"/>
      <c r="F6" s="160" t="s">
        <v>119</v>
      </c>
      <c r="G6" s="160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-1.7059897573854022</v>
      </c>
      <c r="C8" s="105">
        <f>SEKTOR_TL!D8</f>
        <v>36.702024168130151</v>
      </c>
      <c r="D8" s="105">
        <f>SEKTOR_USD!H8</f>
        <v>3.1174261354683983</v>
      </c>
      <c r="E8" s="105">
        <f>SEKTOR_TL!H8</f>
        <v>26.583677416767248</v>
      </c>
      <c r="F8" s="105">
        <f>SEKTOR_USD!L8</f>
        <v>3.6139085494311591</v>
      </c>
      <c r="G8" s="105">
        <f>SEKTOR_TL!L8</f>
        <v>26.175531497384508</v>
      </c>
    </row>
    <row r="9" spans="1:7" s="21" customFormat="1" ht="15.6" x14ac:dyDescent="0.3">
      <c r="A9" s="95" t="s">
        <v>3</v>
      </c>
      <c r="B9" s="105">
        <f>SEKTOR_USD!D9</f>
        <v>-3.3840582805488899</v>
      </c>
      <c r="C9" s="105">
        <f>SEKTOR_TL!D9</f>
        <v>34.368256696001737</v>
      </c>
      <c r="D9" s="105">
        <f>SEKTOR_USD!H9</f>
        <v>5.6413699700227804</v>
      </c>
      <c r="E9" s="105">
        <f>SEKTOR_TL!H9</f>
        <v>29.681990710114448</v>
      </c>
      <c r="F9" s="105">
        <f>SEKTOR_USD!L9</f>
        <v>5.9584212329543744</v>
      </c>
      <c r="G9" s="105">
        <f>SEKTOR_TL!L9</f>
        <v>29.030554901938089</v>
      </c>
    </row>
    <row r="10" spans="1:7" ht="13.8" x14ac:dyDescent="0.25">
      <c r="A10" s="97" t="s">
        <v>4</v>
      </c>
      <c r="B10" s="106">
        <f>SEKTOR_USD!D10</f>
        <v>-1.2842410395411594</v>
      </c>
      <c r="C10" s="106">
        <f>SEKTOR_TL!D10</f>
        <v>37.288569607443478</v>
      </c>
      <c r="D10" s="106">
        <f>SEKTOR_USD!H10</f>
        <v>6.0663509982225632</v>
      </c>
      <c r="E10" s="106">
        <f>SEKTOR_TL!H10</f>
        <v>30.203683923356749</v>
      </c>
      <c r="F10" s="106">
        <f>SEKTOR_USD!L10</f>
        <v>6.0678681537957582</v>
      </c>
      <c r="G10" s="106">
        <f>SEKTOR_TL!L10</f>
        <v>29.163833566947854</v>
      </c>
    </row>
    <row r="11" spans="1:7" ht="13.8" x14ac:dyDescent="0.25">
      <c r="A11" s="97" t="s">
        <v>5</v>
      </c>
      <c r="B11" s="106">
        <f>SEKTOR_USD!D11</f>
        <v>12.054012275625512</v>
      </c>
      <c r="C11" s="106">
        <f>SEKTOR_TL!D11</f>
        <v>55.838695119161088</v>
      </c>
      <c r="D11" s="106">
        <f>SEKTOR_USD!H11</f>
        <v>21.75947484316006</v>
      </c>
      <c r="E11" s="106">
        <f>SEKTOR_TL!H11</f>
        <v>49.468064357360518</v>
      </c>
      <c r="F11" s="106">
        <f>SEKTOR_USD!L11</f>
        <v>22.070467359769477</v>
      </c>
      <c r="G11" s="106">
        <f>SEKTOR_TL!L11</f>
        <v>48.650951545805754</v>
      </c>
    </row>
    <row r="12" spans="1:7" ht="13.8" x14ac:dyDescent="0.25">
      <c r="A12" s="97" t="s">
        <v>6</v>
      </c>
      <c r="B12" s="106">
        <f>SEKTOR_USD!D12</f>
        <v>18.49166700303828</v>
      </c>
      <c r="C12" s="106">
        <f>SEKTOR_TL!D12</f>
        <v>64.791839160804059</v>
      </c>
      <c r="D12" s="106">
        <f>SEKTOR_USD!H12</f>
        <v>7.8827659636744487</v>
      </c>
      <c r="E12" s="106">
        <f>SEKTOR_TL!H12</f>
        <v>32.433457247408562</v>
      </c>
      <c r="F12" s="106">
        <f>SEKTOR_USD!L12</f>
        <v>7.2092181122411407</v>
      </c>
      <c r="G12" s="106">
        <f>SEKTOR_TL!L12</f>
        <v>30.553709112108507</v>
      </c>
    </row>
    <row r="13" spans="1:7" ht="13.8" x14ac:dyDescent="0.25">
      <c r="A13" s="97" t="s">
        <v>7</v>
      </c>
      <c r="B13" s="106">
        <f>SEKTOR_USD!D13</f>
        <v>2.4090903384202709</v>
      </c>
      <c r="C13" s="106">
        <f>SEKTOR_TL!D13</f>
        <v>42.42505629716964</v>
      </c>
      <c r="D13" s="106">
        <f>SEKTOR_USD!H13</f>
        <v>-1.55470528486951</v>
      </c>
      <c r="E13" s="106">
        <f>SEKTOR_TL!H13</f>
        <v>20.848317267418327</v>
      </c>
      <c r="F13" s="106">
        <f>SEKTOR_USD!L13</f>
        <v>-1.6962807259794581</v>
      </c>
      <c r="G13" s="106">
        <f>SEKTOR_TL!L13</f>
        <v>19.709064171166414</v>
      </c>
    </row>
    <row r="14" spans="1:7" ht="13.8" x14ac:dyDescent="0.25">
      <c r="A14" s="97" t="s">
        <v>8</v>
      </c>
      <c r="B14" s="106">
        <f>SEKTOR_USD!D14</f>
        <v>-40.902793248736614</v>
      </c>
      <c r="C14" s="106">
        <f>SEKTOR_TL!D14</f>
        <v>-17.810782512180666</v>
      </c>
      <c r="D14" s="106">
        <f>SEKTOR_USD!H14</f>
        <v>-3.6583006713136799</v>
      </c>
      <c r="E14" s="106">
        <f>SEKTOR_TL!H14</f>
        <v>18.266010379121617</v>
      </c>
      <c r="F14" s="106">
        <f>SEKTOR_USD!L14</f>
        <v>-2.2425467192814406</v>
      </c>
      <c r="G14" s="106">
        <f>SEKTOR_TL!L14</f>
        <v>19.043850369189798</v>
      </c>
    </row>
    <row r="15" spans="1:7" ht="13.8" x14ac:dyDescent="0.25">
      <c r="A15" s="97" t="s">
        <v>9</v>
      </c>
      <c r="B15" s="106">
        <f>SEKTOR_USD!D15</f>
        <v>-0.10370391162429207</v>
      </c>
      <c r="C15" s="106">
        <f>SEKTOR_TL!D15</f>
        <v>38.930397167368398</v>
      </c>
      <c r="D15" s="106">
        <f>SEKTOR_USD!H15</f>
        <v>-5.8164227529883288</v>
      </c>
      <c r="E15" s="106">
        <f>SEKTOR_TL!H15</f>
        <v>15.616768251473687</v>
      </c>
      <c r="F15" s="106">
        <f>SEKTOR_USD!L15</f>
        <v>-7.3440059647390266</v>
      </c>
      <c r="G15" s="106">
        <f>SEKTOR_TL!L15</f>
        <v>12.831563421238442</v>
      </c>
    </row>
    <row r="16" spans="1:7" ht="13.8" x14ac:dyDescent="0.25">
      <c r="A16" s="97" t="s">
        <v>10</v>
      </c>
      <c r="B16" s="106">
        <f>SEKTOR_USD!D16</f>
        <v>-10.386836687306387</v>
      </c>
      <c r="C16" s="106">
        <f>SEKTOR_TL!D16</f>
        <v>24.629169027874468</v>
      </c>
      <c r="D16" s="106">
        <f>SEKTOR_USD!H16</f>
        <v>-2.0298441834071008</v>
      </c>
      <c r="E16" s="106">
        <f>SEKTOR_TL!H16</f>
        <v>20.265051845513543</v>
      </c>
      <c r="F16" s="106">
        <f>SEKTOR_USD!L16</f>
        <v>-0.88225089413657642</v>
      </c>
      <c r="G16" s="106">
        <f>SEKTOR_TL!L16</f>
        <v>20.700346597680639</v>
      </c>
    </row>
    <row r="17" spans="1:7" ht="13.8" x14ac:dyDescent="0.25">
      <c r="A17" s="107" t="s">
        <v>11</v>
      </c>
      <c r="B17" s="106">
        <f>SEKTOR_USD!D17</f>
        <v>-1.6177801039406876</v>
      </c>
      <c r="C17" s="106">
        <f>SEKTOR_TL!D17</f>
        <v>36.824701411100492</v>
      </c>
      <c r="D17" s="106">
        <f>SEKTOR_USD!H17</f>
        <v>-3.4895580947973799</v>
      </c>
      <c r="E17" s="106">
        <f>SEKTOR_TL!H17</f>
        <v>18.473153406956218</v>
      </c>
      <c r="F17" s="106">
        <f>SEKTOR_USD!L17</f>
        <v>-0.5669901214311992</v>
      </c>
      <c r="G17" s="106">
        <f>SEKTOR_TL!L17</f>
        <v>21.084254473691313</v>
      </c>
    </row>
    <row r="18" spans="1:7" s="21" customFormat="1" ht="15.6" x14ac:dyDescent="0.3">
      <c r="A18" s="95" t="s">
        <v>12</v>
      </c>
      <c r="B18" s="105">
        <f>SEKTOR_USD!D18</f>
        <v>6.0085652329400681</v>
      </c>
      <c r="C18" s="105">
        <f>SEKTOR_TL!D18</f>
        <v>47.431012436396294</v>
      </c>
      <c r="D18" s="105">
        <f>SEKTOR_USD!H18</f>
        <v>-4.650947242618507</v>
      </c>
      <c r="E18" s="105">
        <f>SEKTOR_TL!H18</f>
        <v>17.047468973657935</v>
      </c>
      <c r="F18" s="105">
        <f>SEKTOR_USD!L18</f>
        <v>-4.7680877324486159</v>
      </c>
      <c r="G18" s="105">
        <f>SEKTOR_TL!L18</f>
        <v>15.968380250206806</v>
      </c>
    </row>
    <row r="19" spans="1:7" ht="13.8" x14ac:dyDescent="0.25">
      <c r="A19" s="97" t="s">
        <v>13</v>
      </c>
      <c r="B19" s="106">
        <f>SEKTOR_USD!D19</f>
        <v>6.0085652329400681</v>
      </c>
      <c r="C19" s="106">
        <f>SEKTOR_TL!D19</f>
        <v>47.431012436396294</v>
      </c>
      <c r="D19" s="106">
        <f>SEKTOR_USD!H19</f>
        <v>-4.650947242618507</v>
      </c>
      <c r="E19" s="106">
        <f>SEKTOR_TL!H19</f>
        <v>17.047468973657935</v>
      </c>
      <c r="F19" s="106">
        <f>SEKTOR_USD!L19</f>
        <v>-4.7680877324486159</v>
      </c>
      <c r="G19" s="106">
        <f>SEKTOR_TL!L19</f>
        <v>15.968380250206806</v>
      </c>
    </row>
    <row r="20" spans="1:7" s="21" customFormat="1" ht="15.6" x14ac:dyDescent="0.3">
      <c r="A20" s="95" t="s">
        <v>111</v>
      </c>
      <c r="B20" s="105">
        <f>SEKTOR_USD!D20</f>
        <v>0.31580732204408918</v>
      </c>
      <c r="C20" s="105">
        <f>SEKTOR_TL!D20</f>
        <v>39.513830833999627</v>
      </c>
      <c r="D20" s="105">
        <f>SEKTOR_USD!H20</f>
        <v>-0.26707091617741557</v>
      </c>
      <c r="E20" s="105">
        <f>SEKTOR_TL!H20</f>
        <v>22.428976324434888</v>
      </c>
      <c r="F20" s="105">
        <f>SEKTOR_USD!L20</f>
        <v>0.94978032124797585</v>
      </c>
      <c r="G20" s="105">
        <f>SEKTOR_TL!L20</f>
        <v>22.931297206118153</v>
      </c>
    </row>
    <row r="21" spans="1:7" ht="13.8" x14ac:dyDescent="0.25">
      <c r="A21" s="97" t="s">
        <v>110</v>
      </c>
      <c r="B21" s="106">
        <f>SEKTOR_USD!D21</f>
        <v>0.31580732204408918</v>
      </c>
      <c r="C21" s="106">
        <f>SEKTOR_TL!D21</f>
        <v>39.513830833999627</v>
      </c>
      <c r="D21" s="106">
        <f>SEKTOR_USD!H21</f>
        <v>-0.26707091617741557</v>
      </c>
      <c r="E21" s="106">
        <f>SEKTOR_TL!H21</f>
        <v>22.428976324434888</v>
      </c>
      <c r="F21" s="106">
        <f>SEKTOR_USD!L21</f>
        <v>0.94978032124797585</v>
      </c>
      <c r="G21" s="106">
        <f>SEKTOR_TL!L21</f>
        <v>22.931297206118153</v>
      </c>
    </row>
    <row r="22" spans="1:7" ht="16.8" x14ac:dyDescent="0.3">
      <c r="A22" s="92" t="s">
        <v>14</v>
      </c>
      <c r="B22" s="105">
        <f>SEKTOR_USD!D22</f>
        <v>1.0556243595677193</v>
      </c>
      <c r="C22" s="105">
        <f>SEKTOR_TL!D22</f>
        <v>40.542728589762419</v>
      </c>
      <c r="D22" s="105">
        <f>SEKTOR_USD!H22</f>
        <v>-9.718472848407913</v>
      </c>
      <c r="E22" s="105">
        <f>SEKTOR_TL!H22</f>
        <v>10.826735479575756</v>
      </c>
      <c r="F22" s="105">
        <f>SEKTOR_USD!L22</f>
        <v>-8.6252321191014758</v>
      </c>
      <c r="G22" s="105">
        <f>SEKTOR_TL!L22</f>
        <v>11.271354051104426</v>
      </c>
    </row>
    <row r="23" spans="1:7" s="21" customFormat="1" ht="15.6" x14ac:dyDescent="0.3">
      <c r="A23" s="95" t="s">
        <v>15</v>
      </c>
      <c r="B23" s="105">
        <f>SEKTOR_USD!D23</f>
        <v>1.7052381679232904</v>
      </c>
      <c r="C23" s="105">
        <f>SEKTOR_TL!D23</f>
        <v>41.446176544633573</v>
      </c>
      <c r="D23" s="105">
        <f>SEKTOR_USD!H23</f>
        <v>-10.048585341614361</v>
      </c>
      <c r="E23" s="105">
        <f>SEKTOR_TL!H23</f>
        <v>10.42149986696073</v>
      </c>
      <c r="F23" s="105">
        <f>SEKTOR_USD!L23</f>
        <v>-9.3232184988271314</v>
      </c>
      <c r="G23" s="105">
        <f>SEKTOR_TL!L23</f>
        <v>10.421383196102788</v>
      </c>
    </row>
    <row r="24" spans="1:7" ht="13.8" x14ac:dyDescent="0.25">
      <c r="A24" s="97" t="s">
        <v>16</v>
      </c>
      <c r="B24" s="106">
        <f>SEKTOR_USD!D24</f>
        <v>4.6798760771396699</v>
      </c>
      <c r="C24" s="106">
        <f>SEKTOR_TL!D24</f>
        <v>45.583143002238103</v>
      </c>
      <c r="D24" s="106">
        <f>SEKTOR_USD!H24</f>
        <v>-10.96809982012692</v>
      </c>
      <c r="E24" s="106">
        <f>SEKTOR_TL!H24</f>
        <v>9.2927330960061401</v>
      </c>
      <c r="F24" s="106">
        <f>SEKTOR_USD!L24</f>
        <v>-10.405050303473489</v>
      </c>
      <c r="G24" s="106">
        <f>SEKTOR_TL!L24</f>
        <v>9.1039857071652257</v>
      </c>
    </row>
    <row r="25" spans="1:7" ht="13.8" x14ac:dyDescent="0.25">
      <c r="A25" s="97" t="s">
        <v>17</v>
      </c>
      <c r="B25" s="106">
        <f>SEKTOR_USD!D25</f>
        <v>-15.890243167739751</v>
      </c>
      <c r="C25" s="106">
        <f>SEKTOR_TL!D25</f>
        <v>16.975327213522672</v>
      </c>
      <c r="D25" s="106">
        <f>SEKTOR_USD!H25</f>
        <v>-21.114087018700449</v>
      </c>
      <c r="E25" s="106">
        <f>SEKTOR_TL!H25</f>
        <v>-3.162158562476864</v>
      </c>
      <c r="F25" s="106">
        <f>SEKTOR_USD!L25</f>
        <v>-20.603803150915255</v>
      </c>
      <c r="G25" s="106">
        <f>SEKTOR_TL!L25</f>
        <v>-3.3155154886855218</v>
      </c>
    </row>
    <row r="26" spans="1:7" ht="13.8" x14ac:dyDescent="0.25">
      <c r="A26" s="97" t="s">
        <v>18</v>
      </c>
      <c r="B26" s="106">
        <f>SEKTOR_USD!D26</f>
        <v>2.4212696616723934</v>
      </c>
      <c r="C26" s="106">
        <f>SEKTOR_TL!D26</f>
        <v>42.441994645065442</v>
      </c>
      <c r="D26" s="106">
        <f>SEKTOR_USD!H26</f>
        <v>0.3046208076876129</v>
      </c>
      <c r="E26" s="106">
        <f>SEKTOR_TL!H26</f>
        <v>23.130766928289702</v>
      </c>
      <c r="F26" s="106">
        <f>SEKTOR_USD!L26</f>
        <v>1.7253478226145389</v>
      </c>
      <c r="G26" s="106">
        <f>SEKTOR_TL!L26</f>
        <v>23.875742243150441</v>
      </c>
    </row>
    <row r="27" spans="1:7" s="21" customFormat="1" ht="15.6" x14ac:dyDescent="0.3">
      <c r="A27" s="95" t="s">
        <v>19</v>
      </c>
      <c r="B27" s="105">
        <f>SEKTOR_USD!D27</f>
        <v>-9.6442411150231262</v>
      </c>
      <c r="C27" s="105">
        <f>SEKTOR_TL!D27</f>
        <v>25.661931020378887</v>
      </c>
      <c r="D27" s="105">
        <f>SEKTOR_USD!H27</f>
        <v>-12.295502984399238</v>
      </c>
      <c r="E27" s="105">
        <f>SEKTOR_TL!H27</f>
        <v>7.6632551285528097</v>
      </c>
      <c r="F27" s="105">
        <f>SEKTOR_USD!L27</f>
        <v>-9.853793186517942</v>
      </c>
      <c r="G27" s="105">
        <f>SEKTOR_TL!L27</f>
        <v>9.7752774352482188</v>
      </c>
    </row>
    <row r="28" spans="1:7" ht="13.8" x14ac:dyDescent="0.25">
      <c r="A28" s="97" t="s">
        <v>20</v>
      </c>
      <c r="B28" s="106">
        <f>SEKTOR_USD!D28</f>
        <v>-9.6442411150231262</v>
      </c>
      <c r="C28" s="106">
        <f>SEKTOR_TL!D28</f>
        <v>25.661931020378887</v>
      </c>
      <c r="D28" s="106">
        <f>SEKTOR_USD!H28</f>
        <v>-12.295502984399238</v>
      </c>
      <c r="E28" s="106">
        <f>SEKTOR_TL!H28</f>
        <v>7.6632551285528097</v>
      </c>
      <c r="F28" s="106">
        <f>SEKTOR_USD!L28</f>
        <v>-9.853793186517942</v>
      </c>
      <c r="G28" s="106">
        <f>SEKTOR_TL!L28</f>
        <v>9.7752774352482188</v>
      </c>
    </row>
    <row r="29" spans="1:7" s="21" customFormat="1" ht="15.6" x14ac:dyDescent="0.3">
      <c r="A29" s="95" t="s">
        <v>21</v>
      </c>
      <c r="B29" s="105">
        <f>SEKTOR_USD!D29</f>
        <v>3.0833651153881436</v>
      </c>
      <c r="C29" s="105">
        <f>SEKTOR_TL!D29</f>
        <v>43.362801401164404</v>
      </c>
      <c r="D29" s="105">
        <f>SEKTOR_USD!H29</f>
        <v>-9.1801787421930356</v>
      </c>
      <c r="E29" s="105">
        <f>SEKTOR_TL!H29</f>
        <v>11.487528228678453</v>
      </c>
      <c r="F29" s="105">
        <f>SEKTOR_USD!L29</f>
        <v>-8.3084291958475909</v>
      </c>
      <c r="G29" s="105">
        <f>SEKTOR_TL!L29</f>
        <v>11.657139876396529</v>
      </c>
    </row>
    <row r="30" spans="1:7" ht="13.8" x14ac:dyDescent="0.25">
      <c r="A30" s="97" t="s">
        <v>22</v>
      </c>
      <c r="B30" s="106">
        <f>SEKTOR_USD!D30</f>
        <v>-0.87970448036779469</v>
      </c>
      <c r="C30" s="106">
        <f>SEKTOR_TL!D30</f>
        <v>37.851177301976577</v>
      </c>
      <c r="D30" s="106">
        <f>SEKTOR_USD!H30</f>
        <v>-5.3844720788399139</v>
      </c>
      <c r="E30" s="106">
        <f>SEKTOR_TL!H30</f>
        <v>16.147017180733485</v>
      </c>
      <c r="F30" s="106">
        <f>SEKTOR_USD!L30</f>
        <v>-4.8723808301528981</v>
      </c>
      <c r="G30" s="106">
        <f>SEKTOR_TL!L30</f>
        <v>15.841377638119578</v>
      </c>
    </row>
    <row r="31" spans="1:7" ht="13.8" x14ac:dyDescent="0.25">
      <c r="A31" s="97" t="s">
        <v>23</v>
      </c>
      <c r="B31" s="106">
        <f>SEKTOR_USD!D31</f>
        <v>0.30222215311550171</v>
      </c>
      <c r="C31" s="106">
        <f>SEKTOR_TL!D31</f>
        <v>39.494937311529434</v>
      </c>
      <c r="D31" s="106">
        <f>SEKTOR_USD!H31</f>
        <v>-18.88408820222525</v>
      </c>
      <c r="E31" s="106">
        <f>SEKTOR_TL!H31</f>
        <v>-0.42468283792153233</v>
      </c>
      <c r="F31" s="106">
        <f>SEKTOR_USD!L31</f>
        <v>-17.139090277322474</v>
      </c>
      <c r="G31" s="106">
        <f>SEKTOR_TL!L31</f>
        <v>0.90362839297628528</v>
      </c>
    </row>
    <row r="32" spans="1:7" ht="13.8" x14ac:dyDescent="0.25">
      <c r="A32" s="97" t="s">
        <v>24</v>
      </c>
      <c r="B32" s="106">
        <f>SEKTOR_USD!D32</f>
        <v>37.652407298772012</v>
      </c>
      <c r="C32" s="106">
        <f>SEKTOR_TL!D32</f>
        <v>91.439566489473719</v>
      </c>
      <c r="D32" s="106">
        <f>SEKTOR_USD!H32</f>
        <v>27.4625641059964</v>
      </c>
      <c r="E32" s="106">
        <f>SEKTOR_TL!H32</f>
        <v>56.468995611962427</v>
      </c>
      <c r="F32" s="106">
        <f>SEKTOR_USD!L32</f>
        <v>33.853883322204844</v>
      </c>
      <c r="G32" s="106">
        <f>SEKTOR_TL!L32</f>
        <v>63.000171575525499</v>
      </c>
    </row>
    <row r="33" spans="1:7" ht="13.8" x14ac:dyDescent="0.25">
      <c r="A33" s="97" t="s">
        <v>106</v>
      </c>
      <c r="B33" s="106">
        <f>SEKTOR_USD!D33</f>
        <v>9.831517881252525</v>
      </c>
      <c r="C33" s="106">
        <f>SEKTOR_TL!D33</f>
        <v>52.747769419179903</v>
      </c>
      <c r="D33" s="106">
        <f>SEKTOR_USD!H33</f>
        <v>-4.1489422713294459</v>
      </c>
      <c r="E33" s="106">
        <f>SEKTOR_TL!H33</f>
        <v>17.663714333232608</v>
      </c>
      <c r="F33" s="106">
        <f>SEKTOR_USD!L33</f>
        <v>-3.650847903978339</v>
      </c>
      <c r="G33" s="106">
        <f>SEKTOR_TL!L33</f>
        <v>17.328895755709944</v>
      </c>
    </row>
    <row r="34" spans="1:7" ht="13.8" x14ac:dyDescent="0.25">
      <c r="A34" s="97" t="s">
        <v>25</v>
      </c>
      <c r="B34" s="106">
        <f>SEKTOR_USD!D34</f>
        <v>1.6883497138547068</v>
      </c>
      <c r="C34" s="106">
        <f>SEKTOR_TL!D34</f>
        <v>41.422688990808602</v>
      </c>
      <c r="D34" s="106">
        <f>SEKTOR_USD!H34</f>
        <v>-5.4059944660688659</v>
      </c>
      <c r="E34" s="106">
        <f>SEKTOR_TL!H34</f>
        <v>16.120596981700881</v>
      </c>
      <c r="F34" s="106">
        <f>SEKTOR_USD!L34</f>
        <v>-3.9356264052390988</v>
      </c>
      <c r="G34" s="106">
        <f>SEKTOR_TL!L34</f>
        <v>16.982107575834824</v>
      </c>
    </row>
    <row r="35" spans="1:7" ht="13.8" x14ac:dyDescent="0.25">
      <c r="A35" s="97" t="s">
        <v>26</v>
      </c>
      <c r="B35" s="106">
        <f>SEKTOR_USD!D35</f>
        <v>10.664907385583842</v>
      </c>
      <c r="C35" s="106">
        <f>SEKTOR_TL!D35</f>
        <v>53.906802730379319</v>
      </c>
      <c r="D35" s="106">
        <f>SEKTOR_USD!H35</f>
        <v>-0.16991677865974328</v>
      </c>
      <c r="E35" s="106">
        <f>SEKTOR_TL!H35</f>
        <v>22.548239658132577</v>
      </c>
      <c r="F35" s="106">
        <f>SEKTOR_USD!L35</f>
        <v>0.34734755013899865</v>
      </c>
      <c r="G35" s="106">
        <f>SEKTOR_TL!L35</f>
        <v>22.197686476146984</v>
      </c>
    </row>
    <row r="36" spans="1:7" ht="13.8" x14ac:dyDescent="0.25">
      <c r="A36" s="97" t="s">
        <v>27</v>
      </c>
      <c r="B36" s="106">
        <f>SEKTOR_USD!D36</f>
        <v>24.0262782148654</v>
      </c>
      <c r="C36" s="106">
        <f>SEKTOR_TL!D36</f>
        <v>72.489078837697221</v>
      </c>
      <c r="D36" s="106">
        <f>SEKTOR_USD!H36</f>
        <v>-10.958896235025316</v>
      </c>
      <c r="E36" s="106">
        <f>SEKTOR_TL!H36</f>
        <v>9.3040311247801508</v>
      </c>
      <c r="F36" s="106">
        <f>SEKTOR_USD!L36</f>
        <v>-12.16818063377559</v>
      </c>
      <c r="G36" s="106">
        <f>SEKTOR_TL!L36</f>
        <v>6.9569389482940904</v>
      </c>
    </row>
    <row r="37" spans="1:7" ht="13.8" x14ac:dyDescent="0.25">
      <c r="A37" s="97" t="s">
        <v>107</v>
      </c>
      <c r="B37" s="106">
        <f>SEKTOR_USD!D37</f>
        <v>5.8229945611071967</v>
      </c>
      <c r="C37" s="106">
        <f>SEKTOR_TL!D37</f>
        <v>47.172930724161958</v>
      </c>
      <c r="D37" s="106">
        <f>SEKTOR_USD!H37</f>
        <v>5.3092825388144904</v>
      </c>
      <c r="E37" s="106">
        <f>SEKTOR_TL!H37</f>
        <v>29.274330726330476</v>
      </c>
      <c r="F37" s="106">
        <f>SEKTOR_USD!L37</f>
        <v>6.001437082999157</v>
      </c>
      <c r="G37" s="106">
        <f>SEKTOR_TL!L37</f>
        <v>29.082937326442643</v>
      </c>
    </row>
    <row r="38" spans="1:7" ht="13.8" x14ac:dyDescent="0.25">
      <c r="A38" s="107" t="s">
        <v>28</v>
      </c>
      <c r="B38" s="106">
        <f>SEKTOR_USD!D38</f>
        <v>-17.062016543013428</v>
      </c>
      <c r="C38" s="106">
        <f>SEKTOR_TL!D38</f>
        <v>15.345687809546169</v>
      </c>
      <c r="D38" s="106">
        <f>SEKTOR_USD!H38</f>
        <v>-9.0695378044974309</v>
      </c>
      <c r="E38" s="106">
        <f>SEKTOR_TL!H38</f>
        <v>11.623347529947168</v>
      </c>
      <c r="F38" s="106">
        <f>SEKTOR_USD!L38</f>
        <v>-7.366368587759732</v>
      </c>
      <c r="G38" s="106">
        <f>SEKTOR_TL!L38</f>
        <v>12.804331403019898</v>
      </c>
    </row>
    <row r="39" spans="1:7" ht="13.8" x14ac:dyDescent="0.25">
      <c r="A39" s="107" t="s">
        <v>108</v>
      </c>
      <c r="B39" s="106">
        <f>SEKTOR_USD!D39</f>
        <v>-46.834184615275376</v>
      </c>
      <c r="C39" s="106">
        <f>SEKTOR_TL!D39</f>
        <v>-26.059842693344066</v>
      </c>
      <c r="D39" s="106">
        <f>SEKTOR_USD!H39</f>
        <v>-18.433992395729177</v>
      </c>
      <c r="E39" s="106">
        <f>SEKTOR_TL!H39</f>
        <v>0.12784047953684158</v>
      </c>
      <c r="F39" s="106">
        <f>SEKTOR_USD!L39</f>
        <v>-15.406866049186362</v>
      </c>
      <c r="G39" s="106">
        <f>SEKTOR_TL!L39</f>
        <v>3.0130393371011523</v>
      </c>
    </row>
    <row r="40" spans="1:7" ht="13.8" x14ac:dyDescent="0.25">
      <c r="A40" s="107" t="s">
        <v>29</v>
      </c>
      <c r="B40" s="106">
        <f>SEKTOR_USD!D40</f>
        <v>5.0796674668669013</v>
      </c>
      <c r="C40" s="106">
        <f>SEKTOR_TL!D40</f>
        <v>46.139151370253686</v>
      </c>
      <c r="D40" s="106">
        <f>SEKTOR_USD!H40</f>
        <v>-2.5398631198758883</v>
      </c>
      <c r="E40" s="106">
        <f>SEKTOR_TL!H40</f>
        <v>19.638968796799801</v>
      </c>
      <c r="F40" s="106">
        <f>SEKTOR_USD!L40</f>
        <v>-1.5264599812683037</v>
      </c>
      <c r="G40" s="106">
        <f>SEKTOR_TL!L40</f>
        <v>19.915862882103845</v>
      </c>
    </row>
    <row r="41" spans="1:7" ht="13.8" x14ac:dyDescent="0.25">
      <c r="A41" s="97" t="s">
        <v>30</v>
      </c>
      <c r="B41" s="106">
        <f>SEKTOR_USD!D41</f>
        <v>6.7545635211460926</v>
      </c>
      <c r="C41" s="106">
        <f>SEKTOR_TL!D41</f>
        <v>48.468506743241782</v>
      </c>
      <c r="D41" s="106">
        <f>SEKTOR_USD!H41</f>
        <v>-9.7226801382303876</v>
      </c>
      <c r="E41" s="106">
        <f>SEKTOR_TL!H41</f>
        <v>10.821570744209048</v>
      </c>
      <c r="F41" s="106">
        <f>SEKTOR_USD!L41</f>
        <v>-3.5661902179735132</v>
      </c>
      <c r="G41" s="106">
        <f>SEKTOR_TL!L41</f>
        <v>17.431987403120409</v>
      </c>
    </row>
    <row r="42" spans="1:7" ht="16.8" x14ac:dyDescent="0.3">
      <c r="A42" s="92" t="s">
        <v>31</v>
      </c>
      <c r="B42" s="105">
        <f>SEKTOR_USD!D42</f>
        <v>16.91492807088791</v>
      </c>
      <c r="C42" s="105">
        <f>SEKTOR_TL!D42</f>
        <v>62.598995435355896</v>
      </c>
      <c r="D42" s="105">
        <f>SEKTOR_USD!H42</f>
        <v>-3.7637667882277541</v>
      </c>
      <c r="E42" s="105">
        <f>SEKTOR_TL!H42</f>
        <v>18.13654352349711</v>
      </c>
      <c r="F42" s="105">
        <f>SEKTOR_USD!L42</f>
        <v>-3.5647802611378281</v>
      </c>
      <c r="G42" s="105">
        <f>SEKTOR_TL!L42</f>
        <v>17.433704373897982</v>
      </c>
    </row>
    <row r="43" spans="1:7" ht="13.8" x14ac:dyDescent="0.25">
      <c r="A43" s="97" t="s">
        <v>32</v>
      </c>
      <c r="B43" s="106">
        <f>SEKTOR_USD!D43</f>
        <v>16.91492807088791</v>
      </c>
      <c r="C43" s="106">
        <f>SEKTOR_TL!D43</f>
        <v>62.598995435355896</v>
      </c>
      <c r="D43" s="106">
        <f>SEKTOR_USD!H43</f>
        <v>-3.7637667882277541</v>
      </c>
      <c r="E43" s="106">
        <f>SEKTOR_TL!H43</f>
        <v>18.13654352349711</v>
      </c>
      <c r="F43" s="106">
        <f>SEKTOR_USD!L43</f>
        <v>-3.5647802611378281</v>
      </c>
      <c r="G43" s="106">
        <f>SEKTOR_TL!L43</f>
        <v>17.433704373897982</v>
      </c>
    </row>
    <row r="44" spans="1:7" ht="17.399999999999999" x14ac:dyDescent="0.3">
      <c r="A44" s="108" t="s">
        <v>40</v>
      </c>
      <c r="B44" s="109">
        <f>SEKTOR_USD!D44</f>
        <v>1.0137914152430054</v>
      </c>
      <c r="C44" s="109">
        <f>SEKTOR_TL!D44</f>
        <v>40.484549580156582</v>
      </c>
      <c r="D44" s="109">
        <f>SEKTOR_USD!H44</f>
        <v>-7.7777164436379858</v>
      </c>
      <c r="E44" s="109">
        <f>SEKTOR_TL!H44</f>
        <v>13.209146405573646</v>
      </c>
      <c r="F44" s="109">
        <f>SEKTOR_USD!L44</f>
        <v>-6.7754141927165712</v>
      </c>
      <c r="G44" s="109">
        <f>SEKTOR_TL!L44</f>
        <v>13.523964374395675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G28" sqref="G28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5" width="13.5546875" bestFit="1" customWidth="1"/>
    <col min="6" max="7" width="15.44140625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53" t="s">
        <v>127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5">
      <c r="A6" s="161" t="s">
        <v>114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5">
      <c r="A7" s="50"/>
      <c r="B7" s="149" t="s">
        <v>129</v>
      </c>
      <c r="C7" s="149"/>
      <c r="D7" s="149"/>
      <c r="E7" s="149"/>
      <c r="F7" s="149" t="s">
        <v>130</v>
      </c>
      <c r="G7" s="149"/>
      <c r="H7" s="149"/>
      <c r="I7" s="149"/>
      <c r="J7" s="149" t="s">
        <v>105</v>
      </c>
      <c r="K7" s="149"/>
      <c r="L7" s="149"/>
      <c r="M7" s="149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117</v>
      </c>
      <c r="E8" s="7" t="s">
        <v>118</v>
      </c>
      <c r="F8" s="5">
        <v>2019</v>
      </c>
      <c r="G8" s="6">
        <v>2020</v>
      </c>
      <c r="H8" s="7" t="s">
        <v>117</v>
      </c>
      <c r="I8" s="7" t="s">
        <v>118</v>
      </c>
      <c r="J8" s="5" t="s">
        <v>131</v>
      </c>
      <c r="K8" s="5" t="s">
        <v>132</v>
      </c>
      <c r="L8" s="7" t="s">
        <v>117</v>
      </c>
      <c r="M8" s="7" t="s">
        <v>118</v>
      </c>
    </row>
    <row r="9" spans="1:13" ht="22.5" customHeight="1" x14ac:dyDescent="0.3">
      <c r="A9" s="52" t="s">
        <v>202</v>
      </c>
      <c r="B9" s="75">
        <v>4075666.63527</v>
      </c>
      <c r="C9" s="75">
        <v>4266749.2644300004</v>
      </c>
      <c r="D9" s="64">
        <f>(C9-B9)/B9*100</f>
        <v>4.6883772952971619</v>
      </c>
      <c r="E9" s="77">
        <f t="shared" ref="E9:E22" si="0">C9/C$22*100</f>
        <v>28.5044007000525</v>
      </c>
      <c r="F9" s="75">
        <v>43182085.161799997</v>
      </c>
      <c r="G9" s="75">
        <v>40900562.11823</v>
      </c>
      <c r="H9" s="64">
        <f t="shared" ref="H9:H21" si="1">(G9-F9)/F9*100</f>
        <v>-5.283494382036678</v>
      </c>
      <c r="I9" s="66">
        <f t="shared" ref="I9:I22" si="2">G9/G$22*100</f>
        <v>29.225744542849451</v>
      </c>
      <c r="J9" s="75">
        <v>47077466.151009999</v>
      </c>
      <c r="K9" s="75">
        <v>44878334.475809999</v>
      </c>
      <c r="L9" s="64">
        <f t="shared" ref="L9:L22" si="3">(K9-J9)/J9*100</f>
        <v>-4.6713042459546656</v>
      </c>
      <c r="M9" s="77">
        <f t="shared" ref="M9:M22" si="4">K9/K$22*100</f>
        <v>29.128331710704895</v>
      </c>
    </row>
    <row r="10" spans="1:13" ht="22.5" customHeight="1" x14ac:dyDescent="0.3">
      <c r="A10" s="52" t="s">
        <v>203</v>
      </c>
      <c r="B10" s="75">
        <v>2789008.4648000002</v>
      </c>
      <c r="C10" s="75">
        <v>2806888.36992</v>
      </c>
      <c r="D10" s="64">
        <f t="shared" ref="D10:D22" si="5">(C10-B10)/B10*100</f>
        <v>0.64108464874386628</v>
      </c>
      <c r="E10" s="77">
        <f t="shared" si="0"/>
        <v>18.751669211854967</v>
      </c>
      <c r="F10" s="75">
        <v>29106074.513980001</v>
      </c>
      <c r="G10" s="75">
        <v>23895105.507119998</v>
      </c>
      <c r="H10" s="64">
        <f t="shared" si="1"/>
        <v>-17.903372728456084</v>
      </c>
      <c r="I10" s="66">
        <f t="shared" si="2"/>
        <v>17.074392458392595</v>
      </c>
      <c r="J10" s="75">
        <v>31695393.879919998</v>
      </c>
      <c r="K10" s="75">
        <v>26523724.431109998</v>
      </c>
      <c r="L10" s="64">
        <f t="shared" si="3"/>
        <v>-16.316785550617215</v>
      </c>
      <c r="M10" s="77">
        <f t="shared" si="4"/>
        <v>17.21525213573014</v>
      </c>
    </row>
    <row r="11" spans="1:13" ht="22.5" customHeight="1" x14ac:dyDescent="0.3">
      <c r="A11" s="52" t="s">
        <v>204</v>
      </c>
      <c r="B11" s="75">
        <v>1686067.1134899999</v>
      </c>
      <c r="C11" s="75">
        <v>1635319.5619399999</v>
      </c>
      <c r="D11" s="64">
        <f t="shared" si="5"/>
        <v>-3.0098180045133156</v>
      </c>
      <c r="E11" s="77">
        <f t="shared" si="0"/>
        <v>10.924898834522741</v>
      </c>
      <c r="F11" s="75">
        <v>18101913.98395</v>
      </c>
      <c r="G11" s="75">
        <v>16195541.51671</v>
      </c>
      <c r="H11" s="64">
        <f t="shared" si="1"/>
        <v>-10.531330935117019</v>
      </c>
      <c r="I11" s="66">
        <f t="shared" si="2"/>
        <v>11.572622345195352</v>
      </c>
      <c r="J11" s="75">
        <v>19576395.160319999</v>
      </c>
      <c r="K11" s="75">
        <v>17673632.573419999</v>
      </c>
      <c r="L11" s="64">
        <f t="shared" si="3"/>
        <v>-9.7196780679865302</v>
      </c>
      <c r="M11" s="77">
        <f t="shared" si="4"/>
        <v>11.471090407982553</v>
      </c>
    </row>
    <row r="12" spans="1:13" ht="22.5" customHeight="1" x14ac:dyDescent="0.3">
      <c r="A12" s="52" t="s">
        <v>205</v>
      </c>
      <c r="B12" s="75">
        <v>1531257.95086</v>
      </c>
      <c r="C12" s="75">
        <v>1380016.4085899999</v>
      </c>
      <c r="D12" s="64">
        <f t="shared" si="5"/>
        <v>-9.8769473938116281</v>
      </c>
      <c r="E12" s="77">
        <f t="shared" si="0"/>
        <v>9.2193232470977513</v>
      </c>
      <c r="F12" s="75">
        <v>14391834.81391</v>
      </c>
      <c r="G12" s="75">
        <v>13962270.004170001</v>
      </c>
      <c r="H12" s="64">
        <f t="shared" si="1"/>
        <v>-2.9847814076132693</v>
      </c>
      <c r="I12" s="66">
        <f t="shared" si="2"/>
        <v>9.9768246509816176</v>
      </c>
      <c r="J12" s="75">
        <v>15641387.583629999</v>
      </c>
      <c r="K12" s="75">
        <v>15390055.794500001</v>
      </c>
      <c r="L12" s="64">
        <f t="shared" si="3"/>
        <v>-1.6068381899380715</v>
      </c>
      <c r="M12" s="77">
        <f t="shared" si="4"/>
        <v>9.9889324206112047</v>
      </c>
    </row>
    <row r="13" spans="1:13" ht="22.5" customHeight="1" x14ac:dyDescent="0.3">
      <c r="A13" s="53" t="s">
        <v>206</v>
      </c>
      <c r="B13" s="75">
        <v>1134743.42775</v>
      </c>
      <c r="C13" s="75">
        <v>1213617.0005999999</v>
      </c>
      <c r="D13" s="64">
        <f t="shared" si="5"/>
        <v>6.9507847255297639</v>
      </c>
      <c r="E13" s="77">
        <f t="shared" si="0"/>
        <v>8.1076770950400867</v>
      </c>
      <c r="F13" s="75">
        <v>12183545.18489</v>
      </c>
      <c r="G13" s="75">
        <v>11749262.95043</v>
      </c>
      <c r="H13" s="64">
        <f t="shared" si="1"/>
        <v>-3.5644980822051338</v>
      </c>
      <c r="I13" s="66">
        <f t="shared" si="2"/>
        <v>8.3955070486178656</v>
      </c>
      <c r="J13" s="75">
        <v>13216606.496959999</v>
      </c>
      <c r="K13" s="75">
        <v>12855660.024429999</v>
      </c>
      <c r="L13" s="64">
        <f t="shared" si="3"/>
        <v>-2.7310071811022181</v>
      </c>
      <c r="M13" s="77">
        <f t="shared" si="4"/>
        <v>8.3439800947489839</v>
      </c>
    </row>
    <row r="14" spans="1:13" ht="22.5" customHeight="1" x14ac:dyDescent="0.3">
      <c r="A14" s="52" t="s">
        <v>207</v>
      </c>
      <c r="B14" s="75">
        <v>1216469.75771</v>
      </c>
      <c r="C14" s="75">
        <v>1126837.61225</v>
      </c>
      <c r="D14" s="64">
        <f t="shared" si="5"/>
        <v>-7.3682181486149094</v>
      </c>
      <c r="E14" s="77">
        <f t="shared" si="0"/>
        <v>7.5279396169897286</v>
      </c>
      <c r="F14" s="75">
        <v>12169257.584489999</v>
      </c>
      <c r="G14" s="75">
        <v>9945367.1807700004</v>
      </c>
      <c r="H14" s="64">
        <f t="shared" si="1"/>
        <v>-18.274659635394674</v>
      </c>
      <c r="I14" s="66">
        <f t="shared" si="2"/>
        <v>7.1065223937465394</v>
      </c>
      <c r="J14" s="75">
        <v>13425519.37262</v>
      </c>
      <c r="K14" s="75">
        <v>11209999.474859999</v>
      </c>
      <c r="L14" s="64">
        <f t="shared" si="3"/>
        <v>-16.502303086153454</v>
      </c>
      <c r="M14" s="77">
        <f t="shared" si="4"/>
        <v>7.275862328548599</v>
      </c>
    </row>
    <row r="15" spans="1:13" ht="22.5" customHeight="1" x14ac:dyDescent="0.3">
      <c r="A15" s="52" t="s">
        <v>208</v>
      </c>
      <c r="B15" s="75">
        <v>783647.12973000004</v>
      </c>
      <c r="C15" s="75">
        <v>850142.38304999995</v>
      </c>
      <c r="D15" s="64">
        <f t="shared" si="5"/>
        <v>8.4853565842715923</v>
      </c>
      <c r="E15" s="77">
        <f t="shared" si="0"/>
        <v>5.6794523504281909</v>
      </c>
      <c r="F15" s="75">
        <v>8179245.1897600004</v>
      </c>
      <c r="G15" s="75">
        <v>8250906.8685100004</v>
      </c>
      <c r="H15" s="64">
        <f t="shared" si="1"/>
        <v>0.87614048836336078</v>
      </c>
      <c r="I15" s="66">
        <f t="shared" si="2"/>
        <v>5.8957355082031002</v>
      </c>
      <c r="J15" s="75">
        <v>8882832.9003100004</v>
      </c>
      <c r="K15" s="75">
        <v>8986205.7221600004</v>
      </c>
      <c r="L15" s="64">
        <f t="shared" si="3"/>
        <v>1.1637370984023843</v>
      </c>
      <c r="M15" s="77">
        <f t="shared" si="4"/>
        <v>5.832506579244809</v>
      </c>
    </row>
    <row r="16" spans="1:13" ht="22.5" customHeight="1" x14ac:dyDescent="0.3">
      <c r="A16" s="52" t="s">
        <v>209</v>
      </c>
      <c r="B16" s="75">
        <v>792692.69680999999</v>
      </c>
      <c r="C16" s="75">
        <v>798300.31782999996</v>
      </c>
      <c r="D16" s="64">
        <f t="shared" si="5"/>
        <v>0.70741424041958212</v>
      </c>
      <c r="E16" s="77">
        <f t="shared" si="0"/>
        <v>5.3331167894266827</v>
      </c>
      <c r="F16" s="75">
        <v>6840241.8966399999</v>
      </c>
      <c r="G16" s="75">
        <v>6976893.9893800002</v>
      </c>
      <c r="H16" s="64">
        <f t="shared" si="1"/>
        <v>1.9977669621176</v>
      </c>
      <c r="I16" s="66">
        <f t="shared" si="2"/>
        <v>4.9853818841594402</v>
      </c>
      <c r="J16" s="75">
        <v>7467555.0705700004</v>
      </c>
      <c r="K16" s="75">
        <v>7704697.0631400002</v>
      </c>
      <c r="L16" s="64">
        <f t="shared" si="3"/>
        <v>3.1756309840229764</v>
      </c>
      <c r="M16" s="77">
        <f t="shared" si="4"/>
        <v>5.000741992923194</v>
      </c>
    </row>
    <row r="17" spans="1:13" ht="22.5" customHeight="1" x14ac:dyDescent="0.3">
      <c r="A17" s="52" t="s">
        <v>210</v>
      </c>
      <c r="B17" s="75">
        <v>220662.3988</v>
      </c>
      <c r="C17" s="75">
        <v>241075.28532</v>
      </c>
      <c r="D17" s="64">
        <f t="shared" si="5"/>
        <v>9.2507317200432784</v>
      </c>
      <c r="E17" s="77">
        <f t="shared" si="0"/>
        <v>1.6105250404393665</v>
      </c>
      <c r="F17" s="75">
        <v>2243735.6521299998</v>
      </c>
      <c r="G17" s="75">
        <v>2152139.0357900001</v>
      </c>
      <c r="H17" s="64">
        <f t="shared" si="1"/>
        <v>-4.0823265545139495</v>
      </c>
      <c r="I17" s="66">
        <f t="shared" si="2"/>
        <v>1.5378239912418796</v>
      </c>
      <c r="J17" s="75">
        <v>2434150.51302</v>
      </c>
      <c r="K17" s="75">
        <v>2341734.10121</v>
      </c>
      <c r="L17" s="64">
        <f t="shared" si="3"/>
        <v>-3.79665971005798</v>
      </c>
      <c r="M17" s="77">
        <f t="shared" si="4"/>
        <v>1.5199050605383047</v>
      </c>
    </row>
    <row r="18" spans="1:13" ht="22.5" customHeight="1" x14ac:dyDescent="0.3">
      <c r="A18" s="52" t="s">
        <v>211</v>
      </c>
      <c r="B18" s="75">
        <v>168496.14592000001</v>
      </c>
      <c r="C18" s="75">
        <v>223572.08522000001</v>
      </c>
      <c r="D18" s="64">
        <f t="shared" si="5"/>
        <v>32.686765029123812</v>
      </c>
      <c r="E18" s="77">
        <f t="shared" si="0"/>
        <v>1.4935933441377209</v>
      </c>
      <c r="F18" s="75">
        <v>1676780.9507200001</v>
      </c>
      <c r="G18" s="75">
        <v>1844777.3635199999</v>
      </c>
      <c r="H18" s="64">
        <f t="shared" si="1"/>
        <v>10.018983858795814</v>
      </c>
      <c r="I18" s="66">
        <f t="shared" si="2"/>
        <v>1.3181968455302993</v>
      </c>
      <c r="J18" s="75">
        <v>1832339.75557</v>
      </c>
      <c r="K18" s="75">
        <v>2009490.88732</v>
      </c>
      <c r="L18" s="64">
        <f t="shared" si="3"/>
        <v>9.6680286072214905</v>
      </c>
      <c r="M18" s="77">
        <f t="shared" si="4"/>
        <v>1.3042622418852416</v>
      </c>
    </row>
    <row r="19" spans="1:13" ht="22.5" customHeight="1" x14ac:dyDescent="0.3">
      <c r="A19" s="52" t="s">
        <v>212</v>
      </c>
      <c r="B19" s="75">
        <v>145221.48746</v>
      </c>
      <c r="C19" s="75">
        <v>191147.20238999999</v>
      </c>
      <c r="D19" s="64">
        <f t="shared" si="5"/>
        <v>31.62460028007207</v>
      </c>
      <c r="E19" s="77">
        <f t="shared" si="0"/>
        <v>1.2769760095913365</v>
      </c>
      <c r="F19" s="75">
        <v>1618507.29865</v>
      </c>
      <c r="G19" s="75">
        <v>1721886.0901899999</v>
      </c>
      <c r="H19" s="64">
        <f t="shared" si="1"/>
        <v>6.3872922677721835</v>
      </c>
      <c r="I19" s="66">
        <f t="shared" si="2"/>
        <v>1.2303841413795356</v>
      </c>
      <c r="J19" s="75">
        <v>1771153.22694</v>
      </c>
      <c r="K19" s="75">
        <v>1895669.5758499999</v>
      </c>
      <c r="L19" s="64">
        <f t="shared" si="3"/>
        <v>7.0302414842517802</v>
      </c>
      <c r="M19" s="77">
        <f t="shared" si="4"/>
        <v>1.2303863961130979</v>
      </c>
    </row>
    <row r="20" spans="1:13" ht="22.5" customHeight="1" x14ac:dyDescent="0.3">
      <c r="A20" s="52" t="s">
        <v>213</v>
      </c>
      <c r="B20" s="75">
        <v>172561.14483</v>
      </c>
      <c r="C20" s="75">
        <v>125153.85526</v>
      </c>
      <c r="D20" s="64">
        <f t="shared" si="5"/>
        <v>-27.472748640317423</v>
      </c>
      <c r="E20" s="77">
        <f t="shared" si="0"/>
        <v>0.83610154203987208</v>
      </c>
      <c r="F20" s="75">
        <v>1261790.6608200001</v>
      </c>
      <c r="G20" s="75">
        <v>1380135.2413399999</v>
      </c>
      <c r="H20" s="64">
        <f t="shared" si="1"/>
        <v>9.3790978325272452</v>
      </c>
      <c r="I20" s="66">
        <f t="shared" si="2"/>
        <v>0.9861840011242432</v>
      </c>
      <c r="J20" s="75">
        <v>1360897.6820499999</v>
      </c>
      <c r="K20" s="75">
        <v>1526186.9179100001</v>
      </c>
      <c r="L20" s="64">
        <f t="shared" si="3"/>
        <v>12.145603452789725</v>
      </c>
      <c r="M20" s="77">
        <f t="shared" si="4"/>
        <v>0.9905732758728556</v>
      </c>
    </row>
    <row r="21" spans="1:13" ht="22.5" customHeight="1" x14ac:dyDescent="0.3">
      <c r="A21" s="52" t="s">
        <v>214</v>
      </c>
      <c r="B21" s="75">
        <v>102015.58473</v>
      </c>
      <c r="C21" s="75">
        <v>109919.37298</v>
      </c>
      <c r="D21" s="64">
        <f t="shared" si="5"/>
        <v>7.7476282382918189</v>
      </c>
      <c r="E21" s="77">
        <f t="shared" si="0"/>
        <v>0.73432621837904266</v>
      </c>
      <c r="F21" s="75">
        <v>794680.10696</v>
      </c>
      <c r="G21" s="75">
        <v>972184.30700999999</v>
      </c>
      <c r="H21" s="64">
        <f t="shared" si="1"/>
        <v>22.336560144814925</v>
      </c>
      <c r="I21" s="66">
        <f t="shared" si="2"/>
        <v>0.69468018857807745</v>
      </c>
      <c r="J21" s="75">
        <v>887019.67984</v>
      </c>
      <c r="K21" s="75">
        <v>1075686.2912699999</v>
      </c>
      <c r="L21" s="64">
        <f t="shared" si="3"/>
        <v>21.26972103527979</v>
      </c>
      <c r="M21" s="77">
        <f t="shared" si="4"/>
        <v>0.69817535509610651</v>
      </c>
    </row>
    <row r="22" spans="1:13" ht="24" customHeight="1" x14ac:dyDescent="0.25">
      <c r="A22" s="68" t="s">
        <v>42</v>
      </c>
      <c r="B22" s="76">
        <f>SUM(B9:B21)</f>
        <v>14818509.938159999</v>
      </c>
      <c r="C22" s="76">
        <f>SUM(C9:C21)</f>
        <v>14968738.719780002</v>
      </c>
      <c r="D22" s="74">
        <f t="shared" si="5"/>
        <v>1.0137914152430434</v>
      </c>
      <c r="E22" s="78">
        <f t="shared" si="0"/>
        <v>100</v>
      </c>
      <c r="F22" s="67">
        <f>SUM(F9:F21)</f>
        <v>151749692.99870002</v>
      </c>
      <c r="G22" s="67">
        <f>SUM(G9:G21)</f>
        <v>139947032.17317</v>
      </c>
      <c r="H22" s="74">
        <f>(G22-F22)/F22*100</f>
        <v>-7.7777164436379653</v>
      </c>
      <c r="I22" s="70">
        <f t="shared" si="2"/>
        <v>100</v>
      </c>
      <c r="J22" s="76">
        <f>SUM(J9:J21)</f>
        <v>165268717.47275999</v>
      </c>
      <c r="K22" s="76">
        <f>SUM(K9:K21)</f>
        <v>154071077.33299002</v>
      </c>
      <c r="L22" s="74">
        <f t="shared" si="3"/>
        <v>-6.7754141927165348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3" sqref="C23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123</v>
      </c>
    </row>
    <row r="22" spans="3:14" x14ac:dyDescent="0.25">
      <c r="C22" s="65" t="s">
        <v>124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4"/>
      <c r="I26" s="164"/>
      <c r="N26" t="s">
        <v>43</v>
      </c>
    </row>
    <row r="27" spans="3:14" x14ac:dyDescent="0.25">
      <c r="H27" s="164"/>
      <c r="I27" s="16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4"/>
      <c r="I39" s="164"/>
    </row>
    <row r="40" spans="8:9" x14ac:dyDescent="0.25">
      <c r="H40" s="164"/>
      <c r="I40" s="16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4"/>
      <c r="I51" s="164"/>
    </row>
    <row r="52" spans="3:9" x14ac:dyDescent="0.25">
      <c r="H52" s="164"/>
      <c r="I52" s="16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O26" sqref="O26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172</v>
      </c>
      <c r="C5" s="79">
        <v>1268405.51495</v>
      </c>
      <c r="D5" s="79">
        <v>1196188.37898</v>
      </c>
      <c r="E5" s="79">
        <v>1160093.6280499999</v>
      </c>
      <c r="F5" s="79">
        <v>796828.13396999997</v>
      </c>
      <c r="G5" s="79">
        <v>847275.62176999997</v>
      </c>
      <c r="H5" s="79">
        <v>1177888.4270500001</v>
      </c>
      <c r="I5" s="56">
        <v>1298069.2834399999</v>
      </c>
      <c r="J5" s="56">
        <v>1085283.9038499999</v>
      </c>
      <c r="K5" s="56">
        <v>1349636.18108</v>
      </c>
      <c r="L5" s="56">
        <v>1458336.2041799999</v>
      </c>
      <c r="M5" s="56">
        <v>1349761.3660200001</v>
      </c>
      <c r="N5" s="56">
        <v>0</v>
      </c>
      <c r="O5" s="79">
        <v>12987766.643340001</v>
      </c>
      <c r="P5" s="57">
        <f t="shared" ref="P5:P24" si="0">O5/O$26*100</f>
        <v>9.2804873684416425</v>
      </c>
    </row>
    <row r="6" spans="1:16" x14ac:dyDescent="0.25">
      <c r="A6" s="54" t="s">
        <v>99</v>
      </c>
      <c r="B6" s="55" t="s">
        <v>173</v>
      </c>
      <c r="C6" s="79">
        <v>833383.40998</v>
      </c>
      <c r="D6" s="79">
        <v>827726.42009999999</v>
      </c>
      <c r="E6" s="79">
        <v>772639.90310999996</v>
      </c>
      <c r="F6" s="79">
        <v>339374.32838000002</v>
      </c>
      <c r="G6" s="79">
        <v>532640.59947999998</v>
      </c>
      <c r="H6" s="79">
        <v>872294.44227</v>
      </c>
      <c r="I6" s="56">
        <v>922863.95357999997</v>
      </c>
      <c r="J6" s="56">
        <v>712801.70155999996</v>
      </c>
      <c r="K6" s="56">
        <v>1107310.9254000001</v>
      </c>
      <c r="L6" s="56">
        <v>1443826.02966</v>
      </c>
      <c r="M6" s="56">
        <v>1068714.60249</v>
      </c>
      <c r="N6" s="56">
        <v>0</v>
      </c>
      <c r="O6" s="79">
        <v>9433576.3160100002</v>
      </c>
      <c r="P6" s="57">
        <f t="shared" si="0"/>
        <v>6.7408191295810589</v>
      </c>
    </row>
    <row r="7" spans="1:16" x14ac:dyDescent="0.25">
      <c r="A7" s="54" t="s">
        <v>98</v>
      </c>
      <c r="B7" s="55" t="s">
        <v>174</v>
      </c>
      <c r="C7" s="79">
        <v>639828.52913000004</v>
      </c>
      <c r="D7" s="79">
        <v>663129.78376000002</v>
      </c>
      <c r="E7" s="79">
        <v>686420.53232999996</v>
      </c>
      <c r="F7" s="79">
        <v>594860.16757000005</v>
      </c>
      <c r="G7" s="79">
        <v>496455.3602</v>
      </c>
      <c r="H7" s="79">
        <v>713282.02954999998</v>
      </c>
      <c r="I7" s="56">
        <v>814948.89075999998</v>
      </c>
      <c r="J7" s="56">
        <v>667725.32079000003</v>
      </c>
      <c r="K7" s="56">
        <v>859649.46675000002</v>
      </c>
      <c r="L7" s="56">
        <v>891134.84744000004</v>
      </c>
      <c r="M7" s="56">
        <v>835390.31481999997</v>
      </c>
      <c r="N7" s="56">
        <v>0</v>
      </c>
      <c r="O7" s="79">
        <v>7862825.2430999996</v>
      </c>
      <c r="P7" s="57">
        <f t="shared" si="0"/>
        <v>5.6184294307653246</v>
      </c>
    </row>
    <row r="8" spans="1:16" x14ac:dyDescent="0.25">
      <c r="A8" s="54" t="s">
        <v>97</v>
      </c>
      <c r="B8" s="55" t="s">
        <v>176</v>
      </c>
      <c r="C8" s="79">
        <v>842185.48286999995</v>
      </c>
      <c r="D8" s="79">
        <v>715177.15882999997</v>
      </c>
      <c r="E8" s="79">
        <v>507152.73852000001</v>
      </c>
      <c r="F8" s="79">
        <v>375669.68440000003</v>
      </c>
      <c r="G8" s="79">
        <v>373252.79262999998</v>
      </c>
      <c r="H8" s="79">
        <v>599566.11101999995</v>
      </c>
      <c r="I8" s="56">
        <v>586903.10340999998</v>
      </c>
      <c r="J8" s="56">
        <v>462813.83811999997</v>
      </c>
      <c r="K8" s="56">
        <v>755127.21956999996</v>
      </c>
      <c r="L8" s="56">
        <v>822968.61803000001</v>
      </c>
      <c r="M8" s="56">
        <v>740772.14694000001</v>
      </c>
      <c r="N8" s="56">
        <v>0</v>
      </c>
      <c r="O8" s="79">
        <v>6781588.8943400001</v>
      </c>
      <c r="P8" s="57">
        <f t="shared" si="0"/>
        <v>4.84582544483579</v>
      </c>
    </row>
    <row r="9" spans="1:16" x14ac:dyDescent="0.25">
      <c r="A9" s="54" t="s">
        <v>96</v>
      </c>
      <c r="B9" s="55" t="s">
        <v>175</v>
      </c>
      <c r="C9" s="79">
        <v>621803.03026000003</v>
      </c>
      <c r="D9" s="79">
        <v>630158.58681999997</v>
      </c>
      <c r="E9" s="79">
        <v>372886.36573000002</v>
      </c>
      <c r="F9" s="79">
        <v>459390.33555000002</v>
      </c>
      <c r="G9" s="79">
        <v>502648.79508000001</v>
      </c>
      <c r="H9" s="79">
        <v>580981.63647999999</v>
      </c>
      <c r="I9" s="56">
        <v>608690.49149000004</v>
      </c>
      <c r="J9" s="56">
        <v>549060.02339999995</v>
      </c>
      <c r="K9" s="56">
        <v>686098.39520000003</v>
      </c>
      <c r="L9" s="56">
        <v>786982.36699000001</v>
      </c>
      <c r="M9" s="56">
        <v>749961.02393999998</v>
      </c>
      <c r="N9" s="56">
        <v>0</v>
      </c>
      <c r="O9" s="79">
        <v>6548661.0509400005</v>
      </c>
      <c r="P9" s="57">
        <f t="shared" si="0"/>
        <v>4.6793854426556969</v>
      </c>
    </row>
    <row r="10" spans="1:16" x14ac:dyDescent="0.25">
      <c r="A10" s="54" t="s">
        <v>95</v>
      </c>
      <c r="B10" s="55" t="s">
        <v>177</v>
      </c>
      <c r="C10" s="79">
        <v>617974.61968</v>
      </c>
      <c r="D10" s="79">
        <v>602243.68336000002</v>
      </c>
      <c r="E10" s="79">
        <v>459850.99846999999</v>
      </c>
      <c r="F10" s="79">
        <v>224990.94944999999</v>
      </c>
      <c r="G10" s="79">
        <v>400449.45178</v>
      </c>
      <c r="H10" s="79">
        <v>572948.12886000006</v>
      </c>
      <c r="I10" s="56">
        <v>658483.58606</v>
      </c>
      <c r="J10" s="56">
        <v>452738.68080999999</v>
      </c>
      <c r="K10" s="56">
        <v>671981.70285</v>
      </c>
      <c r="L10" s="56">
        <v>708814.00150999997</v>
      </c>
      <c r="M10" s="56">
        <v>681105.76387000002</v>
      </c>
      <c r="N10" s="56">
        <v>0</v>
      </c>
      <c r="O10" s="79">
        <v>6051581.5667000003</v>
      </c>
      <c r="P10" s="57">
        <f t="shared" si="0"/>
        <v>4.3241942846003294</v>
      </c>
    </row>
    <row r="11" spans="1:16" x14ac:dyDescent="0.25">
      <c r="A11" s="54" t="s">
        <v>94</v>
      </c>
      <c r="B11" s="55" t="s">
        <v>178</v>
      </c>
      <c r="C11" s="79">
        <v>588887.16480000003</v>
      </c>
      <c r="D11" s="79">
        <v>612058.07620000001</v>
      </c>
      <c r="E11" s="79">
        <v>465213.97486999998</v>
      </c>
      <c r="F11" s="79">
        <v>287855.90613000002</v>
      </c>
      <c r="G11" s="79">
        <v>250924.42123000001</v>
      </c>
      <c r="H11" s="79">
        <v>438733.88299000001</v>
      </c>
      <c r="I11" s="56">
        <v>597378.08437000006</v>
      </c>
      <c r="J11" s="56">
        <v>554161.27283999999</v>
      </c>
      <c r="K11" s="56">
        <v>665287.21811000002</v>
      </c>
      <c r="L11" s="56">
        <v>693702.59160000004</v>
      </c>
      <c r="M11" s="56">
        <v>588417.08134999999</v>
      </c>
      <c r="N11" s="56">
        <v>0</v>
      </c>
      <c r="O11" s="79">
        <v>5742619.6744900001</v>
      </c>
      <c r="P11" s="57">
        <f t="shared" si="0"/>
        <v>4.1034236920323561</v>
      </c>
    </row>
    <row r="12" spans="1:16" x14ac:dyDescent="0.25">
      <c r="A12" s="54" t="s">
        <v>93</v>
      </c>
      <c r="B12" s="55" t="s">
        <v>180</v>
      </c>
      <c r="C12" s="79">
        <v>470861.37508000003</v>
      </c>
      <c r="D12" s="79">
        <v>410959.19886</v>
      </c>
      <c r="E12" s="79">
        <v>444995.84863999998</v>
      </c>
      <c r="F12" s="79">
        <v>262601.27731999999</v>
      </c>
      <c r="G12" s="79">
        <v>310198.82965000003</v>
      </c>
      <c r="H12" s="79">
        <v>361840.32491000002</v>
      </c>
      <c r="I12" s="56">
        <v>452855.53334999998</v>
      </c>
      <c r="J12" s="56">
        <v>392934.38530999998</v>
      </c>
      <c r="K12" s="56">
        <v>401944.71831000003</v>
      </c>
      <c r="L12" s="56">
        <v>431809.35102</v>
      </c>
      <c r="M12" s="56">
        <v>450486.31836999999</v>
      </c>
      <c r="N12" s="56">
        <v>0</v>
      </c>
      <c r="O12" s="79">
        <v>4391487.1608199999</v>
      </c>
      <c r="P12" s="57">
        <f t="shared" si="0"/>
        <v>3.1379637657381609</v>
      </c>
    </row>
    <row r="13" spans="1:16" x14ac:dyDescent="0.25">
      <c r="A13" s="54" t="s">
        <v>92</v>
      </c>
      <c r="B13" s="55" t="s">
        <v>181</v>
      </c>
      <c r="C13" s="79">
        <v>365167.52296999999</v>
      </c>
      <c r="D13" s="79">
        <v>376650.38063000003</v>
      </c>
      <c r="E13" s="79">
        <v>389640.45504999999</v>
      </c>
      <c r="F13" s="79">
        <v>240840.01306</v>
      </c>
      <c r="G13" s="79">
        <v>259511.38315000001</v>
      </c>
      <c r="H13" s="79">
        <v>377810.94371000002</v>
      </c>
      <c r="I13" s="56">
        <v>390410.47447000002</v>
      </c>
      <c r="J13" s="56">
        <v>349666.81757000001</v>
      </c>
      <c r="K13" s="56">
        <v>420739.23321999999</v>
      </c>
      <c r="L13" s="56">
        <v>456978.63416999998</v>
      </c>
      <c r="M13" s="56">
        <v>445655.25335999997</v>
      </c>
      <c r="N13" s="56">
        <v>0</v>
      </c>
      <c r="O13" s="79">
        <v>4073071.11136</v>
      </c>
      <c r="P13" s="57">
        <f t="shared" si="0"/>
        <v>2.9104376478094913</v>
      </c>
    </row>
    <row r="14" spans="1:16" x14ac:dyDescent="0.25">
      <c r="A14" s="54" t="s">
        <v>91</v>
      </c>
      <c r="B14" s="55" t="s">
        <v>179</v>
      </c>
      <c r="C14" s="79">
        <v>331829.59639999998</v>
      </c>
      <c r="D14" s="79">
        <v>367102.42895999999</v>
      </c>
      <c r="E14" s="79">
        <v>309679.90937000001</v>
      </c>
      <c r="F14" s="79">
        <v>188731.30942999999</v>
      </c>
      <c r="G14" s="79">
        <v>221631.31169999999</v>
      </c>
      <c r="H14" s="79">
        <v>366365.26270999998</v>
      </c>
      <c r="I14" s="56">
        <v>376137.16039999999</v>
      </c>
      <c r="J14" s="56">
        <v>277949.20707</v>
      </c>
      <c r="K14" s="56">
        <v>339906.72165999998</v>
      </c>
      <c r="L14" s="56">
        <v>406614.57053999999</v>
      </c>
      <c r="M14" s="56">
        <v>541723.65888999996</v>
      </c>
      <c r="N14" s="56">
        <v>0</v>
      </c>
      <c r="O14" s="79">
        <v>3727671.1371300002</v>
      </c>
      <c r="P14" s="57">
        <f t="shared" si="0"/>
        <v>2.6636300028980915</v>
      </c>
    </row>
    <row r="15" spans="1:16" x14ac:dyDescent="0.25">
      <c r="A15" s="54" t="s">
        <v>90</v>
      </c>
      <c r="B15" s="55" t="s">
        <v>215</v>
      </c>
      <c r="C15" s="79">
        <v>328696.81404999999</v>
      </c>
      <c r="D15" s="79">
        <v>317573.79080000002</v>
      </c>
      <c r="E15" s="79">
        <v>323588.93576999998</v>
      </c>
      <c r="F15" s="79">
        <v>172024.3775</v>
      </c>
      <c r="G15" s="79">
        <v>215411.17989</v>
      </c>
      <c r="H15" s="79">
        <v>319334.75150999997</v>
      </c>
      <c r="I15" s="56">
        <v>335098.39043000003</v>
      </c>
      <c r="J15" s="56">
        <v>257983.00096</v>
      </c>
      <c r="K15" s="56">
        <v>418402.14007999998</v>
      </c>
      <c r="L15" s="56">
        <v>369282.84843999997</v>
      </c>
      <c r="M15" s="56">
        <v>343664.1973</v>
      </c>
      <c r="N15" s="56">
        <v>0</v>
      </c>
      <c r="O15" s="79">
        <v>3401060.4267299999</v>
      </c>
      <c r="P15" s="57">
        <f t="shared" si="0"/>
        <v>2.4302483403303188</v>
      </c>
    </row>
    <row r="16" spans="1:16" x14ac:dyDescent="0.25">
      <c r="A16" s="54" t="s">
        <v>89</v>
      </c>
      <c r="B16" s="55" t="s">
        <v>216</v>
      </c>
      <c r="C16" s="79">
        <v>309156.25494999997</v>
      </c>
      <c r="D16" s="79">
        <v>314323.01367999997</v>
      </c>
      <c r="E16" s="79">
        <v>248497.15994000001</v>
      </c>
      <c r="F16" s="79">
        <v>154921.95259</v>
      </c>
      <c r="G16" s="79">
        <v>253621.52376000001</v>
      </c>
      <c r="H16" s="79">
        <v>281377.86960999999</v>
      </c>
      <c r="I16" s="56">
        <v>290558.68539</v>
      </c>
      <c r="J16" s="56">
        <v>254490.39697</v>
      </c>
      <c r="K16" s="56">
        <v>304272.06118000002</v>
      </c>
      <c r="L16" s="56">
        <v>335755.18176000001</v>
      </c>
      <c r="M16" s="56">
        <v>302811.17132000002</v>
      </c>
      <c r="N16" s="56">
        <v>0</v>
      </c>
      <c r="O16" s="79">
        <v>3049785.2711499999</v>
      </c>
      <c r="P16" s="57">
        <f t="shared" si="0"/>
        <v>2.1792425489782494</v>
      </c>
    </row>
    <row r="17" spans="1:16" x14ac:dyDescent="0.25">
      <c r="A17" s="54" t="s">
        <v>88</v>
      </c>
      <c r="B17" s="55" t="s">
        <v>217</v>
      </c>
      <c r="C17" s="79">
        <v>270083.41113999998</v>
      </c>
      <c r="D17" s="79">
        <v>291876.13238000002</v>
      </c>
      <c r="E17" s="79">
        <v>262297.26006</v>
      </c>
      <c r="F17" s="79">
        <v>152887.71497999999</v>
      </c>
      <c r="G17" s="79">
        <v>178049.25210000001</v>
      </c>
      <c r="H17" s="79">
        <v>229737.15440999999</v>
      </c>
      <c r="I17" s="56">
        <v>281999.60316</v>
      </c>
      <c r="J17" s="56">
        <v>237880.52308000001</v>
      </c>
      <c r="K17" s="56">
        <v>380367.65016999998</v>
      </c>
      <c r="L17" s="56">
        <v>381661.98105</v>
      </c>
      <c r="M17" s="56">
        <v>329013.6495</v>
      </c>
      <c r="N17" s="56">
        <v>0</v>
      </c>
      <c r="O17" s="79">
        <v>2995854.3320300002</v>
      </c>
      <c r="P17" s="57">
        <f t="shared" si="0"/>
        <v>2.1407058695770984</v>
      </c>
    </row>
    <row r="18" spans="1:16" x14ac:dyDescent="0.25">
      <c r="A18" s="54" t="s">
        <v>87</v>
      </c>
      <c r="B18" s="55" t="s">
        <v>218</v>
      </c>
      <c r="C18" s="79">
        <v>273927.82941000001</v>
      </c>
      <c r="D18" s="79">
        <v>292483.45879</v>
      </c>
      <c r="E18" s="79">
        <v>263776.35058000003</v>
      </c>
      <c r="F18" s="79">
        <v>208176.51428999999</v>
      </c>
      <c r="G18" s="79">
        <v>172857.37885000001</v>
      </c>
      <c r="H18" s="79">
        <v>216467.86830999999</v>
      </c>
      <c r="I18" s="56">
        <v>242691.60326</v>
      </c>
      <c r="J18" s="56">
        <v>187146.82193000001</v>
      </c>
      <c r="K18" s="56">
        <v>236164.84108000001</v>
      </c>
      <c r="L18" s="56">
        <v>253198.07967000001</v>
      </c>
      <c r="M18" s="56">
        <v>269276.10196</v>
      </c>
      <c r="N18" s="56">
        <v>0</v>
      </c>
      <c r="O18" s="79">
        <v>2616166.8481299998</v>
      </c>
      <c r="P18" s="57">
        <f t="shared" si="0"/>
        <v>1.8693978768286874</v>
      </c>
    </row>
    <row r="19" spans="1:16" x14ac:dyDescent="0.25">
      <c r="A19" s="54" t="s">
        <v>86</v>
      </c>
      <c r="B19" s="55" t="s">
        <v>219</v>
      </c>
      <c r="C19" s="79">
        <v>204657.17128000001</v>
      </c>
      <c r="D19" s="79">
        <v>143214.93409</v>
      </c>
      <c r="E19" s="79">
        <v>184774.34140999999</v>
      </c>
      <c r="F19" s="79">
        <v>213085.52015999999</v>
      </c>
      <c r="G19" s="79">
        <v>187615.42254</v>
      </c>
      <c r="H19" s="79">
        <v>218183.90164</v>
      </c>
      <c r="I19" s="56">
        <v>237204.95788999999</v>
      </c>
      <c r="J19" s="56">
        <v>196468.16130000001</v>
      </c>
      <c r="K19" s="56">
        <v>267634.81669000001</v>
      </c>
      <c r="L19" s="56">
        <v>265281.98454999999</v>
      </c>
      <c r="M19" s="56">
        <v>283582.97568999999</v>
      </c>
      <c r="N19" s="56">
        <v>0</v>
      </c>
      <c r="O19" s="79">
        <v>2401704.1872399999</v>
      </c>
      <c r="P19" s="57">
        <f t="shared" si="0"/>
        <v>1.7161522827208935</v>
      </c>
    </row>
    <row r="20" spans="1:16" x14ac:dyDescent="0.25">
      <c r="A20" s="54" t="s">
        <v>85</v>
      </c>
      <c r="B20" s="55" t="s">
        <v>220</v>
      </c>
      <c r="C20" s="79">
        <v>221910.71246000001</v>
      </c>
      <c r="D20" s="79">
        <v>290496.84895999997</v>
      </c>
      <c r="E20" s="79">
        <v>298675.69218000001</v>
      </c>
      <c r="F20" s="79">
        <v>200946.94154</v>
      </c>
      <c r="G20" s="79">
        <v>139505.13005000001</v>
      </c>
      <c r="H20" s="79">
        <v>212458.65440999999</v>
      </c>
      <c r="I20" s="56">
        <v>257146.24450999999</v>
      </c>
      <c r="J20" s="56">
        <v>197063.12953999999</v>
      </c>
      <c r="K20" s="56">
        <v>214371.03198</v>
      </c>
      <c r="L20" s="56">
        <v>198180.92316000001</v>
      </c>
      <c r="M20" s="56">
        <v>101960.29024</v>
      </c>
      <c r="N20" s="56">
        <v>0</v>
      </c>
      <c r="O20" s="79">
        <v>2332715.5990300002</v>
      </c>
      <c r="P20" s="57">
        <f t="shared" si="0"/>
        <v>1.6668560689043452</v>
      </c>
    </row>
    <row r="21" spans="1:16" x14ac:dyDescent="0.25">
      <c r="A21" s="54" t="s">
        <v>84</v>
      </c>
      <c r="B21" s="55" t="s">
        <v>221</v>
      </c>
      <c r="C21" s="79">
        <v>202664.68093999999</v>
      </c>
      <c r="D21" s="79">
        <v>191927.69016</v>
      </c>
      <c r="E21" s="79">
        <v>186387.44482</v>
      </c>
      <c r="F21" s="79">
        <v>141315.73628000001</v>
      </c>
      <c r="G21" s="79">
        <v>152864.28760000001</v>
      </c>
      <c r="H21" s="79">
        <v>207899.98410999999</v>
      </c>
      <c r="I21" s="56">
        <v>219048.27311000001</v>
      </c>
      <c r="J21" s="56">
        <v>192871.89616999999</v>
      </c>
      <c r="K21" s="56">
        <v>243273.87383</v>
      </c>
      <c r="L21" s="56">
        <v>252545.83730000001</v>
      </c>
      <c r="M21" s="56">
        <v>232937.83546999999</v>
      </c>
      <c r="N21" s="56">
        <v>0</v>
      </c>
      <c r="O21" s="79">
        <v>2223737.5397899998</v>
      </c>
      <c r="P21" s="57">
        <f t="shared" si="0"/>
        <v>1.588985136203785</v>
      </c>
    </row>
    <row r="22" spans="1:16" x14ac:dyDescent="0.25">
      <c r="A22" s="54" t="s">
        <v>83</v>
      </c>
      <c r="B22" s="55" t="s">
        <v>222</v>
      </c>
      <c r="C22" s="79">
        <v>174656.28602</v>
      </c>
      <c r="D22" s="79">
        <v>206948.96327000001</v>
      </c>
      <c r="E22" s="79">
        <v>197426.07931</v>
      </c>
      <c r="F22" s="79">
        <v>59913.466780000002</v>
      </c>
      <c r="G22" s="79">
        <v>87323.913079999998</v>
      </c>
      <c r="H22" s="79">
        <v>153815.90242</v>
      </c>
      <c r="I22" s="56">
        <v>176880.38513000001</v>
      </c>
      <c r="J22" s="56">
        <v>137106.62776999999</v>
      </c>
      <c r="K22" s="56">
        <v>196263.60522</v>
      </c>
      <c r="L22" s="56">
        <v>172618.51761000001</v>
      </c>
      <c r="M22" s="56">
        <v>187336.98782000001</v>
      </c>
      <c r="N22" s="56">
        <v>0</v>
      </c>
      <c r="O22" s="79">
        <v>1750290.73443</v>
      </c>
      <c r="P22" s="57">
        <f t="shared" si="0"/>
        <v>1.2506808520699433</v>
      </c>
    </row>
    <row r="23" spans="1:16" x14ac:dyDescent="0.25">
      <c r="A23" s="54" t="s">
        <v>82</v>
      </c>
      <c r="B23" s="55" t="s">
        <v>223</v>
      </c>
      <c r="C23" s="79">
        <v>220671.53284</v>
      </c>
      <c r="D23" s="79">
        <v>184312.99770000001</v>
      </c>
      <c r="E23" s="79">
        <v>175153.31909999999</v>
      </c>
      <c r="F23" s="79">
        <v>170079.94284</v>
      </c>
      <c r="G23" s="79">
        <v>94945.731799999994</v>
      </c>
      <c r="H23" s="79">
        <v>143620.49703999999</v>
      </c>
      <c r="I23" s="56">
        <v>132097.0705</v>
      </c>
      <c r="J23" s="56">
        <v>138545.06216999999</v>
      </c>
      <c r="K23" s="56">
        <v>124614.21994</v>
      </c>
      <c r="L23" s="56">
        <v>182382.67297000001</v>
      </c>
      <c r="M23" s="56">
        <v>180052.71791000001</v>
      </c>
      <c r="N23" s="56">
        <v>0</v>
      </c>
      <c r="O23" s="79">
        <v>1746475.7648100001</v>
      </c>
      <c r="P23" s="57">
        <f t="shared" si="0"/>
        <v>1.2479548424070308</v>
      </c>
    </row>
    <row r="24" spans="1:16" x14ac:dyDescent="0.25">
      <c r="A24" s="54" t="s">
        <v>81</v>
      </c>
      <c r="B24" s="55" t="s">
        <v>224</v>
      </c>
      <c r="C24" s="79">
        <v>117958.52138000001</v>
      </c>
      <c r="D24" s="79">
        <v>126609.58764</v>
      </c>
      <c r="E24" s="79">
        <v>132460.70814</v>
      </c>
      <c r="F24" s="79">
        <v>129483.73745</v>
      </c>
      <c r="G24" s="79">
        <v>166630.73572999999</v>
      </c>
      <c r="H24" s="79">
        <v>139902.95809999999</v>
      </c>
      <c r="I24" s="56">
        <v>134661.86726</v>
      </c>
      <c r="J24" s="56">
        <v>145078.47326999999</v>
      </c>
      <c r="K24" s="56">
        <v>216611.15802999999</v>
      </c>
      <c r="L24" s="56">
        <v>232605.92624999999</v>
      </c>
      <c r="M24" s="56">
        <v>169418.99895000001</v>
      </c>
      <c r="N24" s="56">
        <v>0</v>
      </c>
      <c r="O24" s="79">
        <v>1711422.6721999999</v>
      </c>
      <c r="P24" s="57">
        <f t="shared" si="0"/>
        <v>1.2229074426403637</v>
      </c>
    </row>
    <row r="25" spans="1:16" x14ac:dyDescent="0.25">
      <c r="A25" s="58"/>
      <c r="B25" s="165" t="s">
        <v>80</v>
      </c>
      <c r="C25" s="165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91830062.17377001</v>
      </c>
      <c r="P25" s="60">
        <f>SUM(P5:P24)</f>
        <v>65.617727470018636</v>
      </c>
    </row>
    <row r="26" spans="1:16" ht="13.5" customHeight="1" x14ac:dyDescent="0.25">
      <c r="A26" s="58"/>
      <c r="B26" s="166" t="s">
        <v>79</v>
      </c>
      <c r="C26" s="166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139947032.17316997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218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F1" sqref="F1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2020-12-01T14:26:15Z</dcterms:modified>
</cp:coreProperties>
</file>