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12 - Aralık\dağıtım\"/>
    </mc:Choice>
  </mc:AlternateContent>
  <xr:revisionPtr revIDLastSave="0" documentId="13_ncr:1_{C797418B-E092-4BB3-934C-11FD95E951D6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calcPr calcId="191029"/>
</workbook>
</file>

<file path=xl/calcChain.xml><?xml version="1.0" encoding="utf-8"?>
<calcChain xmlns="http://schemas.openxmlformats.org/spreadsheetml/2006/main">
  <c r="I42" i="1" l="1"/>
  <c r="I41" i="1"/>
  <c r="I40" i="1"/>
  <c r="I37" i="1"/>
  <c r="I34" i="1"/>
  <c r="I33" i="1"/>
  <c r="I32" i="1"/>
  <c r="I29" i="1"/>
  <c r="I26" i="1"/>
  <c r="I25" i="1"/>
  <c r="I24" i="1"/>
  <c r="I21" i="1"/>
  <c r="I18" i="1"/>
  <c r="I17" i="1"/>
  <c r="I16" i="1"/>
  <c r="I13" i="1"/>
  <c r="I10" i="1"/>
  <c r="I9" i="1"/>
  <c r="I8" i="1"/>
  <c r="E46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37" i="1"/>
  <c r="L46" i="1"/>
  <c r="I44" i="1"/>
  <c r="D46" i="1"/>
  <c r="K44" i="1"/>
  <c r="J44" i="1"/>
  <c r="G44" i="1"/>
  <c r="F44" i="1"/>
  <c r="C44" i="1"/>
  <c r="E44" i="1" s="1"/>
  <c r="B44" i="1"/>
  <c r="B45" i="1" s="1"/>
  <c r="M17" i="1" l="1"/>
  <c r="M9" i="1"/>
  <c r="M25" i="1"/>
  <c r="M33" i="1"/>
  <c r="M41" i="1"/>
  <c r="M34" i="1"/>
  <c r="M14" i="1"/>
  <c r="M46" i="1"/>
  <c r="I14" i="1"/>
  <c r="I22" i="1"/>
  <c r="I30" i="1"/>
  <c r="I38" i="1"/>
  <c r="I46" i="1"/>
  <c r="M15" i="1"/>
  <c r="M23" i="1"/>
  <c r="M31" i="1"/>
  <c r="M39" i="1"/>
  <c r="M26" i="1"/>
  <c r="M22" i="1"/>
  <c r="M30" i="1"/>
  <c r="M38" i="1"/>
  <c r="I15" i="1"/>
  <c r="I23" i="1"/>
  <c r="I31" i="1"/>
  <c r="I39" i="1"/>
  <c r="M8" i="1"/>
  <c r="M16" i="1"/>
  <c r="M24" i="1"/>
  <c r="M32" i="1"/>
  <c r="M40" i="1"/>
  <c r="M10" i="1"/>
  <c r="M42" i="1"/>
  <c r="M19" i="1"/>
  <c r="M27" i="1"/>
  <c r="M43" i="1"/>
  <c r="J45" i="1"/>
  <c r="I11" i="1"/>
  <c r="I19" i="1"/>
  <c r="I27" i="1"/>
  <c r="I35" i="1"/>
  <c r="I43" i="1"/>
  <c r="M12" i="1"/>
  <c r="M20" i="1"/>
  <c r="M28" i="1"/>
  <c r="M36" i="1"/>
  <c r="M44" i="1"/>
  <c r="M18" i="1"/>
  <c r="M11" i="1"/>
  <c r="M35" i="1"/>
  <c r="I12" i="1"/>
  <c r="I20" i="1"/>
  <c r="I28" i="1"/>
  <c r="I36" i="1"/>
  <c r="M13" i="1"/>
  <c r="M21" i="1"/>
  <c r="M29" i="1"/>
  <c r="K45" i="1"/>
  <c r="M45" i="1" s="1"/>
  <c r="G45" i="1"/>
  <c r="I45" i="1" s="1"/>
  <c r="H46" i="1"/>
  <c r="F45" i="1"/>
  <c r="C45" i="1"/>
  <c r="E45" i="1" s="1"/>
  <c r="H44" i="1"/>
  <c r="D44" i="1"/>
  <c r="L44" i="1"/>
  <c r="L45" i="1" l="1"/>
  <c r="H45" i="1"/>
  <c r="D45" i="1"/>
  <c r="O80" i="22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8" i="2" s="1"/>
  <c r="G22" i="1"/>
  <c r="K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2" i="2"/>
  <c r="K29" i="2"/>
  <c r="K18" i="2"/>
  <c r="C8" i="1"/>
  <c r="G23" i="2"/>
  <c r="K27" i="2"/>
  <c r="C22" i="1"/>
  <c r="C22" i="2" s="1"/>
  <c r="G42" i="2"/>
  <c r="J46" i="2"/>
  <c r="J44" i="2" l="1"/>
  <c r="C8" i="2"/>
  <c r="B8" i="2"/>
  <c r="G8" i="2"/>
  <c r="K44" i="2"/>
  <c r="M27" i="2" s="1"/>
  <c r="F8" i="2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<sst xmlns="http://schemas.openxmlformats.org/spreadsheetml/2006/main" count="421" uniqueCount="229">
  <si>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</si>
  <si>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</si>
  <si>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</si>
  <si>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</si>
  <si>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</si>
  <si>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</si>
  <si>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</si>
  <si>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</si>
  <si>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</si>
  <si>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</si>
  <si>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</si>
  <si>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</si>
  <si>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</si>
  <si>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</si>
  <si>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</si>
  <si>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</si>
  <si>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</si>
  <si>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</si>
  <si>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</si>
  <si>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</si>
  <si>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</si>
  <si>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</si>
  <si>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</si>
  <si>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</si>
  <si>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</si>
  <si>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</si>
  <si>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</si>
  <si>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</si>
  <si>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</si>
  <si>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</si>
  <si>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</si>
  <si>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</si>
  <si>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</si>
  <si>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</si>
  <si>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</si>
  <si>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</si>
  <si>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</si>
  <si>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</si>
  <si>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</si>
  <si>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</si>
  <si>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</si>
  <si>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</si>
  <si>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</si>
  <si>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</si>
  <si>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</si>
  <si>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</si>
  <si>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</si>
  <si>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</si>
  <si>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</si>
  <si>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</si>
  <si>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</si>
  <si>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</si>
  <si>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</si>
  <si>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</si>
  <si>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</si>
  <si>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</si>
  <si>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</si>
  <si>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</si>
  <si>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</si>
  <si>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</si>
  <si>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</si>
  <si>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</si>
  <si>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</si>
  <si>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</si>
  <si>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</si>
  <si>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</si>
  <si>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</si>
  <si>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</si>
  <si>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</si>
  <si>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</si>
  <si>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</si>
  <si>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</si>
  <si>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</si>
  <si>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</si>
  <si>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</si>
  <si>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</si>
  <si>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</si>
  <si>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</si>
  <si>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</si>
  <si>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</si>
  <si>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</si>
  <si>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</si>
  <si>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</si>
  <si>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</si>
  <si>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</si>
  <si>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</si>
  <si>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</si>
  <si>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</si>
  <si>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</si>
  <si>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</si>
  <si>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</si>
  <si>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</si>
  <si>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</si>
  <si>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</si>
  <si>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</si>
  <si>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</si>
  <si>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</si>
  <si>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</si>
  <si>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</si>
  <si>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</si>
  <si>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</si>
  <si>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</si>
  <si>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</si>
  <si>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</si>
  <si>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</si>
  <si>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</si>
  <si>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</si>
  <si>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</si>
  <si>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</si>
  <si>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</si>
  <si>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</si>
  <si>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</si>
  <si>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</si>
  <si>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</si>
  <si>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</si>
  <si>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</si>
  <si>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</si>
  <si>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</si>
  <si>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</si>
  <si>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</si>
  <si>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</si>
  <si>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</si>
  <si>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</si>
  <si>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</si>
  <si>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</si>
  <si>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ARALIK  (2020/2019)</t>
  </si>
  <si>
    <t>OCAK - ARALIK  (2020/2019)</t>
  </si>
  <si>
    <t>1 - 31 ARALıK İHRACAT RAKAMLARI</t>
  </si>
  <si>
    <t xml:space="preserve">SEKTÖREL BAZDA İHRACAT RAKAMLARI -1.000 $ </t>
  </si>
  <si>
    <t>1 - 31 ARALıK</t>
  </si>
  <si>
    <t>1 OCAK  -  31 ARALıK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</si>
  <si>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</si>
  <si>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</si>
  <si>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</si>
  <si>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</si>
  <si>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</si>
  <si>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</si>
  <si>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</si>
  <si>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</si>
  <si>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</si>
  <si>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</si>
  <si>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</si>
  <si>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</si>
  <si>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</si>
  <si>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</si>
  <si>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</si>
  <si>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</si>
  <si>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</si>
  <si>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</si>
  <si>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</si>
  <si>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</si>
  <si>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</si>
  <si>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</si>
  <si>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</si>
  <si>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</si>
  <si>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</si>
  <si>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</si>
  <si>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</si>
  <si>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</si>
  <si>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</si>
  <si>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1 - 31 ARALıK</t>
  </si>
  <si>
    <t>2020  1 - 31 ARALıK</t>
  </si>
  <si>
    <t>GUAM</t>
  </si>
  <si>
    <t>ERİTRE</t>
  </si>
  <si>
    <t>FRANSIZ POLİNEZYASI</t>
  </si>
  <si>
    <t>TÜRK VE CAİCOS AD.</t>
  </si>
  <si>
    <t>FAROE ADALARI</t>
  </si>
  <si>
    <t>VANUATU</t>
  </si>
  <si>
    <t>MAYOTTE</t>
  </si>
  <si>
    <t>EL SALVADOR</t>
  </si>
  <si>
    <t>PANAMA</t>
  </si>
  <si>
    <t>DOMİNİK</t>
  </si>
  <si>
    <t>ALMANYA</t>
  </si>
  <si>
    <t>BİRLEŞİK KRALLIK</t>
  </si>
  <si>
    <t>ABD</t>
  </si>
  <si>
    <t>IRAK</t>
  </si>
  <si>
    <t>İTALYA</t>
  </si>
  <si>
    <t>FRANSA</t>
  </si>
  <si>
    <t>İSPANYA</t>
  </si>
  <si>
    <t>İSRAİL</t>
  </si>
  <si>
    <t>HOLLANDA</t>
  </si>
  <si>
    <t>RUSYA FEDERASYONU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</si>
  <si>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</si>
  <si>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</si>
  <si>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</si>
  <si>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</si>
  <si>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</si>
  <si>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</si>
  <si>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</si>
  <si>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</si>
  <si>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DENIZLI</t>
  </si>
  <si>
    <t>HATAY</t>
  </si>
  <si>
    <t>BINGÖL</t>
  </si>
  <si>
    <t>KASTAMONU</t>
  </si>
  <si>
    <t>BATMAN</t>
  </si>
  <si>
    <t>TOKAT</t>
  </si>
  <si>
    <t>ÇANAKKALE</t>
  </si>
  <si>
    <t>SIIRT</t>
  </si>
  <si>
    <t>ADIYAMAN</t>
  </si>
  <si>
    <t>YALOVA</t>
  </si>
  <si>
    <t>ARDAHAN</t>
  </si>
  <si>
    <t>BITLIS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</si>
  <si>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</si>
  <si>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</si>
  <si>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</si>
  <si>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</si>
  <si>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</si>
  <si>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</si>
  <si>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</si>
  <si>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</si>
  <si>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</si>
  <si>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</si>
  <si>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</si>
  <si>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</si>
  <si>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</si>
  <si>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</si>
  <si>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</si>
  <si>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POLONYA</t>
  </si>
  <si>
    <t>MISIR</t>
  </si>
  <si>
    <t>ÇİN</t>
  </si>
  <si>
    <t>BULGARİSTAN</t>
  </si>
  <si>
    <t>SUUDİ ARABİSTAN</t>
  </si>
  <si>
    <t>BAE</t>
  </si>
  <si>
    <t>FAS</t>
  </si>
  <si>
    <t>UKRAYNA</t>
  </si>
  <si>
    <t>İhracatçı Birlikleri Kaydından Muaf İhracat ile Antrepo ve Serbest Bölgeler Farkı</t>
  </si>
  <si>
    <t>GENEL İHRACAT TOPLAMI</t>
  </si>
  <si>
    <t>1 Aralık - 31 Aralık</t>
  </si>
  <si>
    <t>1 Ocak - 31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</si>
</sst>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10611504.966150003</c:v>
                </c:pt>
                <c:pt idx="1">
                  <c:v>11030293.0747</c:v>
                </c:pt>
                <c:pt idx="2">
                  <c:v>12637591.698520003</c:v>
                </c:pt>
                <c:pt idx="3">
                  <c:v>11772670.415140001</c:v>
                </c:pt>
                <c:pt idx="4">
                  <c:v>12995685.752960002</c:v>
                </c:pt>
                <c:pt idx="5">
                  <c:v>8887879.2872800007</c:v>
                </c:pt>
                <c:pt idx="6">
                  <c:v>12516166.159960004</c:v>
                </c:pt>
                <c:pt idx="7">
                  <c:v>10183262.95596</c:v>
                </c:pt>
                <c:pt idx="8">
                  <c:v>11581011.558630003</c:v>
                </c:pt>
                <c:pt idx="9">
                  <c:v>12381696.967009999</c:v>
                </c:pt>
                <c:pt idx="10">
                  <c:v>12094447.21759</c:v>
                </c:pt>
                <c:pt idx="11">
                  <c:v>11497367.136369999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D-4AF1-A44E-6389B4F0DB05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11103396.434959998</c:v>
                </c:pt>
                <c:pt idx="1">
                  <c:v>11120962.0198</c:v>
                </c:pt>
                <c:pt idx="2">
                  <c:v>9960004.0381499995</c:v>
                </c:pt>
                <c:pt idx="3">
                  <c:v>6226323.0732400008</c:v>
                </c:pt>
                <c:pt idx="4">
                  <c:v>7103788.6119599994</c:v>
                </c:pt>
                <c:pt idx="5">
                  <c:v>10211842.786499999</c:v>
                </c:pt>
                <c:pt idx="6">
                  <c:v>11459739.616620002</c:v>
                </c:pt>
                <c:pt idx="7">
                  <c:v>9400264.9181300011</c:v>
                </c:pt>
                <c:pt idx="8">
                  <c:v>12251437.981980002</c:v>
                </c:pt>
                <c:pt idx="9">
                  <c:v>13292713.15347</c:v>
                </c:pt>
                <c:pt idx="10">
                  <c:v>12206271.219729997</c:v>
                </c:pt>
                <c:pt idx="11">
                  <c:v>13308485.736479999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D-4AF1-A44E-6389B4F0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0495184"/>
        <c:axId val="-1710494640"/>
      </c:lineChart>
      <c:catAx>
        <c:axId val="-171049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1049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0494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10495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89937.235149999993</c:v>
                </c:pt>
                <c:pt idx="7">
                  <c:v>84952.832729999995</c:v>
                </c:pt>
                <c:pt idx="8">
                  <c:v>148595.48240000001</c:v>
                </c:pt>
                <c:pt idx="9">
                  <c:v>191308.94157</c:v>
                </c:pt>
                <c:pt idx="10">
                  <c:v>154733.84990999999</c:v>
                </c:pt>
                <c:pt idx="11">
                  <c:v>126009.09426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4758-993A-184FCD80B513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112110.71122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154402.71634000001</c:v>
                </c:pt>
                <c:pt idx="9">
                  <c:v>189264.08181999999</c:v>
                </c:pt>
                <c:pt idx="10">
                  <c:v>151255.05348999999</c:v>
                </c:pt>
                <c:pt idx="11">
                  <c:v>122523.94809000001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4758-993A-184FCD80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701296"/>
        <c:axId val="-1667700208"/>
      </c:lineChart>
      <c:catAx>
        <c:axId val="-166770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0020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1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183299.50933999999</c:v>
                </c:pt>
                <c:pt idx="1">
                  <c:v>163093.91933999999</c:v>
                </c:pt>
                <c:pt idx="2">
                  <c:v>207436.28466999999</c:v>
                </c:pt>
                <c:pt idx="3">
                  <c:v>196618.3253</c:v>
                </c:pt>
                <c:pt idx="4">
                  <c:v>120083.22079000001</c:v>
                </c:pt>
                <c:pt idx="5">
                  <c:v>120708.79212</c:v>
                </c:pt>
                <c:pt idx="6">
                  <c:v>136481.30348999999</c:v>
                </c:pt>
                <c:pt idx="7">
                  <c:v>92430.685169999997</c:v>
                </c:pt>
                <c:pt idx="8">
                  <c:v>222691.33024000001</c:v>
                </c:pt>
                <c:pt idx="9">
                  <c:v>172597.17478999999</c:v>
                </c:pt>
                <c:pt idx="10">
                  <c:v>155821.79871</c:v>
                </c:pt>
                <c:pt idx="11">
                  <c:v>175726.56687000001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9-4345-BC70-6EA8F9DCC806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112534.87652000001</c:v>
                </c:pt>
                <c:pt idx="7">
                  <c:v>66613.027579999994</c:v>
                </c:pt>
                <c:pt idx="8">
                  <c:v>274784.34807000001</c:v>
                </c:pt>
                <c:pt idx="9">
                  <c:v>346124.53003999998</c:v>
                </c:pt>
                <c:pt idx="10">
                  <c:v>264184.22904000001</c:v>
                </c:pt>
                <c:pt idx="11">
                  <c:v>187014.75987000001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9-4345-BC70-6EA8F9DC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86096"/>
        <c:axId val="-1666976848"/>
      </c:lineChart>
      <c:catAx>
        <c:axId val="-166698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7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76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6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22013.560890000001</c:v>
                </c:pt>
                <c:pt idx="10">
                  <c:v>25221.106810000001</c:v>
                </c:pt>
                <c:pt idx="11">
                  <c:v>30156.160660000001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361-AE35-5A0A672F40DB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15776.32281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26736.87846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E-4361-AE35-5A0A672F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75216"/>
        <c:axId val="-1666985552"/>
      </c:lineChart>
      <c:catAx>
        <c:axId val="-166697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85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75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99947.394780000002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A-41EC-BF4B-C1E24B182D7F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A-41EC-BF4B-C1E24B18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80656"/>
        <c:axId val="-1666985008"/>
      </c:lineChart>
      <c:catAx>
        <c:axId val="-166698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8500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0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6914.2449100000003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7819.8414000000002</c:v>
                </c:pt>
                <c:pt idx="10">
                  <c:v>8959.7396700000008</c:v>
                </c:pt>
                <c:pt idx="11">
                  <c:v>13149.08505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565-B414-E7FCE67A510D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5953.3145999999997</c:v>
                </c:pt>
                <c:pt idx="10">
                  <c:v>9107.0720700000002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3-4565-B414-E7FCE67A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77936"/>
        <c:axId val="-1666980112"/>
      </c:lineChart>
      <c:catAx>
        <c:axId val="-166697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801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7793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219006.32936999999</c:v>
                </c:pt>
                <c:pt idx="7">
                  <c:v>180206.3915</c:v>
                </c:pt>
                <c:pt idx="8">
                  <c:v>206822.23032999999</c:v>
                </c:pt>
                <c:pt idx="9">
                  <c:v>234956.96163000001</c:v>
                </c:pt>
                <c:pt idx="10">
                  <c:v>227002.42412000001</c:v>
                </c:pt>
                <c:pt idx="11">
                  <c:v>256259.89444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B67-947C-633787CCC77E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212236.43349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215149.30801000001</c:v>
                </c:pt>
                <c:pt idx="11">
                  <c:v>200858.15977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B67-947C-633787CC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79024"/>
        <c:axId val="-1666990448"/>
      </c:lineChart>
      <c:catAx>
        <c:axId val="-166697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9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904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790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426749.43449000001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459027.12070999999</c:v>
                </c:pt>
                <c:pt idx="6">
                  <c:v>511755.24685</c:v>
                </c:pt>
                <c:pt idx="7">
                  <c:v>426906.85567999998</c:v>
                </c:pt>
                <c:pt idx="8">
                  <c:v>513796.12482999999</c:v>
                </c:pt>
                <c:pt idx="9">
                  <c:v>527028.88352000003</c:v>
                </c:pt>
                <c:pt idx="10">
                  <c:v>522504.56128999998</c:v>
                </c:pt>
                <c:pt idx="11">
                  <c:v>574234.69836000004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4-4E52-BB8A-EFAC36DAD2E1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392885.26655</c:v>
                </c:pt>
                <c:pt idx="1">
                  <c:v>411556.50104</c:v>
                </c:pt>
                <c:pt idx="2">
                  <c:v>471941.55317000003</c:v>
                </c:pt>
                <c:pt idx="3">
                  <c:v>476663.48236000002</c:v>
                </c:pt>
                <c:pt idx="4">
                  <c:v>526647.31463000004</c:v>
                </c:pt>
                <c:pt idx="5">
                  <c:v>347422.26987000002</c:v>
                </c:pt>
                <c:pt idx="6">
                  <c:v>496254.21438999998</c:v>
                </c:pt>
                <c:pt idx="7">
                  <c:v>413016.86554999999</c:v>
                </c:pt>
                <c:pt idx="8">
                  <c:v>457542.62423999998</c:v>
                </c:pt>
                <c:pt idx="9">
                  <c:v>491128.91973000002</c:v>
                </c:pt>
                <c:pt idx="10">
                  <c:v>521156.71649000002</c:v>
                </c:pt>
                <c:pt idx="11">
                  <c:v>523779.12306000001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4-4E52-BB8A-EFAC36DA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82832"/>
        <c:axId val="-1666982288"/>
      </c:lineChart>
      <c:catAx>
        <c:axId val="-166698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822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28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673012.54339999997</c:v>
                </c:pt>
                <c:pt idx="1">
                  <c:v>645868.96210999996</c:v>
                </c:pt>
                <c:pt idx="2">
                  <c:v>584618.18252000003</c:v>
                </c:pt>
                <c:pt idx="3">
                  <c:v>306249.94345000002</c:v>
                </c:pt>
                <c:pt idx="4">
                  <c:v>368574.70546999999</c:v>
                </c:pt>
                <c:pt idx="5">
                  <c:v>553321.32351999998</c:v>
                </c:pt>
                <c:pt idx="6">
                  <c:v>655113.32131999999</c:v>
                </c:pt>
                <c:pt idx="7">
                  <c:v>568069.15963999997</c:v>
                </c:pt>
                <c:pt idx="8">
                  <c:v>687453.07039999997</c:v>
                </c:pt>
                <c:pt idx="9">
                  <c:v>769646.11468</c:v>
                </c:pt>
                <c:pt idx="10">
                  <c:v>705036.88748999999</c:v>
                </c:pt>
                <c:pt idx="11">
                  <c:v>769596.95005999994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F-4C38-AA65-E007DC9413A0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675582.80501000001</c:v>
                </c:pt>
                <c:pt idx="1">
                  <c:v>639694.70437000005</c:v>
                </c:pt>
                <c:pt idx="2">
                  <c:v>727682.43995000003</c:v>
                </c:pt>
                <c:pt idx="3">
                  <c:v>690852.61202999996</c:v>
                </c:pt>
                <c:pt idx="4">
                  <c:v>786323.09450000001</c:v>
                </c:pt>
                <c:pt idx="5">
                  <c:v>509902.89130000002</c:v>
                </c:pt>
                <c:pt idx="6">
                  <c:v>662615.71516000002</c:v>
                </c:pt>
                <c:pt idx="7">
                  <c:v>572846.93582999997</c:v>
                </c:pt>
                <c:pt idx="8">
                  <c:v>676901.90613000002</c:v>
                </c:pt>
                <c:pt idx="9">
                  <c:v>704819.31296999997</c:v>
                </c:pt>
                <c:pt idx="10">
                  <c:v>674312.21473000001</c:v>
                </c:pt>
                <c:pt idx="11">
                  <c:v>598053.05804000003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F-4C38-AA65-E007DC94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6978480"/>
        <c:axId val="-1666987728"/>
      </c:lineChart>
      <c:catAx>
        <c:axId val="-166697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8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6987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69784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132742.62510999999</c:v>
                </c:pt>
                <c:pt idx="1">
                  <c:v>151371.18145</c:v>
                </c:pt>
                <c:pt idx="2">
                  <c:v>130407.52864</c:v>
                </c:pt>
                <c:pt idx="3">
                  <c:v>53970.503550000001</c:v>
                </c:pt>
                <c:pt idx="4">
                  <c:v>61556.372819999997</c:v>
                </c:pt>
                <c:pt idx="5">
                  <c:v>101197.3572</c:v>
                </c:pt>
                <c:pt idx="6">
                  <c:v>127743.18747</c:v>
                </c:pt>
                <c:pt idx="7">
                  <c:v>98051.166570000001</c:v>
                </c:pt>
                <c:pt idx="8">
                  <c:v>130586.23681</c:v>
                </c:pt>
                <c:pt idx="9">
                  <c:v>131031.15293</c:v>
                </c:pt>
                <c:pt idx="10">
                  <c:v>104196.27806</c:v>
                </c:pt>
                <c:pt idx="11">
                  <c:v>110420.45517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1-4BDA-8A1E-99B234F45427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146285.88952999999</c:v>
                </c:pt>
                <c:pt idx="2">
                  <c:v>176087.67006999999</c:v>
                </c:pt>
                <c:pt idx="3">
                  <c:v>141544.93281</c:v>
                </c:pt>
                <c:pt idx="4">
                  <c:v>162533.52062</c:v>
                </c:pt>
                <c:pt idx="5">
                  <c:v>87699.11692</c:v>
                </c:pt>
                <c:pt idx="6">
                  <c:v>165806.61635</c:v>
                </c:pt>
                <c:pt idx="7">
                  <c:v>134348.90609999999</c:v>
                </c:pt>
                <c:pt idx="8">
                  <c:v>147838.62783000001</c:v>
                </c:pt>
                <c:pt idx="9">
                  <c:v>147931.79717999999</c:v>
                </c:pt>
                <c:pt idx="10">
                  <c:v>124237.49191</c:v>
                </c:pt>
                <c:pt idx="11">
                  <c:v>114255.66389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1-4BDA-8A1E-99B234F4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76240"/>
        <c:axId val="-1667177328"/>
      </c:lineChart>
      <c:catAx>
        <c:axId val="-16671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77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6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219895.73874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248832.67285999999</c:v>
                </c:pt>
                <c:pt idx="7">
                  <c:v>205496.74820999999</c:v>
                </c:pt>
                <c:pt idx="8">
                  <c:v>269873.13735999999</c:v>
                </c:pt>
                <c:pt idx="9">
                  <c:v>287035.81792</c:v>
                </c:pt>
                <c:pt idx="10">
                  <c:v>257769.29092999999</c:v>
                </c:pt>
                <c:pt idx="11">
                  <c:v>289618.31968999997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077-97C3-D85F6B4346D6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182583.07002000001</c:v>
                </c:pt>
                <c:pt idx="1">
                  <c:v>185830.75580000001</c:v>
                </c:pt>
                <c:pt idx="2">
                  <c:v>208839.27116</c:v>
                </c:pt>
                <c:pt idx="3">
                  <c:v>229647.18122</c:v>
                </c:pt>
                <c:pt idx="4">
                  <c:v>235732.89752</c:v>
                </c:pt>
                <c:pt idx="5">
                  <c:v>132447.50477999999</c:v>
                </c:pt>
                <c:pt idx="6">
                  <c:v>222318.12414</c:v>
                </c:pt>
                <c:pt idx="7">
                  <c:v>174648.94130000001</c:v>
                </c:pt>
                <c:pt idx="8">
                  <c:v>229949.89999000001</c:v>
                </c:pt>
                <c:pt idx="9">
                  <c:v>254431.57537000001</c:v>
                </c:pt>
                <c:pt idx="10">
                  <c:v>251664.05157000001</c:v>
                </c:pt>
                <c:pt idx="11">
                  <c:v>226168.49797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3-4077-97C3-D85F6B43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81680"/>
        <c:axId val="-1667181136"/>
      </c:lineChart>
      <c:catAx>
        <c:axId val="-166718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81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1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379020.89081000001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370443.19501000002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CEF-9A62-82CE0B5F9269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282564.32113</c:v>
                </c:pt>
                <c:pt idx="2">
                  <c:v>324512.09766000003</c:v>
                </c:pt>
                <c:pt idx="3">
                  <c:v>328934.35989000002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372336.74514000001</c:v>
                </c:pt>
                <c:pt idx="7">
                  <c:v>322428.47548999998</c:v>
                </c:pt>
                <c:pt idx="8">
                  <c:v>420729.83630000002</c:v>
                </c:pt>
                <c:pt idx="9">
                  <c:v>394133.51549000002</c:v>
                </c:pt>
                <c:pt idx="10">
                  <c:v>432245.44991000002</c:v>
                </c:pt>
                <c:pt idx="11">
                  <c:v>480200.44994999998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6-4CEF-9A62-82CE0B5F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0494096"/>
        <c:axId val="-1710492464"/>
      </c:lineChart>
      <c:catAx>
        <c:axId val="-171049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1049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0492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10494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1680111.3639199999</c:v>
                </c:pt>
                <c:pt idx="1">
                  <c:v>1489541.60913</c:v>
                </c:pt>
                <c:pt idx="2">
                  <c:v>1489130.4742699999</c:v>
                </c:pt>
                <c:pt idx="3">
                  <c:v>1267629.91325</c:v>
                </c:pt>
                <c:pt idx="4">
                  <c:v>1174502.0274100001</c:v>
                </c:pt>
                <c:pt idx="5">
                  <c:v>1424066.9461999999</c:v>
                </c:pt>
                <c:pt idx="6">
                  <c:v>1578369.0624899999</c:v>
                </c:pt>
                <c:pt idx="7">
                  <c:v>1372417.45472</c:v>
                </c:pt>
                <c:pt idx="8">
                  <c:v>1629953.8066199999</c:v>
                </c:pt>
                <c:pt idx="9">
                  <c:v>1722246.95383</c:v>
                </c:pt>
                <c:pt idx="10">
                  <c:v>1635783.1731700001</c:v>
                </c:pt>
                <c:pt idx="11">
                  <c:v>1799735.6524799999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E-472A-AF63-7F4A975DBB6B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1643183.35317</c:v>
                </c:pt>
                <c:pt idx="2">
                  <c:v>1838591.7897999999</c:v>
                </c:pt>
                <c:pt idx="3">
                  <c:v>1768584.3234600001</c:v>
                </c:pt>
                <c:pt idx="4">
                  <c:v>1931271.8409800001</c:v>
                </c:pt>
                <c:pt idx="5">
                  <c:v>1294015.55926</c:v>
                </c:pt>
                <c:pt idx="6">
                  <c:v>1730130.6584900001</c:v>
                </c:pt>
                <c:pt idx="7">
                  <c:v>1628382.4430800001</c:v>
                </c:pt>
                <c:pt idx="8">
                  <c:v>1653646.0983500001</c:v>
                </c:pt>
                <c:pt idx="9">
                  <c:v>1936801.1656800001</c:v>
                </c:pt>
                <c:pt idx="10">
                  <c:v>1813159.1683</c:v>
                </c:pt>
                <c:pt idx="11">
                  <c:v>1813829.9232399999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E-472A-AF63-7F4A975D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80592"/>
        <c:axId val="-1667174608"/>
      </c:lineChart>
      <c:catAx>
        <c:axId val="-166718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746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623706.39512</c:v>
                </c:pt>
                <c:pt idx="1">
                  <c:v>633534.13815000001</c:v>
                </c:pt>
                <c:pt idx="2">
                  <c:v>625451.78030999994</c:v>
                </c:pt>
                <c:pt idx="3">
                  <c:v>455478.11345</c:v>
                </c:pt>
                <c:pt idx="4">
                  <c:v>430827.64545000001</c:v>
                </c:pt>
                <c:pt idx="5">
                  <c:v>585171.13213000004</c:v>
                </c:pt>
                <c:pt idx="6">
                  <c:v>665882.56039999996</c:v>
                </c:pt>
                <c:pt idx="7">
                  <c:v>570518.74181000004</c:v>
                </c:pt>
                <c:pt idx="8">
                  <c:v>687739.60100000002</c:v>
                </c:pt>
                <c:pt idx="9">
                  <c:v>735862.86331000004</c:v>
                </c:pt>
                <c:pt idx="10">
                  <c:v>694056.15633999999</c:v>
                </c:pt>
                <c:pt idx="11">
                  <c:v>834559.54179000005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D-49B8-B48A-341BAC362A6F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585565.29879000003</c:v>
                </c:pt>
                <c:pt idx="1">
                  <c:v>600962.95079000003</c:v>
                </c:pt>
                <c:pt idx="2">
                  <c:v>699023.77086000005</c:v>
                </c:pt>
                <c:pt idx="3">
                  <c:v>659064.66011000006</c:v>
                </c:pt>
                <c:pt idx="4">
                  <c:v>780143.58924999996</c:v>
                </c:pt>
                <c:pt idx="5">
                  <c:v>472013.33856</c:v>
                </c:pt>
                <c:pt idx="6">
                  <c:v>682365.40856999997</c:v>
                </c:pt>
                <c:pt idx="7">
                  <c:v>574258.03851999994</c:v>
                </c:pt>
                <c:pt idx="8">
                  <c:v>647140.80925000005</c:v>
                </c:pt>
                <c:pt idx="9">
                  <c:v>709053.58002999995</c:v>
                </c:pt>
                <c:pt idx="10">
                  <c:v>682989.42689999996</c:v>
                </c:pt>
                <c:pt idx="11">
                  <c:v>740427.19840999995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D-49B8-B48A-341BAC36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76784"/>
        <c:axId val="-1667175696"/>
      </c:lineChart>
      <c:catAx>
        <c:axId val="-16671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7569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67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2398190.4262899999</c:v>
                </c:pt>
                <c:pt idx="1">
                  <c:v>2518829.5314000002</c:v>
                </c:pt>
                <c:pt idx="2">
                  <c:v>2060601.4609900001</c:v>
                </c:pt>
                <c:pt idx="3">
                  <c:v>596330.70241000003</c:v>
                </c:pt>
                <c:pt idx="4">
                  <c:v>1202352.11745</c:v>
                </c:pt>
                <c:pt idx="5">
                  <c:v>2014227.1833599999</c:v>
                </c:pt>
                <c:pt idx="6">
                  <c:v>2200026.1262500002</c:v>
                </c:pt>
                <c:pt idx="7">
                  <c:v>1543642.77831</c:v>
                </c:pt>
                <c:pt idx="8">
                  <c:v>2604416.13778</c:v>
                </c:pt>
                <c:pt idx="9">
                  <c:v>2914362.91952</c:v>
                </c:pt>
                <c:pt idx="10">
                  <c:v>2696558.82968</c:v>
                </c:pt>
                <c:pt idx="11">
                  <c:v>2799027.9901700001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5-4D5D-88BE-A850A0ACFF96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2327530.68408</c:v>
                </c:pt>
                <c:pt idx="1">
                  <c:v>2544569.7478100001</c:v>
                </c:pt>
                <c:pt idx="2">
                  <c:v>2883061.00294</c:v>
                </c:pt>
                <c:pt idx="3">
                  <c:v>2616414.3615299999</c:v>
                </c:pt>
                <c:pt idx="4">
                  <c:v>2753037.2377200001</c:v>
                </c:pt>
                <c:pt idx="5">
                  <c:v>2189206.0034099999</c:v>
                </c:pt>
                <c:pt idx="6">
                  <c:v>2900129.45805</c:v>
                </c:pt>
                <c:pt idx="7">
                  <c:v>1740661.8847000001</c:v>
                </c:pt>
                <c:pt idx="8">
                  <c:v>2591967.2146100001</c:v>
                </c:pt>
                <c:pt idx="9">
                  <c:v>2812518.3222400001</c:v>
                </c:pt>
                <c:pt idx="10">
                  <c:v>2690128.5068700002</c:v>
                </c:pt>
                <c:pt idx="11">
                  <c:v>2537839.08812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5-4D5D-88BE-A850A0AC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75152"/>
        <c:axId val="-1667178416"/>
      </c:lineChart>
      <c:catAx>
        <c:axId val="-166717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7841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7515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822634.86193000001</c:v>
                </c:pt>
                <c:pt idx="1">
                  <c:v>862550.08308999997</c:v>
                </c:pt>
                <c:pt idx="2">
                  <c:v>828841.35501000006</c:v>
                </c:pt>
                <c:pt idx="3">
                  <c:v>619437.99016000004</c:v>
                </c:pt>
                <c:pt idx="4">
                  <c:v>669054.20403999998</c:v>
                </c:pt>
                <c:pt idx="5">
                  <c:v>901316.32062999997</c:v>
                </c:pt>
                <c:pt idx="6">
                  <c:v>985272.06492999999</c:v>
                </c:pt>
                <c:pt idx="7">
                  <c:v>850046.27679999999</c:v>
                </c:pt>
                <c:pt idx="8">
                  <c:v>1061481.90714</c:v>
                </c:pt>
                <c:pt idx="9">
                  <c:v>1122443.83079</c:v>
                </c:pt>
                <c:pt idx="10">
                  <c:v>1110467.52</c:v>
                </c:pt>
                <c:pt idx="11">
                  <c:v>1221535.5757299999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C-4BE9-95BF-1CB9FE04ECE7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796993.56509000005</c:v>
                </c:pt>
                <c:pt idx="1">
                  <c:v>888924.74395999999</c:v>
                </c:pt>
                <c:pt idx="2">
                  <c:v>992598.81120999996</c:v>
                </c:pt>
                <c:pt idx="3">
                  <c:v>936996.21643000003</c:v>
                </c:pt>
                <c:pt idx="4">
                  <c:v>1041396.75604</c:v>
                </c:pt>
                <c:pt idx="5">
                  <c:v>715358.63271000003</c:v>
                </c:pt>
                <c:pt idx="6">
                  <c:v>947102.20345000003</c:v>
                </c:pt>
                <c:pt idx="7">
                  <c:v>847906.54856999998</c:v>
                </c:pt>
                <c:pt idx="8">
                  <c:v>1011369.69213</c:v>
                </c:pt>
                <c:pt idx="9">
                  <c:v>1070550.61139</c:v>
                </c:pt>
                <c:pt idx="10">
                  <c:v>1013034.50223</c:v>
                </c:pt>
                <c:pt idx="11">
                  <c:v>973436.42648000002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C-4BE9-95BF-1CB9FE04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87120"/>
        <c:axId val="-1667182768"/>
      </c:lineChart>
      <c:catAx>
        <c:axId val="-166718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8276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712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1490224.7631399999</c:v>
                </c:pt>
                <c:pt idx="1">
                  <c:v>1516862.8990799999</c:v>
                </c:pt>
                <c:pt idx="2">
                  <c:v>1209772.1707599999</c:v>
                </c:pt>
                <c:pt idx="3">
                  <c:v>573649.66203000001</c:v>
                </c:pt>
                <c:pt idx="4">
                  <c:v>836955.29789000005</c:v>
                </c:pt>
                <c:pt idx="5">
                  <c:v>1348770.2311199999</c:v>
                </c:pt>
                <c:pt idx="6">
                  <c:v>1804854.0824200001</c:v>
                </c:pt>
                <c:pt idx="7">
                  <c:v>1539281.1142</c:v>
                </c:pt>
                <c:pt idx="8">
                  <c:v>1789953.92114</c:v>
                </c:pt>
                <c:pt idx="9">
                  <c:v>1850321.83229</c:v>
                </c:pt>
                <c:pt idx="10">
                  <c:v>1520912.8401299999</c:v>
                </c:pt>
                <c:pt idx="11">
                  <c:v>1661882.08971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E-4165-A171-D942F7FB124F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1413940.57803</c:v>
                </c:pt>
                <c:pt idx="1">
                  <c:v>1413573.0740400001</c:v>
                </c:pt>
                <c:pt idx="2">
                  <c:v>1674861.5078700001</c:v>
                </c:pt>
                <c:pt idx="3">
                  <c:v>1503254.41331</c:v>
                </c:pt>
                <c:pt idx="4">
                  <c:v>1621398.9528399999</c:v>
                </c:pt>
                <c:pt idx="5">
                  <c:v>1085857.3651099999</c:v>
                </c:pt>
                <c:pt idx="6">
                  <c:v>1672649.9024100001</c:v>
                </c:pt>
                <c:pt idx="7">
                  <c:v>1394898.9497100001</c:v>
                </c:pt>
                <c:pt idx="8">
                  <c:v>1500335.5808300001</c:v>
                </c:pt>
                <c:pt idx="9">
                  <c:v>1552705.87136</c:v>
                </c:pt>
                <c:pt idx="10">
                  <c:v>1537181.2664699999</c:v>
                </c:pt>
                <c:pt idx="11">
                  <c:v>1326372.3470600001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E-4165-A171-D942F7FB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85488"/>
        <c:axId val="-1667184944"/>
      </c:lineChart>
      <c:catAx>
        <c:axId val="-166718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18494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702065.64616</c:v>
                </c:pt>
                <c:pt idx="1">
                  <c:v>689325.60207000002</c:v>
                </c:pt>
                <c:pt idx="2">
                  <c:v>671306.79547999997</c:v>
                </c:pt>
                <c:pt idx="3">
                  <c:v>517653.10184000002</c:v>
                </c:pt>
                <c:pt idx="4">
                  <c:v>498221.77068000002</c:v>
                </c:pt>
                <c:pt idx="5">
                  <c:v>676157.71336000005</c:v>
                </c:pt>
                <c:pt idx="6">
                  <c:v>754182.97742000001</c:v>
                </c:pt>
                <c:pt idx="7">
                  <c:v>615020.08545000001</c:v>
                </c:pt>
                <c:pt idx="8">
                  <c:v>747804.74266999995</c:v>
                </c:pt>
                <c:pt idx="9">
                  <c:v>801065.78385999997</c:v>
                </c:pt>
                <c:pt idx="10">
                  <c:v>762566.95016999997</c:v>
                </c:pt>
                <c:pt idx="11">
                  <c:v>820333.85095999995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4AC-9F8C-C47804EA0265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650412.55099999998</c:v>
                </c:pt>
                <c:pt idx="1">
                  <c:v>655044.92223999999</c:v>
                </c:pt>
                <c:pt idx="2">
                  <c:v>712310.89445999998</c:v>
                </c:pt>
                <c:pt idx="3">
                  <c:v>706605.33125000005</c:v>
                </c:pt>
                <c:pt idx="4">
                  <c:v>827448.46074000001</c:v>
                </c:pt>
                <c:pt idx="5">
                  <c:v>516668.43362000003</c:v>
                </c:pt>
                <c:pt idx="6">
                  <c:v>709133.26919000002</c:v>
                </c:pt>
                <c:pt idx="7">
                  <c:v>611246.97912999999</c:v>
                </c:pt>
                <c:pt idx="8">
                  <c:v>651276.00887000002</c:v>
                </c:pt>
                <c:pt idx="9">
                  <c:v>719064.59339000005</c:v>
                </c:pt>
                <c:pt idx="10">
                  <c:v>689664.21105000004</c:v>
                </c:pt>
                <c:pt idx="11">
                  <c:v>671675.37525000004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0-44AC-9F8C-C47804EA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183312"/>
        <c:axId val="-1665841280"/>
      </c:lineChart>
      <c:catAx>
        <c:axId val="-16671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41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1833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309024.14743999997</c:v>
                </c:pt>
                <c:pt idx="2">
                  <c:v>316474.96230000001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322830.28872000001</c:v>
                </c:pt>
                <c:pt idx="6">
                  <c:v>350679.74932</c:v>
                </c:pt>
                <c:pt idx="7">
                  <c:v>318651.00835000002</c:v>
                </c:pt>
                <c:pt idx="8">
                  <c:v>344068.35866000003</c:v>
                </c:pt>
                <c:pt idx="9">
                  <c:v>356460.20335000003</c:v>
                </c:pt>
                <c:pt idx="10">
                  <c:v>318339.82669000002</c:v>
                </c:pt>
                <c:pt idx="11">
                  <c:v>353775.95387999999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4849-9343-1EE5B3A35999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266361.49541999999</c:v>
                </c:pt>
                <c:pt idx="2">
                  <c:v>316697.19016</c:v>
                </c:pt>
                <c:pt idx="3">
                  <c:v>311274.73728</c:v>
                </c:pt>
                <c:pt idx="4">
                  <c:v>353998.85204999999</c:v>
                </c:pt>
                <c:pt idx="5">
                  <c:v>235214.69256</c:v>
                </c:pt>
                <c:pt idx="6">
                  <c:v>315273.00378999999</c:v>
                </c:pt>
                <c:pt idx="7">
                  <c:v>284201.11060000001</c:v>
                </c:pt>
                <c:pt idx="8">
                  <c:v>303733.65617999999</c:v>
                </c:pt>
                <c:pt idx="9">
                  <c:v>294721.39022</c:v>
                </c:pt>
                <c:pt idx="10">
                  <c:v>301559.38144999999</c:v>
                </c:pt>
                <c:pt idx="11">
                  <c:v>279704.95673999999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4849-9343-1EE5B3A3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53792"/>
        <c:axId val="-1665842912"/>
      </c:lineChart>
      <c:catAx>
        <c:axId val="-16658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42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5379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291805.55313000001</c:v>
                </c:pt>
                <c:pt idx="1">
                  <c:v>372039.90392000001</c:v>
                </c:pt>
                <c:pt idx="2">
                  <c:v>229282.76235999999</c:v>
                </c:pt>
                <c:pt idx="3">
                  <c:v>145571.75638000001</c:v>
                </c:pt>
                <c:pt idx="4">
                  <c:v>225387.93939000001</c:v>
                </c:pt>
                <c:pt idx="5">
                  <c:v>344935.14328000002</c:v>
                </c:pt>
                <c:pt idx="6">
                  <c:v>345711.10242000001</c:v>
                </c:pt>
                <c:pt idx="7">
                  <c:v>187309.73057000001</c:v>
                </c:pt>
                <c:pt idx="8">
                  <c:v>312679.01231000002</c:v>
                </c:pt>
                <c:pt idx="9">
                  <c:v>692739.527</c:v>
                </c:pt>
                <c:pt idx="10">
                  <c:v>312224.71302999998</c:v>
                </c:pt>
                <c:pt idx="11">
                  <c:v>298057.02846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9-4C9E-A317-95CD7E19A807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248780.50434000001</c:v>
                </c:pt>
                <c:pt idx="2">
                  <c:v>297349.99144000001</c:v>
                </c:pt>
                <c:pt idx="3">
                  <c:v>257747.60381999999</c:v>
                </c:pt>
                <c:pt idx="4">
                  <c:v>360377.44769</c:v>
                </c:pt>
                <c:pt idx="5">
                  <c:v>215410.01259</c:v>
                </c:pt>
                <c:pt idx="6">
                  <c:v>507955.38105999999</c:v>
                </c:pt>
                <c:pt idx="7">
                  <c:v>566132.39199999999</c:v>
                </c:pt>
                <c:pt idx="8">
                  <c:v>438813.72123999998</c:v>
                </c:pt>
                <c:pt idx="9">
                  <c:v>265495.15717000002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9-4C9E-A317-95CD7E19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50528"/>
        <c:axId val="-1665844000"/>
      </c:lineChart>
      <c:catAx>
        <c:axId val="-16658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44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50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1135828.91016</c:v>
                </c:pt>
                <c:pt idx="1">
                  <c:v>997635.78670000006</c:v>
                </c:pt>
                <c:pt idx="2">
                  <c:v>980858.60253000003</c:v>
                </c:pt>
                <c:pt idx="3">
                  <c:v>901093.62020999996</c:v>
                </c:pt>
                <c:pt idx="4">
                  <c:v>814297.15878000006</c:v>
                </c:pt>
                <c:pt idx="5">
                  <c:v>1121122.8887799999</c:v>
                </c:pt>
                <c:pt idx="6">
                  <c:v>1036753.33292</c:v>
                </c:pt>
                <c:pt idx="7">
                  <c:v>871219.89780999999</c:v>
                </c:pt>
                <c:pt idx="8">
                  <c:v>1097579.2127100001</c:v>
                </c:pt>
                <c:pt idx="9">
                  <c:v>1110615.9799599999</c:v>
                </c:pt>
                <c:pt idx="10">
                  <c:v>1224913.5745600001</c:v>
                </c:pt>
                <c:pt idx="11">
                  <c:v>1383259.95624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8-4658-83E8-3D4205CF083B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1192860.6802600001</c:v>
                </c:pt>
                <c:pt idx="2">
                  <c:v>1302279.6753</c:v>
                </c:pt>
                <c:pt idx="3">
                  <c:v>1235495.1953</c:v>
                </c:pt>
                <c:pt idx="4">
                  <c:v>1355647.4013199999</c:v>
                </c:pt>
                <c:pt idx="5">
                  <c:v>877927.78685999999</c:v>
                </c:pt>
                <c:pt idx="6">
                  <c:v>1239199.84556</c:v>
                </c:pt>
                <c:pt idx="7">
                  <c:v>1015932.96263</c:v>
                </c:pt>
                <c:pt idx="8">
                  <c:v>1131073.5751799999</c:v>
                </c:pt>
                <c:pt idx="9">
                  <c:v>1168915.11035</c:v>
                </c:pt>
                <c:pt idx="10">
                  <c:v>989897.14229999995</c:v>
                </c:pt>
                <c:pt idx="11">
                  <c:v>1108324.47697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8-4658-83E8-3D4205CF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52704"/>
        <c:axId val="-1665847808"/>
      </c:lineChart>
      <c:catAx>
        <c:axId val="-16658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478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527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282564.32113</c:v>
                </c:pt>
                <c:pt idx="2">
                  <c:v>324512.09766000003</c:v>
                </c:pt>
                <c:pt idx="3">
                  <c:v>328934.35989000002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372336.74514000001</c:v>
                </c:pt>
                <c:pt idx="7">
                  <c:v>322428.47548999998</c:v>
                </c:pt>
                <c:pt idx="8">
                  <c:v>420729.83630000002</c:v>
                </c:pt>
                <c:pt idx="9">
                  <c:v>394133.51549000002</c:v>
                </c:pt>
                <c:pt idx="10">
                  <c:v>432245.44991000002</c:v>
                </c:pt>
                <c:pt idx="11">
                  <c:v>480200.44994999998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5-4FEA-83F9-43165898DC33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379020.89081000001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370443.19501000002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5-4FEA-83F9-43165898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45632"/>
        <c:axId val="-1665846720"/>
      </c:lineChart>
      <c:catAx>
        <c:axId val="-16658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4672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56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7-4DF1-B03D-E840D5914861}"/>
            </c:ext>
          </c:extLst>
        </c:ser>
        <c:ser>
          <c:idx val="1"/>
          <c:order val="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14686571.697000001</c:v>
                </c:pt>
                <c:pt idx="1">
                  <c:v>14590645.391000001</c:v>
                </c:pt>
                <c:pt idx="2">
                  <c:v>13337963.506999999</c:v>
                </c:pt>
                <c:pt idx="3">
                  <c:v>8971149.0859999992</c:v>
                </c:pt>
                <c:pt idx="4">
                  <c:v>9945551.1870000008</c:v>
                </c:pt>
                <c:pt idx="5">
                  <c:v>13441948.869000001</c:v>
                </c:pt>
                <c:pt idx="6">
                  <c:v>14874577.423</c:v>
                </c:pt>
                <c:pt idx="7">
                  <c:v>12442671.819</c:v>
                </c:pt>
                <c:pt idx="8">
                  <c:v>15976635.293</c:v>
                </c:pt>
                <c:pt idx="9">
                  <c:v>17308722.315000001</c:v>
                </c:pt>
                <c:pt idx="10">
                  <c:v>16093928.348999999</c:v>
                </c:pt>
                <c:pt idx="11">
                  <c:v>17843802.096999999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7-4DF1-B03D-E840D591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0489744"/>
        <c:axId val="-1832309104"/>
      </c:lineChart>
      <c:catAx>
        <c:axId val="-171048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230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32309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10489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7-4CF7-8548-F5A2BCDE7DBC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CF7-8548-F5A2BCDE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55424"/>
        <c:axId val="-1665852160"/>
      </c:lineChart>
      <c:catAx>
        <c:axId val="-16658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5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521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554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167258.77429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287183.77549999999</c:v>
                </c:pt>
                <c:pt idx="10">
                  <c:v>191365.55755</c:v>
                </c:pt>
                <c:pt idx="11">
                  <c:v>279511.54240999999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7-4445-9BF3-DF109C5737C1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157623.00628999999</c:v>
                </c:pt>
                <c:pt idx="2">
                  <c:v>282563.32374999998</c:v>
                </c:pt>
                <c:pt idx="3">
                  <c:v>197032.04006</c:v>
                </c:pt>
                <c:pt idx="4">
                  <c:v>248662.94944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360282.88809999998</c:v>
                </c:pt>
                <c:pt idx="11">
                  <c:v>288648.05207999999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7-4445-9BF3-DF109C57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46176"/>
        <c:axId val="-1665851072"/>
      </c:lineChart>
      <c:catAx>
        <c:axId val="-16658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5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510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6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361004.43206999998</c:v>
                </c:pt>
                <c:pt idx="1">
                  <c:v>387530.14322999999</c:v>
                </c:pt>
                <c:pt idx="2">
                  <c:v>396045.68745999999</c:v>
                </c:pt>
                <c:pt idx="3">
                  <c:v>286877.34392999997</c:v>
                </c:pt>
                <c:pt idx="4">
                  <c:v>278021.63224000001</c:v>
                </c:pt>
                <c:pt idx="5">
                  <c:v>359641.46344999998</c:v>
                </c:pt>
                <c:pt idx="6">
                  <c:v>416077.09298999998</c:v>
                </c:pt>
                <c:pt idx="7">
                  <c:v>355392.82838999998</c:v>
                </c:pt>
                <c:pt idx="8">
                  <c:v>435822.38201</c:v>
                </c:pt>
                <c:pt idx="9">
                  <c:v>459528.31724</c:v>
                </c:pt>
                <c:pt idx="10">
                  <c:v>439727.24790000002</c:v>
                </c:pt>
                <c:pt idx="11">
                  <c:v>488814.8394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9-4DD7-A9C9-A645E81F4E7B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361884.17778999999</c:v>
                </c:pt>
                <c:pt idx="2">
                  <c:v>414615.42973999999</c:v>
                </c:pt>
                <c:pt idx="3">
                  <c:v>392857.45013999997</c:v>
                </c:pt>
                <c:pt idx="4">
                  <c:v>473189.05465000001</c:v>
                </c:pt>
                <c:pt idx="5">
                  <c:v>285953.99151999998</c:v>
                </c:pt>
                <c:pt idx="6">
                  <c:v>426248.67440999998</c:v>
                </c:pt>
                <c:pt idx="7">
                  <c:v>345201.18526</c:v>
                </c:pt>
                <c:pt idx="8">
                  <c:v>395731.57701000001</c:v>
                </c:pt>
                <c:pt idx="9">
                  <c:v>436835.82004000002</c:v>
                </c:pt>
                <c:pt idx="10">
                  <c:v>419045.42233999999</c:v>
                </c:pt>
                <c:pt idx="11">
                  <c:v>390571.19068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9-4DD7-A9C9-A645E81F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848896"/>
        <c:axId val="-1665845088"/>
      </c:lineChart>
      <c:catAx>
        <c:axId val="-16658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58450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58488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1881327.5966099999</c:v>
                </c:pt>
                <c:pt idx="1">
                  <c:v>1857110.8694799999</c:v>
                </c:pt>
                <c:pt idx="2">
                  <c:v>1950395.1079200001</c:v>
                </c:pt>
                <c:pt idx="3">
                  <c:v>1878347.7192399998</c:v>
                </c:pt>
                <c:pt idx="4">
                  <c:v>2011076.4230300002</c:v>
                </c:pt>
                <c:pt idx="5">
                  <c:v>1362769.90014</c:v>
                </c:pt>
                <c:pt idx="6">
                  <c:v>1797330.8673</c:v>
                </c:pt>
                <c:pt idx="7">
                  <c:v>1528040.2094699999</c:v>
                </c:pt>
                <c:pt idx="8">
                  <c:v>2074105.6016600002</c:v>
                </c:pt>
                <c:pt idx="9">
                  <c:v>2421055.4373000003</c:v>
                </c:pt>
                <c:pt idx="10">
                  <c:v>2353316.4490700001</c:v>
                </c:pt>
                <c:pt idx="11">
                  <c:v>2258787.51309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1-48F1-A8D5-DFF7FD57B36D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2043212.1026500002</c:v>
                </c:pt>
                <c:pt idx="1">
                  <c:v>1939524.4412099998</c:v>
                </c:pt>
                <c:pt idx="2">
                  <c:v>2031888.7206599996</c:v>
                </c:pt>
                <c:pt idx="3">
                  <c:v>1762710.10763</c:v>
                </c:pt>
                <c:pt idx="4">
                  <c:v>1575782.0396700001</c:v>
                </c:pt>
                <c:pt idx="5">
                  <c:v>1910491.1805699999</c:v>
                </c:pt>
                <c:pt idx="6">
                  <c:v>1955676.90781</c:v>
                </c:pt>
                <c:pt idx="7">
                  <c:v>1681309.6933599999</c:v>
                </c:pt>
                <c:pt idx="8">
                  <c:v>2217362.1926600002</c:v>
                </c:pt>
                <c:pt idx="9">
                  <c:v>2338381.7766300002</c:v>
                </c:pt>
                <c:pt idx="10">
                  <c:v>2309439.3220199998</c:v>
                </c:pt>
                <c:pt idx="11">
                  <c:v>2603364.3739700001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1-48F1-A8D5-DFF7FD57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713808"/>
        <c:axId val="-1667707280"/>
      </c:lineChart>
      <c:catAx>
        <c:axId val="-166771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07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3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C-4343-9566-3CBD236D3027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C-4343-9566-3CBD236D3027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C-4343-9566-3CBD236D3027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C-4343-9566-3CBD236D3027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C-4343-9566-3CBD236D3027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C-4343-9566-3CBD236D3027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8C-4343-9566-3CBD236D3027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8C-4343-9566-3CBD236D3027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8C-4343-9566-3CBD236D3027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8C-4343-9566-3CBD236D3027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8C-4343-9566-3CBD236D3027}"/>
            </c:ext>
          </c:extLst>
        </c:ser>
        <c:ser>
          <c:idx val="11"/>
          <c:order val="1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'2002_2020_AYLIK_IHR'!$C$80:$N$80</c:f>
              <c:numCache>
                <c:formatCode>#,##0</c:formatCode>
                <c:ptCount val="12"/>
                <c:pt idx="0">
                  <c:v>14686571.697000001</c:v>
                </c:pt>
                <c:pt idx="1">
                  <c:v>14590645.391000001</c:v>
                </c:pt>
                <c:pt idx="2">
                  <c:v>13337963.506999999</c:v>
                </c:pt>
                <c:pt idx="3">
                  <c:v>8971149.0859999992</c:v>
                </c:pt>
                <c:pt idx="4">
                  <c:v>9945551.1870000008</c:v>
                </c:pt>
                <c:pt idx="5">
                  <c:v>13441948.869000001</c:v>
                </c:pt>
                <c:pt idx="6">
                  <c:v>14874577.423</c:v>
                </c:pt>
                <c:pt idx="7">
                  <c:v>12442671.819</c:v>
                </c:pt>
                <c:pt idx="8">
                  <c:v>15976635.293</c:v>
                </c:pt>
                <c:pt idx="9">
                  <c:v>17308722.315000001</c:v>
                </c:pt>
                <c:pt idx="10">
                  <c:v>16093928.348999999</c:v>
                </c:pt>
                <c:pt idx="11">
                  <c:v>17843802.096999999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8C-4343-9566-3CBD236D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702384"/>
        <c:axId val="-1667714352"/>
      </c:lineChart>
      <c:catAx>
        <c:axId val="-166770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1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23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'2002_2020_AYLIK_IHR'!$O$62:$O$80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169514167.03300002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C-4A21-9FB4-7CA43AAF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67702928"/>
        <c:axId val="-1667712176"/>
      </c:barChart>
      <c:catAx>
        <c:axId val="-166770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12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292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583442.39815000002</c:v>
                </c:pt>
                <c:pt idx="1">
                  <c:v>593080.89009</c:v>
                </c:pt>
                <c:pt idx="2">
                  <c:v>631434.79217000003</c:v>
                </c:pt>
                <c:pt idx="3">
                  <c:v>593842.89682000002</c:v>
                </c:pt>
                <c:pt idx="4">
                  <c:v>498592.97554000001</c:v>
                </c:pt>
                <c:pt idx="5">
                  <c:v>571573.11808000004</c:v>
                </c:pt>
                <c:pt idx="6">
                  <c:v>588918.07079000003</c:v>
                </c:pt>
                <c:pt idx="7">
                  <c:v>544259.59057999996</c:v>
                </c:pt>
                <c:pt idx="8">
                  <c:v>643577.66228000005</c:v>
                </c:pt>
                <c:pt idx="9">
                  <c:v>670204.63621999999</c:v>
                </c:pt>
                <c:pt idx="10">
                  <c:v>612052.90142000001</c:v>
                </c:pt>
                <c:pt idx="11">
                  <c:v>770361.54532000003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6-4042-B1BB-4DC70BC3CD51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590704.11922999995</c:v>
                </c:pt>
                <c:pt idx="5">
                  <c:v>344700.55468</c:v>
                </c:pt>
                <c:pt idx="6">
                  <c:v>546255.51265000005</c:v>
                </c:pt>
                <c:pt idx="7">
                  <c:v>480724.38799999998</c:v>
                </c:pt>
                <c:pt idx="8">
                  <c:v>568541.18143999996</c:v>
                </c:pt>
                <c:pt idx="9">
                  <c:v>697557.60369999998</c:v>
                </c:pt>
                <c:pt idx="10">
                  <c:v>620369.65683999995</c:v>
                </c:pt>
                <c:pt idx="11">
                  <c:v>629238.93339000002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6-4042-B1BB-4DC70BC3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710544"/>
        <c:axId val="-1667711088"/>
      </c:lineChart>
      <c:catAx>
        <c:axId val="-166771054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110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05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255294.69912</c:v>
                </c:pt>
                <c:pt idx="1">
                  <c:v>203439.25075000001</c:v>
                </c:pt>
                <c:pt idx="2">
                  <c:v>178169.95655</c:v>
                </c:pt>
                <c:pt idx="3">
                  <c:v>118367.24076</c:v>
                </c:pt>
                <c:pt idx="4">
                  <c:v>158687.47295</c:v>
                </c:pt>
                <c:pt idx="5">
                  <c:v>264193.62819999998</c:v>
                </c:pt>
                <c:pt idx="6">
                  <c:v>185581.34121000001</c:v>
                </c:pt>
                <c:pt idx="7">
                  <c:v>129782.3627</c:v>
                </c:pt>
                <c:pt idx="8">
                  <c:v>197124.89387</c:v>
                </c:pt>
                <c:pt idx="9">
                  <c:v>263947.87810999999</c:v>
                </c:pt>
                <c:pt idx="10">
                  <c:v>370532.82704</c:v>
                </c:pt>
                <c:pt idx="11">
                  <c:v>406064.63754000003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2-4511-B89D-9C46046487E4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199171.08131000001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202356.84766999999</c:v>
                </c:pt>
                <c:pt idx="6">
                  <c:v>131692.40529</c:v>
                </c:pt>
                <c:pt idx="7">
                  <c:v>109799.82424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349911.56588000001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2-4511-B89D-9C460464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713264"/>
        <c:axId val="-1667704016"/>
      </c:lineChart>
      <c:catAx>
        <c:axId val="-166771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040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3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131870.05003000001</c:v>
                </c:pt>
                <c:pt idx="1">
                  <c:v>126846.91173000001</c:v>
                </c:pt>
                <c:pt idx="2">
                  <c:v>162233.38362000001</c:v>
                </c:pt>
                <c:pt idx="3">
                  <c:v>143634.92576000001</c:v>
                </c:pt>
                <c:pt idx="4">
                  <c:v>100056.65201000001</c:v>
                </c:pt>
                <c:pt idx="5">
                  <c:v>112618.65360000001</c:v>
                </c:pt>
                <c:pt idx="6">
                  <c:v>124203.32412</c:v>
                </c:pt>
                <c:pt idx="7">
                  <c:v>130644.84941</c:v>
                </c:pt>
                <c:pt idx="8">
                  <c:v>166848.21351</c:v>
                </c:pt>
                <c:pt idx="9">
                  <c:v>168691.97813999999</c:v>
                </c:pt>
                <c:pt idx="10">
                  <c:v>164641.32118999999</c:v>
                </c:pt>
                <c:pt idx="11">
                  <c:v>151455.29668999999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9-4989-BFAA-247B56D41202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125222.60651</c:v>
                </c:pt>
                <c:pt idx="4">
                  <c:v>138481.47127000001</c:v>
                </c:pt>
                <c:pt idx="5">
                  <c:v>83008.97928</c:v>
                </c:pt>
                <c:pt idx="6">
                  <c:v>130147.28623</c:v>
                </c:pt>
                <c:pt idx="7">
                  <c:v>127810.8803</c:v>
                </c:pt>
                <c:pt idx="8">
                  <c:v>152522.97880000001</c:v>
                </c:pt>
                <c:pt idx="9">
                  <c:v>148312.94463000001</c:v>
                </c:pt>
                <c:pt idx="10">
                  <c:v>139251.74163999999</c:v>
                </c:pt>
                <c:pt idx="11">
                  <c:v>127743.57187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9-4989-BFAA-247B56D4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714896"/>
        <c:axId val="-1667708912"/>
      </c:lineChart>
      <c:catAx>
        <c:axId val="-166771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0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7708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7714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23" activePane="bottomRight" state="frozen"/>
      <selection activeCell="B16" sqref="B16"/>
      <selection pane="topRight" activeCell="B16" sqref="B16"/>
      <selection pane="bottomLeft" activeCell="B16" sqref="B16"/>
      <selection pane="bottomRight" activeCell="A31" sqref="A3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2" t="s">
        <v>127</v>
      </c>
      <c r="C1" s="152"/>
      <c r="D1" s="152"/>
      <c r="E1" s="152"/>
      <c r="F1" s="152"/>
      <c r="G1" s="152"/>
      <c r="H1" s="152"/>
      <c r="I1" s="152"/>
      <c r="J1" s="152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128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129</v>
      </c>
      <c r="C6" s="148"/>
      <c r="D6" s="148"/>
      <c r="E6" s="148"/>
      <c r="F6" s="148" t="s">
        <v>130</v>
      </c>
      <c r="G6" s="148"/>
      <c r="H6" s="148"/>
      <c r="I6" s="148"/>
      <c r="J6" s="148" t="s">
        <v>105</v>
      </c>
      <c r="K6" s="148"/>
      <c r="L6" s="148"/>
      <c r="M6" s="148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131</v>
      </c>
      <c r="K7" s="5" t="s">
        <v>132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2258787.51309</v>
      </c>
      <c r="C8" s="8">
        <f>C9+C18+C20</f>
        <v>2603364.3739700001</v>
      </c>
      <c r="D8" s="10">
        <f t="shared" ref="D8:D46" si="0">(C8-B8)/B8*100</f>
        <v>15.254948014504569</v>
      </c>
      <c r="E8" s="10">
        <f t="shared" ref="E8:E46" si="1">C8/C$46*100</f>
        <v>14.589740234833092</v>
      </c>
      <c r="F8" s="8">
        <f>F9+F18+F20</f>
        <v>23373663.694310002</v>
      </c>
      <c r="G8" s="8">
        <f>G9+G18+G20</f>
        <v>24369142.85884</v>
      </c>
      <c r="H8" s="10">
        <f t="shared" ref="H8:H46" si="2">(G8-F8)/F8*100</f>
        <v>4.2589778716305124</v>
      </c>
      <c r="I8" s="10">
        <f t="shared" ref="I8:I46" si="3">G8/G$46*100</f>
        <v>14.375873878491795</v>
      </c>
      <c r="J8" s="8">
        <f>J9+J18+J20</f>
        <v>23373663.694310002</v>
      </c>
      <c r="K8" s="8">
        <f>K9+K18+K20</f>
        <v>24369142.85884</v>
      </c>
      <c r="L8" s="10">
        <f t="shared" ref="L8:L46" si="4">(K8-J8)/J8*100</f>
        <v>4.2589778716305124</v>
      </c>
      <c r="M8" s="10">
        <f t="shared" ref="M8:M46" si="5">K8/K$46*100</f>
        <v>14.375873878491795</v>
      </c>
    </row>
    <row r="9" spans="1:13" ht="15.6" x14ac:dyDescent="0.3">
      <c r="A9" s="9" t="s">
        <v>3</v>
      </c>
      <c r="B9" s="8">
        <f>B10+B11+B12+B13+B14+B15+B16+B17</f>
        <v>1534150.2302600001</v>
      </c>
      <c r="C9" s="8">
        <f>C10+C11+C12+C13+C14+C15+C16+C17</f>
        <v>1772869.7811700001</v>
      </c>
      <c r="D9" s="10">
        <f t="shared" si="0"/>
        <v>15.560376435203677</v>
      </c>
      <c r="E9" s="10">
        <f t="shared" si="1"/>
        <v>9.9354934084819568</v>
      </c>
      <c r="F9" s="8">
        <f>F10+F11+F12+F13+F14+F15+F16+F17</f>
        <v>15338648.662700001</v>
      </c>
      <c r="G9" s="8">
        <f>G10+G11+G12+G13+G14+G15+G16+G17</f>
        <v>16350706.30607</v>
      </c>
      <c r="H9" s="10">
        <f t="shared" si="2"/>
        <v>6.5980886949388555</v>
      </c>
      <c r="I9" s="10">
        <f t="shared" si="3"/>
        <v>9.6456282045658988</v>
      </c>
      <c r="J9" s="8">
        <f>J10+J11+J12+J13+J14+J15+J16+J17</f>
        <v>15338648.662700001</v>
      </c>
      <c r="K9" s="8">
        <f>K10+K11+K12+K13+K14+K15+K16+K17</f>
        <v>16350706.30607</v>
      </c>
      <c r="L9" s="10">
        <f t="shared" si="4"/>
        <v>6.5980886949388555</v>
      </c>
      <c r="M9" s="10">
        <f t="shared" si="5"/>
        <v>9.6456282045658988</v>
      </c>
    </row>
    <row r="10" spans="1:13" ht="13.8" x14ac:dyDescent="0.25">
      <c r="A10" s="11" t="s">
        <v>133</v>
      </c>
      <c r="B10" s="12">
        <v>629238.93339000002</v>
      </c>
      <c r="C10" s="12">
        <v>770361.54532000003</v>
      </c>
      <c r="D10" s="13">
        <f t="shared" si="0"/>
        <v>22.427507968985243</v>
      </c>
      <c r="E10" s="13">
        <f t="shared" si="1"/>
        <v>4.3172499960057138</v>
      </c>
      <c r="F10" s="12">
        <v>6787840.75019</v>
      </c>
      <c r="G10" s="12">
        <v>7301341.4774599997</v>
      </c>
      <c r="H10" s="13">
        <f t="shared" si="2"/>
        <v>7.5650084639305391</v>
      </c>
      <c r="I10" s="13">
        <f t="shared" si="3"/>
        <v>4.3072160901092218</v>
      </c>
      <c r="J10" s="12">
        <v>6787840.75019</v>
      </c>
      <c r="K10" s="12">
        <v>7301341.4774599997</v>
      </c>
      <c r="L10" s="13">
        <f t="shared" si="4"/>
        <v>7.5650084639305391</v>
      </c>
      <c r="M10" s="13">
        <f t="shared" si="5"/>
        <v>4.3072160901092218</v>
      </c>
    </row>
    <row r="11" spans="1:13" ht="13.8" x14ac:dyDescent="0.25">
      <c r="A11" s="11" t="s">
        <v>134</v>
      </c>
      <c r="B11" s="12">
        <v>349911.56588000001</v>
      </c>
      <c r="C11" s="12">
        <v>406064.63754000003</v>
      </c>
      <c r="D11" s="13">
        <f t="shared" si="0"/>
        <v>16.047789537559147</v>
      </c>
      <c r="E11" s="13">
        <f t="shared" si="1"/>
        <v>2.2756620776929033</v>
      </c>
      <c r="F11" s="12">
        <v>2260424.7366300002</v>
      </c>
      <c r="G11" s="12">
        <v>2731186.1888000001</v>
      </c>
      <c r="H11" s="13">
        <f t="shared" si="2"/>
        <v>20.826238739178024</v>
      </c>
      <c r="I11" s="13">
        <f t="shared" si="3"/>
        <v>1.6111846204974176</v>
      </c>
      <c r="J11" s="12">
        <v>2260424.7366300002</v>
      </c>
      <c r="K11" s="12">
        <v>2731186.1888000001</v>
      </c>
      <c r="L11" s="13">
        <f t="shared" si="4"/>
        <v>20.826238739178024</v>
      </c>
      <c r="M11" s="13">
        <f t="shared" si="5"/>
        <v>1.6111846204974176</v>
      </c>
    </row>
    <row r="12" spans="1:13" ht="13.8" x14ac:dyDescent="0.25">
      <c r="A12" s="11" t="s">
        <v>135</v>
      </c>
      <c r="B12" s="12">
        <v>127743.57187</v>
      </c>
      <c r="C12" s="12">
        <v>151455.29668999999</v>
      </c>
      <c r="D12" s="13">
        <f t="shared" si="0"/>
        <v>18.561971043153978</v>
      </c>
      <c r="E12" s="13">
        <f t="shared" si="1"/>
        <v>0.84878377302482821</v>
      </c>
      <c r="F12" s="12">
        <v>1548012.3510199999</v>
      </c>
      <c r="G12" s="12">
        <v>1683745.55981</v>
      </c>
      <c r="H12" s="13">
        <f t="shared" si="2"/>
        <v>8.7682251824776571</v>
      </c>
      <c r="I12" s="13">
        <f t="shared" si="3"/>
        <v>0.99327719286271721</v>
      </c>
      <c r="J12" s="12">
        <v>1548012.3510199999</v>
      </c>
      <c r="K12" s="12">
        <v>1683745.55981</v>
      </c>
      <c r="L12" s="13">
        <f t="shared" si="4"/>
        <v>8.7682251824776571</v>
      </c>
      <c r="M12" s="13">
        <f t="shared" si="5"/>
        <v>0.99327719286271721</v>
      </c>
    </row>
    <row r="13" spans="1:13" ht="13.8" x14ac:dyDescent="0.25">
      <c r="A13" s="11" t="s">
        <v>136</v>
      </c>
      <c r="B13" s="12">
        <v>122523.94809000001</v>
      </c>
      <c r="C13" s="12">
        <v>126009.09426</v>
      </c>
      <c r="D13" s="13">
        <f t="shared" si="0"/>
        <v>2.8444612047923705</v>
      </c>
      <c r="E13" s="13">
        <f t="shared" si="1"/>
        <v>0.70617850150437034</v>
      </c>
      <c r="F13" s="12">
        <v>1416430.0237799999</v>
      </c>
      <c r="G13" s="12">
        <v>1399574.3471299999</v>
      </c>
      <c r="H13" s="13">
        <f t="shared" si="2"/>
        <v>-1.1900112513160102</v>
      </c>
      <c r="I13" s="13">
        <f t="shared" si="3"/>
        <v>0.82563857146968656</v>
      </c>
      <c r="J13" s="12">
        <v>1416430.0237799999</v>
      </c>
      <c r="K13" s="12">
        <v>1399574.3471299999</v>
      </c>
      <c r="L13" s="13">
        <f t="shared" si="4"/>
        <v>-1.1900112513160102</v>
      </c>
      <c r="M13" s="13">
        <f t="shared" si="5"/>
        <v>0.82563857146968656</v>
      </c>
    </row>
    <row r="14" spans="1:13" ht="13.8" x14ac:dyDescent="0.25">
      <c r="A14" s="11" t="s">
        <v>137</v>
      </c>
      <c r="B14" s="12">
        <v>187014.75987000001</v>
      </c>
      <c r="C14" s="12">
        <v>175726.56687000001</v>
      </c>
      <c r="D14" s="13">
        <f t="shared" si="0"/>
        <v>-6.0359904254866228</v>
      </c>
      <c r="E14" s="13">
        <f t="shared" si="1"/>
        <v>0.98480450475038706</v>
      </c>
      <c r="F14" s="12">
        <v>2028384.5646599999</v>
      </c>
      <c r="G14" s="12">
        <v>1946988.9108299999</v>
      </c>
      <c r="H14" s="13">
        <f t="shared" si="2"/>
        <v>-4.0128314545542594</v>
      </c>
      <c r="I14" s="13">
        <f t="shared" si="3"/>
        <v>1.1485700250947</v>
      </c>
      <c r="J14" s="12">
        <v>2028384.5646599999</v>
      </c>
      <c r="K14" s="12">
        <v>1946988.9108299999</v>
      </c>
      <c r="L14" s="13">
        <f t="shared" si="4"/>
        <v>-4.0128314545542594</v>
      </c>
      <c r="M14" s="13">
        <f t="shared" si="5"/>
        <v>1.1485700250947</v>
      </c>
    </row>
    <row r="15" spans="1:13" ht="13.8" x14ac:dyDescent="0.25">
      <c r="A15" s="11" t="s">
        <v>138</v>
      </c>
      <c r="B15" s="12">
        <v>26736.87846</v>
      </c>
      <c r="C15" s="12">
        <v>30156.160660000001</v>
      </c>
      <c r="D15" s="13">
        <f t="shared" si="0"/>
        <v>12.788636508616577</v>
      </c>
      <c r="E15" s="13">
        <f t="shared" si="1"/>
        <v>0.16900075721569466</v>
      </c>
      <c r="F15" s="12">
        <v>282659.42488000001</v>
      </c>
      <c r="G15" s="12">
        <v>271182.2525</v>
      </c>
      <c r="H15" s="13">
        <f t="shared" si="2"/>
        <v>-4.0604244436117822</v>
      </c>
      <c r="I15" s="13">
        <f t="shared" si="3"/>
        <v>0.15997615848072913</v>
      </c>
      <c r="J15" s="12">
        <v>282659.42488000001</v>
      </c>
      <c r="K15" s="12">
        <v>271182.2525</v>
      </c>
      <c r="L15" s="13">
        <f t="shared" si="4"/>
        <v>-4.0604244436117822</v>
      </c>
      <c r="M15" s="13">
        <f t="shared" si="5"/>
        <v>0.15997615848072913</v>
      </c>
    </row>
    <row r="16" spans="1:13" ht="13.8" x14ac:dyDescent="0.25">
      <c r="A16" s="11" t="s">
        <v>139</v>
      </c>
      <c r="B16" s="12">
        <v>80871.440100000007</v>
      </c>
      <c r="C16" s="12">
        <v>99947.394780000002</v>
      </c>
      <c r="D16" s="13">
        <f t="shared" si="0"/>
        <v>23.587999244742019</v>
      </c>
      <c r="E16" s="13">
        <f t="shared" si="1"/>
        <v>0.56012386954685922</v>
      </c>
      <c r="F16" s="12">
        <v>908417.17131000001</v>
      </c>
      <c r="G16" s="12">
        <v>910530.86276000005</v>
      </c>
      <c r="H16" s="13">
        <f t="shared" si="2"/>
        <v>0.23267850022605294</v>
      </c>
      <c r="I16" s="13">
        <f t="shared" si="3"/>
        <v>0.53714145472144714</v>
      </c>
      <c r="J16" s="12">
        <v>908417.17131000001</v>
      </c>
      <c r="K16" s="12">
        <v>910530.86276000005</v>
      </c>
      <c r="L16" s="13">
        <f t="shared" si="4"/>
        <v>0.23267850022605294</v>
      </c>
      <c r="M16" s="13">
        <f t="shared" si="5"/>
        <v>0.53714145472144714</v>
      </c>
    </row>
    <row r="17" spans="1:13" ht="13.8" x14ac:dyDescent="0.25">
      <c r="A17" s="11" t="s">
        <v>140</v>
      </c>
      <c r="B17" s="12">
        <v>10109.132600000001</v>
      </c>
      <c r="C17" s="12">
        <v>13149.08505</v>
      </c>
      <c r="D17" s="13">
        <f t="shared" si="0"/>
        <v>30.071348060069948</v>
      </c>
      <c r="E17" s="13">
        <f t="shared" si="1"/>
        <v>7.3689928741199714E-2</v>
      </c>
      <c r="F17" s="12">
        <v>106479.64023</v>
      </c>
      <c r="G17" s="12">
        <v>106156.70677999999</v>
      </c>
      <c r="H17" s="13">
        <f t="shared" si="2"/>
        <v>-0.30328187557965358</v>
      </c>
      <c r="I17" s="13">
        <f t="shared" si="3"/>
        <v>6.2624091329979537E-2</v>
      </c>
      <c r="J17" s="12">
        <v>106479.64023</v>
      </c>
      <c r="K17" s="12">
        <v>106156.70677999999</v>
      </c>
      <c r="L17" s="13">
        <f t="shared" si="4"/>
        <v>-0.30328187557965358</v>
      </c>
      <c r="M17" s="13">
        <f t="shared" si="5"/>
        <v>6.2624091329979537E-2</v>
      </c>
    </row>
    <row r="18" spans="1:13" ht="15.6" x14ac:dyDescent="0.3">
      <c r="A18" s="9" t="s">
        <v>12</v>
      </c>
      <c r="B18" s="8">
        <f>B19</f>
        <v>200858.15977</v>
      </c>
      <c r="C18" s="8">
        <f>C19</f>
        <v>256259.89444</v>
      </c>
      <c r="D18" s="10">
        <f t="shared" si="0"/>
        <v>27.58251630575516</v>
      </c>
      <c r="E18" s="10">
        <f t="shared" si="1"/>
        <v>1.4361283152937672</v>
      </c>
      <c r="F18" s="8">
        <f>F19</f>
        <v>2505020.18053</v>
      </c>
      <c r="G18" s="8">
        <f>G19</f>
        <v>2451931.0686400002</v>
      </c>
      <c r="H18" s="10">
        <f t="shared" si="2"/>
        <v>-2.119308750589286</v>
      </c>
      <c r="I18" s="10">
        <f t="shared" si="3"/>
        <v>1.4464461062789358</v>
      </c>
      <c r="J18" s="8">
        <f>J19</f>
        <v>2505020.18053</v>
      </c>
      <c r="K18" s="8">
        <f>K19</f>
        <v>2451931.0686400002</v>
      </c>
      <c r="L18" s="10">
        <f t="shared" si="4"/>
        <v>-2.119308750589286</v>
      </c>
      <c r="M18" s="10">
        <f t="shared" si="5"/>
        <v>1.4464461062789358</v>
      </c>
    </row>
    <row r="19" spans="1:13" ht="13.8" x14ac:dyDescent="0.25">
      <c r="A19" s="11" t="s">
        <v>141</v>
      </c>
      <c r="B19" s="12">
        <v>200858.15977</v>
      </c>
      <c r="C19" s="12">
        <v>256259.89444</v>
      </c>
      <c r="D19" s="13">
        <f t="shared" si="0"/>
        <v>27.58251630575516</v>
      </c>
      <c r="E19" s="13">
        <f t="shared" si="1"/>
        <v>1.4361283152937672</v>
      </c>
      <c r="F19" s="12">
        <v>2505020.18053</v>
      </c>
      <c r="G19" s="12">
        <v>2451931.0686400002</v>
      </c>
      <c r="H19" s="13">
        <f t="shared" si="2"/>
        <v>-2.119308750589286</v>
      </c>
      <c r="I19" s="13">
        <f t="shared" si="3"/>
        <v>1.4464461062789358</v>
      </c>
      <c r="J19" s="12">
        <v>2505020.18053</v>
      </c>
      <c r="K19" s="12">
        <v>2451931.0686400002</v>
      </c>
      <c r="L19" s="13">
        <f t="shared" si="4"/>
        <v>-2.119308750589286</v>
      </c>
      <c r="M19" s="13">
        <f t="shared" si="5"/>
        <v>1.4464461062789358</v>
      </c>
    </row>
    <row r="20" spans="1:13" ht="15.6" x14ac:dyDescent="0.3">
      <c r="A20" s="9" t="s">
        <v>111</v>
      </c>
      <c r="B20" s="8">
        <f>B21</f>
        <v>523779.12306000001</v>
      </c>
      <c r="C20" s="8">
        <f>C21</f>
        <v>574234.69836000004</v>
      </c>
      <c r="D20" s="10">
        <f t="shared" si="0"/>
        <v>9.6329870891437253</v>
      </c>
      <c r="E20" s="10">
        <f t="shared" si="1"/>
        <v>3.2181185110573698</v>
      </c>
      <c r="F20" s="8">
        <f>F21</f>
        <v>5529994.8510800004</v>
      </c>
      <c r="G20" s="8">
        <f>G21</f>
        <v>5566505.4841299998</v>
      </c>
      <c r="H20" s="10">
        <f t="shared" si="2"/>
        <v>0.66022906048219709</v>
      </c>
      <c r="I20" s="10">
        <f t="shared" si="3"/>
        <v>3.2837995676469598</v>
      </c>
      <c r="J20" s="8">
        <f>J21</f>
        <v>5529994.8510800004</v>
      </c>
      <c r="K20" s="8">
        <f>K21</f>
        <v>5566505.4841299998</v>
      </c>
      <c r="L20" s="10">
        <f t="shared" si="4"/>
        <v>0.66022906048219709</v>
      </c>
      <c r="M20" s="10">
        <f t="shared" si="5"/>
        <v>3.2837995676469598</v>
      </c>
    </row>
    <row r="21" spans="1:13" ht="13.8" x14ac:dyDescent="0.25">
      <c r="A21" s="11" t="s">
        <v>142</v>
      </c>
      <c r="B21" s="12">
        <v>523779.12306000001</v>
      </c>
      <c r="C21" s="12">
        <v>574234.69836000004</v>
      </c>
      <c r="D21" s="13">
        <f t="shared" si="0"/>
        <v>9.6329870891437253</v>
      </c>
      <c r="E21" s="13">
        <f t="shared" si="1"/>
        <v>3.2181185110573698</v>
      </c>
      <c r="F21" s="12">
        <v>5529994.8510800004</v>
      </c>
      <c r="G21" s="12">
        <v>5566505.4841299998</v>
      </c>
      <c r="H21" s="13">
        <f t="shared" si="2"/>
        <v>0.66022906048219709</v>
      </c>
      <c r="I21" s="13">
        <f t="shared" si="3"/>
        <v>3.2837995676469598</v>
      </c>
      <c r="J21" s="12">
        <v>5529994.8510800004</v>
      </c>
      <c r="K21" s="12">
        <v>5566505.4841299998</v>
      </c>
      <c r="L21" s="13">
        <f t="shared" si="4"/>
        <v>0.66022906048219709</v>
      </c>
      <c r="M21" s="13">
        <f t="shared" si="5"/>
        <v>3.2837995676469598</v>
      </c>
    </row>
    <row r="22" spans="1:13" ht="16.8" x14ac:dyDescent="0.3">
      <c r="A22" s="85" t="s">
        <v>14</v>
      </c>
      <c r="B22" s="8">
        <f>B23+B27+B29</f>
        <v>11497367.136369999</v>
      </c>
      <c r="C22" s="8">
        <f>C23+C27+C29</f>
        <v>13308485.736480001</v>
      </c>
      <c r="D22" s="10">
        <f t="shared" si="0"/>
        <v>15.752463834792497</v>
      </c>
      <c r="E22" s="10">
        <f t="shared" si="1"/>
        <v>74.583239962729124</v>
      </c>
      <c r="F22" s="8">
        <f>F23+F27+F29</f>
        <v>138189577.19027001</v>
      </c>
      <c r="G22" s="8">
        <f>G23+G27+G29</f>
        <v>127645229.59102002</v>
      </c>
      <c r="H22" s="10">
        <f t="shared" si="2"/>
        <v>-7.6303494182717717</v>
      </c>
      <c r="I22" s="10">
        <f t="shared" si="3"/>
        <v>75.300626387274633</v>
      </c>
      <c r="J22" s="8">
        <f>J23+J27+J29</f>
        <v>138189577.19027001</v>
      </c>
      <c r="K22" s="8">
        <f>K23+K27+K29</f>
        <v>127645229.59102002</v>
      </c>
      <c r="L22" s="10">
        <f t="shared" si="4"/>
        <v>-7.6303494182717717</v>
      </c>
      <c r="M22" s="10">
        <f t="shared" si="5"/>
        <v>75.300626387274633</v>
      </c>
    </row>
    <row r="23" spans="1:13" ht="15.6" x14ac:dyDescent="0.3">
      <c r="A23" s="9" t="s">
        <v>15</v>
      </c>
      <c r="B23" s="8">
        <f>B24+B25+B26</f>
        <v>938477.21990000003</v>
      </c>
      <c r="C23" s="8">
        <f>C24+C25+C26</f>
        <v>1169635.7249199999</v>
      </c>
      <c r="D23" s="10">
        <f>(C23-B23)/B23*100</f>
        <v>24.631232396310178</v>
      </c>
      <c r="E23" s="10">
        <f t="shared" si="1"/>
        <v>6.5548570790114615</v>
      </c>
      <c r="F23" s="8">
        <f>F24+F25+F26</f>
        <v>12119227.838849999</v>
      </c>
      <c r="G23" s="8">
        <f>G24+G25+G26</f>
        <v>11224483.6021</v>
      </c>
      <c r="H23" s="10">
        <f t="shared" si="2"/>
        <v>-7.3828485498206629</v>
      </c>
      <c r="I23" s="10">
        <f t="shared" si="3"/>
        <v>6.6215607807664139</v>
      </c>
      <c r="J23" s="8">
        <f>J24+J25+J26</f>
        <v>12119227.838849999</v>
      </c>
      <c r="K23" s="8">
        <f>K24+K25+K26</f>
        <v>11224483.6021</v>
      </c>
      <c r="L23" s="10">
        <f t="shared" si="4"/>
        <v>-7.3828485498206629</v>
      </c>
      <c r="M23" s="10">
        <f t="shared" si="5"/>
        <v>6.6215607807664139</v>
      </c>
    </row>
    <row r="24" spans="1:13" ht="13.8" x14ac:dyDescent="0.25">
      <c r="A24" s="11" t="s">
        <v>143</v>
      </c>
      <c r="B24" s="12">
        <v>598053.05804000003</v>
      </c>
      <c r="C24" s="12">
        <v>769596.95005999994</v>
      </c>
      <c r="D24" s="13">
        <f t="shared" si="0"/>
        <v>28.683724581594966</v>
      </c>
      <c r="E24" s="13">
        <f t="shared" si="1"/>
        <v>4.3129650613497272</v>
      </c>
      <c r="F24" s="12">
        <v>7919587.6900199996</v>
      </c>
      <c r="G24" s="12">
        <v>7286561.1640600003</v>
      </c>
      <c r="H24" s="13">
        <f t="shared" si="2"/>
        <v>-7.9931752855987472</v>
      </c>
      <c r="I24" s="13">
        <f t="shared" si="3"/>
        <v>4.2984968699645592</v>
      </c>
      <c r="J24" s="12">
        <v>7919587.6900199996</v>
      </c>
      <c r="K24" s="12">
        <v>7286561.1640600003</v>
      </c>
      <c r="L24" s="13">
        <f t="shared" si="4"/>
        <v>-7.9931752855987472</v>
      </c>
      <c r="M24" s="13">
        <f t="shared" si="5"/>
        <v>4.2984968699645592</v>
      </c>
    </row>
    <row r="25" spans="1:13" ht="13.8" x14ac:dyDescent="0.25">
      <c r="A25" s="11" t="s">
        <v>144</v>
      </c>
      <c r="B25" s="12">
        <v>114255.66389</v>
      </c>
      <c r="C25" s="12">
        <v>110420.45517</v>
      </c>
      <c r="D25" s="13">
        <f t="shared" si="0"/>
        <v>-3.3566902413628736</v>
      </c>
      <c r="E25" s="13">
        <f t="shared" si="1"/>
        <v>0.61881685623808003</v>
      </c>
      <c r="F25" s="12">
        <v>1665378.3779899999</v>
      </c>
      <c r="G25" s="12">
        <v>1333274.04578</v>
      </c>
      <c r="H25" s="13">
        <f t="shared" si="2"/>
        <v>-19.941674312526356</v>
      </c>
      <c r="I25" s="13">
        <f t="shared" si="3"/>
        <v>0.78652661846277794</v>
      </c>
      <c r="J25" s="12">
        <v>1665378.3779899999</v>
      </c>
      <c r="K25" s="12">
        <v>1333274.04578</v>
      </c>
      <c r="L25" s="13">
        <f t="shared" si="4"/>
        <v>-19.941674312526356</v>
      </c>
      <c r="M25" s="13">
        <f t="shared" si="5"/>
        <v>0.78652661846277794</v>
      </c>
    </row>
    <row r="26" spans="1:13" ht="13.8" x14ac:dyDescent="0.25">
      <c r="A26" s="11" t="s">
        <v>145</v>
      </c>
      <c r="B26" s="12">
        <v>226168.49797</v>
      </c>
      <c r="C26" s="12">
        <v>289618.31968999997</v>
      </c>
      <c r="D26" s="13">
        <f t="shared" si="0"/>
        <v>28.054226070164841</v>
      </c>
      <c r="E26" s="13">
        <f t="shared" si="1"/>
        <v>1.6230751614236534</v>
      </c>
      <c r="F26" s="12">
        <v>2534261.7708399999</v>
      </c>
      <c r="G26" s="12">
        <v>2604648.3922600001</v>
      </c>
      <c r="H26" s="13">
        <f t="shared" si="2"/>
        <v>2.7774013809421922</v>
      </c>
      <c r="I26" s="13">
        <f t="shared" si="3"/>
        <v>1.5365372923390777</v>
      </c>
      <c r="J26" s="12">
        <v>2534261.7708399999</v>
      </c>
      <c r="K26" s="12">
        <v>2604648.3922600001</v>
      </c>
      <c r="L26" s="13">
        <f t="shared" si="4"/>
        <v>2.7774013809421922</v>
      </c>
      <c r="M26" s="13">
        <f t="shared" si="5"/>
        <v>1.5365372923390777</v>
      </c>
    </row>
    <row r="27" spans="1:13" ht="15.6" x14ac:dyDescent="0.3">
      <c r="A27" s="9" t="s">
        <v>19</v>
      </c>
      <c r="B27" s="8">
        <f>B28</f>
        <v>1813829.9232399999</v>
      </c>
      <c r="C27" s="8">
        <f>C28</f>
        <v>1799735.6524799999</v>
      </c>
      <c r="D27" s="10">
        <f t="shared" si="0"/>
        <v>-0.77704478128929166</v>
      </c>
      <c r="E27" s="10">
        <f t="shared" si="1"/>
        <v>10.086054769586251</v>
      </c>
      <c r="F27" s="8">
        <f>F28</f>
        <v>20588206.84804</v>
      </c>
      <c r="G27" s="8">
        <f>G28</f>
        <v>18263488.437490001</v>
      </c>
      <c r="H27" s="10">
        <f t="shared" si="2"/>
        <v>-11.291505023767098</v>
      </c>
      <c r="I27" s="10">
        <f t="shared" si="3"/>
        <v>10.774018925471033</v>
      </c>
      <c r="J27" s="8">
        <f>J28</f>
        <v>20588206.84804</v>
      </c>
      <c r="K27" s="8">
        <f>K28</f>
        <v>18263488.437490001</v>
      </c>
      <c r="L27" s="10">
        <f t="shared" si="4"/>
        <v>-11.291505023767098</v>
      </c>
      <c r="M27" s="10">
        <f t="shared" si="5"/>
        <v>10.774018925471033</v>
      </c>
    </row>
    <row r="28" spans="1:13" ht="13.8" x14ac:dyDescent="0.25">
      <c r="A28" s="11" t="s">
        <v>146</v>
      </c>
      <c r="B28" s="12">
        <v>1813829.9232399999</v>
      </c>
      <c r="C28" s="12">
        <v>1799735.6524799999</v>
      </c>
      <c r="D28" s="13">
        <f t="shared" si="0"/>
        <v>-0.77704478128929166</v>
      </c>
      <c r="E28" s="13">
        <f t="shared" si="1"/>
        <v>10.086054769586251</v>
      </c>
      <c r="F28" s="12">
        <v>20588206.84804</v>
      </c>
      <c r="G28" s="12">
        <v>18263488.437490001</v>
      </c>
      <c r="H28" s="13">
        <f t="shared" si="2"/>
        <v>-11.291505023767098</v>
      </c>
      <c r="I28" s="13">
        <f t="shared" si="3"/>
        <v>10.774018925471033</v>
      </c>
      <c r="J28" s="12">
        <v>20588206.84804</v>
      </c>
      <c r="K28" s="12">
        <v>18263488.437490001</v>
      </c>
      <c r="L28" s="13">
        <f t="shared" si="4"/>
        <v>-11.291505023767098</v>
      </c>
      <c r="M28" s="13">
        <f t="shared" si="5"/>
        <v>10.774018925471033</v>
      </c>
    </row>
    <row r="29" spans="1:13" ht="15.6" x14ac:dyDescent="0.3">
      <c r="A29" s="9" t="s">
        <v>21</v>
      </c>
      <c r="B29" s="8">
        <f>B30+B31+B32+B33+B34+B35+B36+B37+B38+B39+B40+B41</f>
        <v>8745059.9932300001</v>
      </c>
      <c r="C29" s="8">
        <f>C30+C31+C32+C33+C34+C35+C36+C37+C38+C39+C40+C41</f>
        <v>10339114.359080002</v>
      </c>
      <c r="D29" s="10">
        <f t="shared" si="0"/>
        <v>18.228055234429963</v>
      </c>
      <c r="E29" s="10">
        <f t="shared" si="1"/>
        <v>57.942328114131413</v>
      </c>
      <c r="F29" s="8">
        <f>F30+F31+F32+F33+F34+F35+F36+F37+F38+F39+F40+F41</f>
        <v>105482142.50338</v>
      </c>
      <c r="G29" s="8">
        <f>G30+G31+G32+G33+G34+G35+G36+G37+G38+G39+G40+G41</f>
        <v>98157257.551430017</v>
      </c>
      <c r="H29" s="10">
        <f t="shared" si="2"/>
        <v>-6.9441943234280341</v>
      </c>
      <c r="I29" s="10">
        <f t="shared" si="3"/>
        <v>57.905046681037184</v>
      </c>
      <c r="J29" s="8">
        <f>J30+J31+J32+J33+J34+J35+J36+J37+J38+J39+J40+J41</f>
        <v>105482142.50338</v>
      </c>
      <c r="K29" s="8">
        <f>K30+K31+K32+K33+K34+K35+K36+K37+K38+K39+K40+K41</f>
        <v>98157257.551430017</v>
      </c>
      <c r="L29" s="10">
        <f t="shared" si="4"/>
        <v>-6.9441943234280341</v>
      </c>
      <c r="M29" s="10">
        <f t="shared" si="5"/>
        <v>57.905046681037184</v>
      </c>
    </row>
    <row r="30" spans="1:13" ht="13.8" x14ac:dyDescent="0.25">
      <c r="A30" s="11" t="s">
        <v>147</v>
      </c>
      <c r="B30" s="12">
        <v>1326372.3470600001</v>
      </c>
      <c r="C30" s="12">
        <v>1661882.08971</v>
      </c>
      <c r="D30" s="13">
        <f t="shared" si="0"/>
        <v>25.295290827924859</v>
      </c>
      <c r="E30" s="13">
        <f t="shared" si="1"/>
        <v>9.3134976541205017</v>
      </c>
      <c r="F30" s="12">
        <v>17697029.809039999</v>
      </c>
      <c r="G30" s="12">
        <v>17143440.90391</v>
      </c>
      <c r="H30" s="13">
        <f t="shared" si="2"/>
        <v>-3.1281458589577253</v>
      </c>
      <c r="I30" s="13">
        <f t="shared" si="3"/>
        <v>10.113279145909154</v>
      </c>
      <c r="J30" s="12">
        <v>17697029.809039999</v>
      </c>
      <c r="K30" s="12">
        <v>17143440.90391</v>
      </c>
      <c r="L30" s="13">
        <f t="shared" si="4"/>
        <v>-3.1281458589577253</v>
      </c>
      <c r="M30" s="13">
        <f t="shared" si="5"/>
        <v>10.113279145909154</v>
      </c>
    </row>
    <row r="31" spans="1:13" ht="13.8" x14ac:dyDescent="0.25">
      <c r="A31" s="11" t="s">
        <v>148</v>
      </c>
      <c r="B31" s="12">
        <v>2537839.08812</v>
      </c>
      <c r="C31" s="12">
        <v>2799027.9901700001</v>
      </c>
      <c r="D31" s="13">
        <f t="shared" si="0"/>
        <v>10.291783402370308</v>
      </c>
      <c r="E31" s="13">
        <f t="shared" si="1"/>
        <v>15.686275688075405</v>
      </c>
      <c r="F31" s="12">
        <v>30587063.512079999</v>
      </c>
      <c r="G31" s="12">
        <v>25548566.203609999</v>
      </c>
      <c r="H31" s="13">
        <f t="shared" si="2"/>
        <v>-16.47264146975111</v>
      </c>
      <c r="I31" s="13">
        <f t="shared" si="3"/>
        <v>15.071640707550038</v>
      </c>
      <c r="J31" s="12">
        <v>30587063.512079999</v>
      </c>
      <c r="K31" s="12">
        <v>25548566.203609999</v>
      </c>
      <c r="L31" s="13">
        <f t="shared" si="4"/>
        <v>-16.47264146975111</v>
      </c>
      <c r="M31" s="13">
        <f t="shared" si="5"/>
        <v>15.071640707550038</v>
      </c>
    </row>
    <row r="32" spans="1:13" ht="13.8" x14ac:dyDescent="0.25">
      <c r="A32" s="11" t="s">
        <v>149</v>
      </c>
      <c r="B32" s="12">
        <v>111149.64512</v>
      </c>
      <c r="C32" s="12">
        <v>188150.69876</v>
      </c>
      <c r="D32" s="13">
        <f t="shared" si="0"/>
        <v>69.276922618032373</v>
      </c>
      <c r="E32" s="13">
        <f t="shared" si="1"/>
        <v>1.0544316605687583</v>
      </c>
      <c r="F32" s="12">
        <v>1042314.17325</v>
      </c>
      <c r="G32" s="12">
        <v>1375006.3548999999</v>
      </c>
      <c r="H32" s="13">
        <f t="shared" si="2"/>
        <v>31.91860862955026</v>
      </c>
      <c r="I32" s="13">
        <f t="shared" si="3"/>
        <v>0.81114539213251824</v>
      </c>
      <c r="J32" s="12">
        <v>1042314.17325</v>
      </c>
      <c r="K32" s="12">
        <v>1375006.3548999999</v>
      </c>
      <c r="L32" s="13">
        <f t="shared" si="4"/>
        <v>31.91860862955026</v>
      </c>
      <c r="M32" s="13">
        <f t="shared" si="5"/>
        <v>0.81114539213251824</v>
      </c>
    </row>
    <row r="33" spans="1:13" ht="13.8" x14ac:dyDescent="0.25">
      <c r="A33" s="11" t="s">
        <v>150</v>
      </c>
      <c r="B33" s="12">
        <v>973436.42648000002</v>
      </c>
      <c r="C33" s="12">
        <v>1221535.5757299999</v>
      </c>
      <c r="D33" s="13">
        <f t="shared" si="0"/>
        <v>25.48693910573494</v>
      </c>
      <c r="E33" s="13">
        <f t="shared" si="1"/>
        <v>6.8457135373372671</v>
      </c>
      <c r="F33" s="12">
        <v>11235668.709690001</v>
      </c>
      <c r="G33" s="12">
        <v>11055081.990250001</v>
      </c>
      <c r="H33" s="13">
        <f t="shared" si="2"/>
        <v>-1.6072627638465022</v>
      </c>
      <c r="I33" s="13">
        <f t="shared" si="3"/>
        <v>6.5216271794544829</v>
      </c>
      <c r="J33" s="12">
        <v>11235668.709690001</v>
      </c>
      <c r="K33" s="12">
        <v>11055081.990250001</v>
      </c>
      <c r="L33" s="13">
        <f t="shared" si="4"/>
        <v>-1.6072627638465022</v>
      </c>
      <c r="M33" s="13">
        <f t="shared" si="5"/>
        <v>6.5216271794544829</v>
      </c>
    </row>
    <row r="34" spans="1:13" ht="13.8" x14ac:dyDescent="0.25">
      <c r="A34" s="11" t="s">
        <v>151</v>
      </c>
      <c r="B34" s="12">
        <v>740427.19840999995</v>
      </c>
      <c r="C34" s="12">
        <v>834559.54179000005</v>
      </c>
      <c r="D34" s="13">
        <f t="shared" si="0"/>
        <v>12.713247647053045</v>
      </c>
      <c r="E34" s="13">
        <f t="shared" si="1"/>
        <v>4.677027559783971</v>
      </c>
      <c r="F34" s="12">
        <v>7833008.0700399997</v>
      </c>
      <c r="G34" s="12">
        <v>7542788.6692599999</v>
      </c>
      <c r="H34" s="13">
        <f t="shared" si="2"/>
        <v>-3.7050823666331008</v>
      </c>
      <c r="I34" s="13">
        <f t="shared" si="3"/>
        <v>4.4496509060458731</v>
      </c>
      <c r="J34" s="12">
        <v>7833008.0700399997</v>
      </c>
      <c r="K34" s="12">
        <v>7542788.6692599999</v>
      </c>
      <c r="L34" s="13">
        <f t="shared" si="4"/>
        <v>-3.7050823666331008</v>
      </c>
      <c r="M34" s="13">
        <f t="shared" si="5"/>
        <v>4.4496509060458731</v>
      </c>
    </row>
    <row r="35" spans="1:13" ht="13.8" x14ac:dyDescent="0.25">
      <c r="A35" s="11" t="s">
        <v>152</v>
      </c>
      <c r="B35" s="12">
        <v>671675.37525000004</v>
      </c>
      <c r="C35" s="12">
        <v>820333.85095999995</v>
      </c>
      <c r="D35" s="13">
        <f t="shared" si="0"/>
        <v>22.132488578231513</v>
      </c>
      <c r="E35" s="13">
        <f t="shared" si="1"/>
        <v>4.5973041311521783</v>
      </c>
      <c r="F35" s="12">
        <v>8120551.0301900003</v>
      </c>
      <c r="G35" s="12">
        <v>8255705.0201199995</v>
      </c>
      <c r="H35" s="13">
        <f t="shared" si="2"/>
        <v>1.6643450601755156</v>
      </c>
      <c r="I35" s="13">
        <f t="shared" si="3"/>
        <v>4.8702153717410699</v>
      </c>
      <c r="J35" s="12">
        <v>8120551.0301900003</v>
      </c>
      <c r="K35" s="12">
        <v>8255705.0201199995</v>
      </c>
      <c r="L35" s="13">
        <f t="shared" si="4"/>
        <v>1.6643450601755156</v>
      </c>
      <c r="M35" s="13">
        <f t="shared" si="5"/>
        <v>4.8702153717410699</v>
      </c>
    </row>
    <row r="36" spans="1:13" ht="13.8" x14ac:dyDescent="0.25">
      <c r="A36" s="11" t="s">
        <v>153</v>
      </c>
      <c r="B36" s="12">
        <v>1108324.47697</v>
      </c>
      <c r="C36" s="12">
        <v>1383259.95624</v>
      </c>
      <c r="D36" s="13">
        <f t="shared" si="0"/>
        <v>24.806406876588539</v>
      </c>
      <c r="E36" s="13">
        <f t="shared" si="1"/>
        <v>7.7520471742541996</v>
      </c>
      <c r="F36" s="12">
        <v>13813214.459960001</v>
      </c>
      <c r="G36" s="12">
        <v>12675178.921359999</v>
      </c>
      <c r="H36" s="13">
        <f t="shared" si="2"/>
        <v>-8.2387451660784308</v>
      </c>
      <c r="I36" s="13">
        <f t="shared" si="3"/>
        <v>7.4773566972089531</v>
      </c>
      <c r="J36" s="12">
        <v>13813214.459960001</v>
      </c>
      <c r="K36" s="12">
        <v>12675178.921359999</v>
      </c>
      <c r="L36" s="13">
        <f t="shared" si="4"/>
        <v>-8.2387451660784308</v>
      </c>
      <c r="M36" s="13">
        <f t="shared" si="5"/>
        <v>7.4773566972089531</v>
      </c>
    </row>
    <row r="37" spans="1:13" ht="13.8" x14ac:dyDescent="0.25">
      <c r="A37" s="14" t="s">
        <v>154</v>
      </c>
      <c r="B37" s="12">
        <v>279704.95673999999</v>
      </c>
      <c r="C37" s="12">
        <v>353775.95387999999</v>
      </c>
      <c r="D37" s="13">
        <f t="shared" si="0"/>
        <v>26.481832143165327</v>
      </c>
      <c r="E37" s="13">
        <f t="shared" si="1"/>
        <v>1.982626527445509</v>
      </c>
      <c r="F37" s="12">
        <v>3514643.2954600002</v>
      </c>
      <c r="G37" s="12">
        <v>3759686.7294399999</v>
      </c>
      <c r="H37" s="13">
        <f t="shared" si="2"/>
        <v>6.9720712282959632</v>
      </c>
      <c r="I37" s="13">
        <f t="shared" si="3"/>
        <v>2.2179188885776644</v>
      </c>
      <c r="J37" s="12">
        <v>3514643.2954600002</v>
      </c>
      <c r="K37" s="12">
        <v>3759686.7294399999</v>
      </c>
      <c r="L37" s="13">
        <f t="shared" si="4"/>
        <v>6.9720712282959632</v>
      </c>
      <c r="M37" s="13">
        <f t="shared" si="5"/>
        <v>2.2179188885776644</v>
      </c>
    </row>
    <row r="38" spans="1:13" ht="13.8" x14ac:dyDescent="0.25">
      <c r="A38" s="11" t="s">
        <v>155</v>
      </c>
      <c r="B38" s="12">
        <v>297820.05541999999</v>
      </c>
      <c r="C38" s="12">
        <v>298057.02846</v>
      </c>
      <c r="D38" s="13">
        <f t="shared" si="0"/>
        <v>7.9569201498475656E-2</v>
      </c>
      <c r="E38" s="13">
        <f t="shared" si="1"/>
        <v>1.6703672616393286</v>
      </c>
      <c r="F38" s="12">
        <v>4102698.534</v>
      </c>
      <c r="G38" s="12">
        <v>3757744.1722499998</v>
      </c>
      <c r="H38" s="13">
        <f t="shared" si="2"/>
        <v>-8.4079870575740472</v>
      </c>
      <c r="I38" s="13">
        <f t="shared" si="3"/>
        <v>2.2167729329186181</v>
      </c>
      <c r="J38" s="12">
        <v>4102698.534</v>
      </c>
      <c r="K38" s="12">
        <v>3757744.1722499998</v>
      </c>
      <c r="L38" s="13">
        <f t="shared" si="4"/>
        <v>-8.4079870575740472</v>
      </c>
      <c r="M38" s="13">
        <f t="shared" si="5"/>
        <v>2.2167729329186181</v>
      </c>
    </row>
    <row r="39" spans="1:13" ht="13.8" x14ac:dyDescent="0.25">
      <c r="A39" s="11" t="s">
        <v>156</v>
      </c>
      <c r="B39" s="12">
        <v>288648.05207999999</v>
      </c>
      <c r="C39" s="12">
        <v>279511.54240999999</v>
      </c>
      <c r="D39" s="13">
        <f>(C39-B39)/B39*100</f>
        <v>-3.1652767459063877</v>
      </c>
      <c r="E39" s="13">
        <f t="shared" si="1"/>
        <v>1.5664348936989894</v>
      </c>
      <c r="F39" s="12">
        <v>2740694.1696899999</v>
      </c>
      <c r="G39" s="12">
        <v>2279026.8009600001</v>
      </c>
      <c r="H39" s="13">
        <f t="shared" si="2"/>
        <v>-16.844906441429728</v>
      </c>
      <c r="I39" s="13">
        <f t="shared" si="3"/>
        <v>1.344446214053798</v>
      </c>
      <c r="J39" s="12">
        <v>2740694.1696899999</v>
      </c>
      <c r="K39" s="12">
        <v>2279026.8009600001</v>
      </c>
      <c r="L39" s="13">
        <f t="shared" si="4"/>
        <v>-16.844906441429728</v>
      </c>
      <c r="M39" s="13">
        <f t="shared" si="5"/>
        <v>1.344446214053798</v>
      </c>
    </row>
    <row r="40" spans="1:13" ht="13.8" x14ac:dyDescent="0.25">
      <c r="A40" s="11" t="s">
        <v>157</v>
      </c>
      <c r="B40" s="12">
        <v>390571.19068</v>
      </c>
      <c r="C40" s="12">
        <v>488814.8394</v>
      </c>
      <c r="D40" s="13">
        <f>(C40-B40)/B40*100</f>
        <v>25.153839060416587</v>
      </c>
      <c r="E40" s="13">
        <f t="shared" si="1"/>
        <v>2.7394096658479659</v>
      </c>
      <c r="F40" s="12">
        <v>4676092.5004000003</v>
      </c>
      <c r="G40" s="12">
        <v>4664483.4103100002</v>
      </c>
      <c r="H40" s="13">
        <f t="shared" si="2"/>
        <v>-0.24826476569928868</v>
      </c>
      <c r="I40" s="13">
        <f t="shared" si="3"/>
        <v>2.7516776278657264</v>
      </c>
      <c r="J40" s="12">
        <v>4676092.5004000003</v>
      </c>
      <c r="K40" s="12">
        <v>4664483.4103100002</v>
      </c>
      <c r="L40" s="13">
        <f t="shared" si="4"/>
        <v>-0.24826476569928868</v>
      </c>
      <c r="M40" s="13">
        <f t="shared" si="5"/>
        <v>2.7516776278657264</v>
      </c>
    </row>
    <row r="41" spans="1:13" ht="13.8" x14ac:dyDescent="0.25">
      <c r="A41" s="11" t="s">
        <v>158</v>
      </c>
      <c r="B41" s="12">
        <v>19091.180899999999</v>
      </c>
      <c r="C41" s="12">
        <v>10205.291569999999</v>
      </c>
      <c r="D41" s="13">
        <f t="shared" si="0"/>
        <v>-46.544471903254561</v>
      </c>
      <c r="E41" s="13">
        <f t="shared" si="1"/>
        <v>5.7192360207333676E-2</v>
      </c>
      <c r="F41" s="12">
        <v>119164.23957999999</v>
      </c>
      <c r="G41" s="12">
        <v>100548.37506000001</v>
      </c>
      <c r="H41" s="13">
        <f t="shared" si="2"/>
        <v>-15.622022668556006</v>
      </c>
      <c r="I41" s="13">
        <f t="shared" si="3"/>
        <v>5.9315617579282234E-2</v>
      </c>
      <c r="J41" s="12">
        <v>119164.23957999999</v>
      </c>
      <c r="K41" s="12">
        <v>100548.37506000001</v>
      </c>
      <c r="L41" s="13">
        <f t="shared" si="4"/>
        <v>-15.622022668556006</v>
      </c>
      <c r="M41" s="13">
        <f t="shared" si="5"/>
        <v>5.9315617579282234E-2</v>
      </c>
    </row>
    <row r="42" spans="1:13" ht="15.6" x14ac:dyDescent="0.3">
      <c r="A42" s="9" t="s">
        <v>31</v>
      </c>
      <c r="B42" s="8">
        <f>B43</f>
        <v>368116.69157999998</v>
      </c>
      <c r="C42" s="8">
        <f>C43</f>
        <v>480200.44994999998</v>
      </c>
      <c r="D42" s="10">
        <f t="shared" si="0"/>
        <v>30.447888110947474</v>
      </c>
      <c r="E42" s="10">
        <f t="shared" si="1"/>
        <v>2.6911330182861306</v>
      </c>
      <c r="F42" s="8">
        <f>F43</f>
        <v>4310206.1128500002</v>
      </c>
      <c r="G42" s="8">
        <f>G43</f>
        <v>4272391.3975600004</v>
      </c>
      <c r="H42" s="10">
        <f t="shared" si="2"/>
        <v>-0.87732962879113541</v>
      </c>
      <c r="I42" s="10">
        <f t="shared" si="3"/>
        <v>2.5203742391208381</v>
      </c>
      <c r="J42" s="8">
        <f>J43</f>
        <v>4310206.1128500002</v>
      </c>
      <c r="K42" s="8">
        <f>K43</f>
        <v>4272391.3975600004</v>
      </c>
      <c r="L42" s="10">
        <f t="shared" si="4"/>
        <v>-0.87732962879113541</v>
      </c>
      <c r="M42" s="10">
        <f t="shared" si="5"/>
        <v>2.5203742391208381</v>
      </c>
    </row>
    <row r="43" spans="1:13" ht="13.8" x14ac:dyDescent="0.25">
      <c r="A43" s="11" t="s">
        <v>159</v>
      </c>
      <c r="B43" s="12">
        <v>368116.69157999998</v>
      </c>
      <c r="C43" s="12">
        <v>480200.44994999998</v>
      </c>
      <c r="D43" s="13">
        <f t="shared" si="0"/>
        <v>30.447888110947474</v>
      </c>
      <c r="E43" s="13">
        <f t="shared" si="1"/>
        <v>2.6911330182861306</v>
      </c>
      <c r="F43" s="12">
        <v>4310206.1128500002</v>
      </c>
      <c r="G43" s="12">
        <v>4272391.3975600004</v>
      </c>
      <c r="H43" s="13">
        <f t="shared" si="2"/>
        <v>-0.87732962879113541</v>
      </c>
      <c r="I43" s="13">
        <f t="shared" si="3"/>
        <v>2.5203742391208381</v>
      </c>
      <c r="J43" s="12">
        <v>4310206.1128500002</v>
      </c>
      <c r="K43" s="12">
        <v>4272391.3975600004</v>
      </c>
      <c r="L43" s="13">
        <f t="shared" si="4"/>
        <v>-0.87732962879113541</v>
      </c>
      <c r="M43" s="13">
        <f t="shared" si="5"/>
        <v>2.5203742391208381</v>
      </c>
    </row>
    <row r="44" spans="1:13" ht="15.6" x14ac:dyDescent="0.3">
      <c r="A44" s="9" t="s">
        <v>33</v>
      </c>
      <c r="B44" s="8">
        <f>B8+B22+B42</f>
        <v>14124271.341039998</v>
      </c>
      <c r="C44" s="8">
        <f>C8+C22+C42</f>
        <v>16392050.560400002</v>
      </c>
      <c r="D44" s="10">
        <f t="shared" si="0"/>
        <v>16.055902386770647</v>
      </c>
      <c r="E44" s="10">
        <f t="shared" ref="E44" si="6">C44/C$46*100</f>
        <v>91.864113215848349</v>
      </c>
      <c r="F44" s="15">
        <f>F8+F22+F42</f>
        <v>165873446.99743003</v>
      </c>
      <c r="G44" s="15">
        <f>G8+G22+G42</f>
        <v>156286763.84742001</v>
      </c>
      <c r="H44" s="16">
        <f t="shared" si="2"/>
        <v>-5.779516446751451</v>
      </c>
      <c r="I44" s="16">
        <f t="shared" si="3"/>
        <v>92.196874504887262</v>
      </c>
      <c r="J44" s="15">
        <f>J8+J22+J42</f>
        <v>165873446.99743003</v>
      </c>
      <c r="K44" s="15">
        <f>K8+K22+K42</f>
        <v>156286763.84742001</v>
      </c>
      <c r="L44" s="16">
        <f t="shared" si="4"/>
        <v>-5.779516446751451</v>
      </c>
      <c r="M44" s="16">
        <f t="shared" si="5"/>
        <v>92.196874504887262</v>
      </c>
    </row>
    <row r="45" spans="1:13" ht="30" x14ac:dyDescent="0.25">
      <c r="A45" s="140" t="s">
        <v>225</v>
      </c>
      <c r="B45" s="141">
        <f>B46-B44</f>
        <v>1262447.1279600002</v>
      </c>
      <c r="C45" s="141">
        <f>C46-C44</f>
        <v>1451751.5365999974</v>
      </c>
      <c r="D45" s="142">
        <f t="shared" si="0"/>
        <v>14.995036579939466</v>
      </c>
      <c r="E45" s="142">
        <f t="shared" si="1"/>
        <v>8.1358867841516478</v>
      </c>
      <c r="F45" s="141">
        <f>F46-F44</f>
        <v>14959274.704569966</v>
      </c>
      <c r="G45" s="141">
        <f>G46-G44</f>
        <v>13227403.185580015</v>
      </c>
      <c r="H45" s="143">
        <f t="shared" si="2"/>
        <v>-11.577242568189982</v>
      </c>
      <c r="I45" s="142">
        <f t="shared" si="3"/>
        <v>7.8031254951127362</v>
      </c>
      <c r="J45" s="141">
        <f>J46-J44</f>
        <v>14959274.704569966</v>
      </c>
      <c r="K45" s="141">
        <f>K46-K44</f>
        <v>13227403.185580015</v>
      </c>
      <c r="L45" s="143">
        <f t="shared" si="4"/>
        <v>-11.577242568189982</v>
      </c>
      <c r="M45" s="142">
        <f t="shared" si="5"/>
        <v>7.8031254951127362</v>
      </c>
    </row>
    <row r="46" spans="1:13" ht="21" x14ac:dyDescent="0.25">
      <c r="A46" s="144" t="s">
        <v>226</v>
      </c>
      <c r="B46" s="145">
        <v>15386718.468999999</v>
      </c>
      <c r="C46" s="145">
        <v>17843802.096999999</v>
      </c>
      <c r="D46" s="146">
        <f t="shared" si="0"/>
        <v>15.968860631006848</v>
      </c>
      <c r="E46" s="147">
        <f t="shared" si="1"/>
        <v>100</v>
      </c>
      <c r="F46" s="145">
        <v>180832721.70199999</v>
      </c>
      <c r="G46" s="145">
        <v>169514167.03300002</v>
      </c>
      <c r="H46" s="146">
        <f t="shared" si="2"/>
        <v>-6.259129742930142</v>
      </c>
      <c r="I46" s="147">
        <f t="shared" si="3"/>
        <v>100</v>
      </c>
      <c r="J46" s="145">
        <v>180832721.70199999</v>
      </c>
      <c r="K46" s="145">
        <v>169514167.03300002</v>
      </c>
      <c r="L46" s="146">
        <f t="shared" si="4"/>
        <v>-6.259129742930142</v>
      </c>
      <c r="M46" s="147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2" sqref="H2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topLeftCell="A67" zoomScale="90" zoomScaleNormal="90" workbookViewId="0">
      <selection activeCell="J85" sqref="J85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2043212.1026500002</v>
      </c>
      <c r="D2" s="114">
        <f t="shared" ref="D2:O2" si="0">D4+D6+D8+D10+D12+D14+D16+D18+D20+D22</f>
        <v>1939524.4412099998</v>
      </c>
      <c r="E2" s="114">
        <f t="shared" si="0"/>
        <v>2031888.7206599996</v>
      </c>
      <c r="F2" s="114">
        <f t="shared" si="0"/>
        <v>1762710.10763</v>
      </c>
      <c r="G2" s="114">
        <f t="shared" si="0"/>
        <v>1575782.0396700001</v>
      </c>
      <c r="H2" s="114">
        <f t="shared" si="0"/>
        <v>1910491.1805699999</v>
      </c>
      <c r="I2" s="114">
        <f t="shared" si="0"/>
        <v>1955676.90781</v>
      </c>
      <c r="J2" s="114">
        <f t="shared" si="0"/>
        <v>1681309.6933599999</v>
      </c>
      <c r="K2" s="114">
        <f t="shared" si="0"/>
        <v>2217362.1926600002</v>
      </c>
      <c r="L2" s="114">
        <f t="shared" si="0"/>
        <v>2338381.7766300002</v>
      </c>
      <c r="M2" s="114">
        <f t="shared" si="0"/>
        <v>2309439.3220199998</v>
      </c>
      <c r="N2" s="114">
        <f t="shared" si="0"/>
        <v>2603364.3739700001</v>
      </c>
      <c r="O2" s="114">
        <f t="shared" si="0"/>
        <v>24369142.85884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1881327.5966099999</v>
      </c>
      <c r="D3" s="114">
        <f t="shared" ref="D3:O3" si="1">D5+D7+D9+D11+D13+D15+D17+D19+D21+D23</f>
        <v>1857110.8694799999</v>
      </c>
      <c r="E3" s="114">
        <f t="shared" si="1"/>
        <v>1950395.1079200001</v>
      </c>
      <c r="F3" s="114">
        <f t="shared" si="1"/>
        <v>1878347.7192399998</v>
      </c>
      <c r="G3" s="114">
        <f t="shared" si="1"/>
        <v>2011076.4230300002</v>
      </c>
      <c r="H3" s="114">
        <f t="shared" si="1"/>
        <v>1362769.90014</v>
      </c>
      <c r="I3" s="114">
        <f t="shared" si="1"/>
        <v>1797330.8673</v>
      </c>
      <c r="J3" s="114">
        <f t="shared" si="1"/>
        <v>1528040.2094699999</v>
      </c>
      <c r="K3" s="114">
        <f t="shared" si="1"/>
        <v>2074105.6016600002</v>
      </c>
      <c r="L3" s="114">
        <f t="shared" si="1"/>
        <v>2421055.4373000003</v>
      </c>
      <c r="M3" s="114">
        <f t="shared" si="1"/>
        <v>2353316.4490700001</v>
      </c>
      <c r="N3" s="114">
        <f t="shared" si="1"/>
        <v>2258787.51309</v>
      </c>
      <c r="O3" s="114">
        <f t="shared" si="1"/>
        <v>23373663.694310002</v>
      </c>
    </row>
    <row r="4" spans="1:15" s="37" customFormat="1" ht="13.8" x14ac:dyDescent="0.25">
      <c r="A4" s="87">
        <v>2020</v>
      </c>
      <c r="B4" s="115" t="s">
        <v>133</v>
      </c>
      <c r="C4" s="116">
        <v>583442.39815000002</v>
      </c>
      <c r="D4" s="116">
        <v>593080.89009</v>
      </c>
      <c r="E4" s="116">
        <v>631434.79217000003</v>
      </c>
      <c r="F4" s="116">
        <v>593842.89682000002</v>
      </c>
      <c r="G4" s="116">
        <v>498592.97554000001</v>
      </c>
      <c r="H4" s="116">
        <v>571573.11808000004</v>
      </c>
      <c r="I4" s="116">
        <v>588918.07079000003</v>
      </c>
      <c r="J4" s="116">
        <v>544259.59057999996</v>
      </c>
      <c r="K4" s="116">
        <v>643577.66228000005</v>
      </c>
      <c r="L4" s="116">
        <v>670204.63621999999</v>
      </c>
      <c r="M4" s="116">
        <v>612052.90142000001</v>
      </c>
      <c r="N4" s="116">
        <v>770361.54532000003</v>
      </c>
      <c r="O4" s="117">
        <v>7301341.4774599997</v>
      </c>
    </row>
    <row r="5" spans="1:15" ht="13.8" x14ac:dyDescent="0.25">
      <c r="A5" s="86">
        <v>2019</v>
      </c>
      <c r="B5" s="115" t="s">
        <v>133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590704.11922999995</v>
      </c>
      <c r="H5" s="116">
        <v>344700.55468</v>
      </c>
      <c r="I5" s="116">
        <v>546255.51265000005</v>
      </c>
      <c r="J5" s="116">
        <v>480724.38799999998</v>
      </c>
      <c r="K5" s="116">
        <v>568541.18143999996</v>
      </c>
      <c r="L5" s="116">
        <v>697557.60369999998</v>
      </c>
      <c r="M5" s="116">
        <v>620369.65683999995</v>
      </c>
      <c r="N5" s="116">
        <v>629238.93339000002</v>
      </c>
      <c r="O5" s="117">
        <v>6787840.75019</v>
      </c>
    </row>
    <row r="6" spans="1:15" s="37" customFormat="1" ht="13.8" x14ac:dyDescent="0.25">
      <c r="A6" s="87">
        <v>2020</v>
      </c>
      <c r="B6" s="115" t="s">
        <v>134</v>
      </c>
      <c r="C6" s="116">
        <v>255294.69912</v>
      </c>
      <c r="D6" s="116">
        <v>203439.25075000001</v>
      </c>
      <c r="E6" s="116">
        <v>178169.95655</v>
      </c>
      <c r="F6" s="116">
        <v>118367.24076</v>
      </c>
      <c r="G6" s="116">
        <v>158687.47295</v>
      </c>
      <c r="H6" s="116">
        <v>264193.62819999998</v>
      </c>
      <c r="I6" s="116">
        <v>185581.34121000001</v>
      </c>
      <c r="J6" s="116">
        <v>129782.3627</v>
      </c>
      <c r="K6" s="116">
        <v>197124.89387</v>
      </c>
      <c r="L6" s="116">
        <v>263947.87810999999</v>
      </c>
      <c r="M6" s="116">
        <v>370532.82704</v>
      </c>
      <c r="N6" s="116">
        <v>406064.63754000003</v>
      </c>
      <c r="O6" s="117">
        <v>2731186.1888000001</v>
      </c>
    </row>
    <row r="7" spans="1:15" ht="13.8" x14ac:dyDescent="0.25">
      <c r="A7" s="86">
        <v>2019</v>
      </c>
      <c r="B7" s="115" t="s">
        <v>134</v>
      </c>
      <c r="C7" s="116">
        <v>199171.08131000001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202356.84766999999</v>
      </c>
      <c r="I7" s="116">
        <v>131692.40529</v>
      </c>
      <c r="J7" s="116">
        <v>109799.82424</v>
      </c>
      <c r="K7" s="116">
        <v>148472.87774</v>
      </c>
      <c r="L7" s="116">
        <v>223947.97521</v>
      </c>
      <c r="M7" s="116">
        <v>331627.44491999998</v>
      </c>
      <c r="N7" s="116">
        <v>349911.56588000001</v>
      </c>
      <c r="O7" s="117">
        <v>2260424.7366300002</v>
      </c>
    </row>
    <row r="8" spans="1:15" s="37" customFormat="1" ht="13.8" x14ac:dyDescent="0.25">
      <c r="A8" s="87">
        <v>2020</v>
      </c>
      <c r="B8" s="115" t="s">
        <v>135</v>
      </c>
      <c r="C8" s="116">
        <v>131870.05003000001</v>
      </c>
      <c r="D8" s="116">
        <v>126846.91173000001</v>
      </c>
      <c r="E8" s="116">
        <v>162233.38362000001</v>
      </c>
      <c r="F8" s="116">
        <v>143634.92576000001</v>
      </c>
      <c r="G8" s="116">
        <v>100056.65201000001</v>
      </c>
      <c r="H8" s="116">
        <v>112618.65360000001</v>
      </c>
      <c r="I8" s="116">
        <v>124203.32412</v>
      </c>
      <c r="J8" s="116">
        <v>130644.84941</v>
      </c>
      <c r="K8" s="116">
        <v>166848.21351</v>
      </c>
      <c r="L8" s="116">
        <v>168691.97813999999</v>
      </c>
      <c r="M8" s="116">
        <v>164641.32118999999</v>
      </c>
      <c r="N8" s="116">
        <v>151455.29668999999</v>
      </c>
      <c r="O8" s="117">
        <v>1683745.55981</v>
      </c>
    </row>
    <row r="9" spans="1:15" ht="13.8" x14ac:dyDescent="0.25">
      <c r="A9" s="86">
        <v>2019</v>
      </c>
      <c r="B9" s="115" t="s">
        <v>135</v>
      </c>
      <c r="C9" s="116">
        <v>125353.15045</v>
      </c>
      <c r="D9" s="116">
        <v>122127.17662</v>
      </c>
      <c r="E9" s="116">
        <v>128029.56342000001</v>
      </c>
      <c r="F9" s="116">
        <v>125222.60651</v>
      </c>
      <c r="G9" s="116">
        <v>138481.47127000001</v>
      </c>
      <c r="H9" s="116">
        <v>83008.97928</v>
      </c>
      <c r="I9" s="116">
        <v>130147.28623</v>
      </c>
      <c r="J9" s="116">
        <v>127810.8803</v>
      </c>
      <c r="K9" s="116">
        <v>152522.97880000001</v>
      </c>
      <c r="L9" s="116">
        <v>148312.94463000001</v>
      </c>
      <c r="M9" s="116">
        <v>139251.74163999999</v>
      </c>
      <c r="N9" s="116">
        <v>127743.57187</v>
      </c>
      <c r="O9" s="117">
        <v>1548012.3510199999</v>
      </c>
    </row>
    <row r="10" spans="1:15" s="37" customFormat="1" ht="13.8" x14ac:dyDescent="0.25">
      <c r="A10" s="87">
        <v>2020</v>
      </c>
      <c r="B10" s="115" t="s">
        <v>136</v>
      </c>
      <c r="C10" s="116">
        <v>113205.42514000001</v>
      </c>
      <c r="D10" s="116">
        <v>100301.6303</v>
      </c>
      <c r="E10" s="116">
        <v>123199.15419</v>
      </c>
      <c r="F10" s="116">
        <v>103631.95716999999</v>
      </c>
      <c r="G10" s="116">
        <v>74239.044009999998</v>
      </c>
      <c r="H10" s="116">
        <v>89459.700299999997</v>
      </c>
      <c r="I10" s="116">
        <v>89937.235149999993</v>
      </c>
      <c r="J10" s="116">
        <v>84952.832729999995</v>
      </c>
      <c r="K10" s="116">
        <v>148595.48240000001</v>
      </c>
      <c r="L10" s="116">
        <v>191308.94157</v>
      </c>
      <c r="M10" s="116">
        <v>154733.84990999999</v>
      </c>
      <c r="N10" s="116">
        <v>126009.09426</v>
      </c>
      <c r="O10" s="117">
        <v>1399574.3471299999</v>
      </c>
    </row>
    <row r="11" spans="1:15" ht="13.8" x14ac:dyDescent="0.25">
      <c r="A11" s="86">
        <v>2019</v>
      </c>
      <c r="B11" s="115" t="s">
        <v>136</v>
      </c>
      <c r="C11" s="116">
        <v>112110.71122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154402.71634000001</v>
      </c>
      <c r="L11" s="116">
        <v>189264.08181999999</v>
      </c>
      <c r="M11" s="116">
        <v>151255.05348999999</v>
      </c>
      <c r="N11" s="116">
        <v>122523.94809000001</v>
      </c>
      <c r="O11" s="117">
        <v>1416430.0237799999</v>
      </c>
    </row>
    <row r="12" spans="1:15" s="37" customFormat="1" ht="13.8" x14ac:dyDescent="0.25">
      <c r="A12" s="87">
        <v>2020</v>
      </c>
      <c r="B12" s="115" t="s">
        <v>137</v>
      </c>
      <c r="C12" s="116">
        <v>183299.50933999999</v>
      </c>
      <c r="D12" s="116">
        <v>163093.91933999999</v>
      </c>
      <c r="E12" s="116">
        <v>207436.28466999999</v>
      </c>
      <c r="F12" s="116">
        <v>196618.3253</v>
      </c>
      <c r="G12" s="116">
        <v>120083.22079000001</v>
      </c>
      <c r="H12" s="116">
        <v>120708.79212</v>
      </c>
      <c r="I12" s="116">
        <v>136481.30348999999</v>
      </c>
      <c r="J12" s="116">
        <v>92430.685169999997</v>
      </c>
      <c r="K12" s="116">
        <v>222691.33024000001</v>
      </c>
      <c r="L12" s="116">
        <v>172597.17478999999</v>
      </c>
      <c r="M12" s="116">
        <v>155821.79871</v>
      </c>
      <c r="N12" s="116">
        <v>175726.56687000001</v>
      </c>
      <c r="O12" s="117">
        <v>1946988.9108299999</v>
      </c>
    </row>
    <row r="13" spans="1:15" ht="13.8" x14ac:dyDescent="0.25">
      <c r="A13" s="86">
        <v>2019</v>
      </c>
      <c r="B13" s="115" t="s">
        <v>137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112534.87652000001</v>
      </c>
      <c r="J13" s="116">
        <v>66613.027579999994</v>
      </c>
      <c r="K13" s="116">
        <v>274784.34807000001</v>
      </c>
      <c r="L13" s="116">
        <v>346124.53003999998</v>
      </c>
      <c r="M13" s="116">
        <v>264184.22904000001</v>
      </c>
      <c r="N13" s="116">
        <v>187014.75987000001</v>
      </c>
      <c r="O13" s="117">
        <v>2028384.5646599999</v>
      </c>
    </row>
    <row r="14" spans="1:15" s="37" customFormat="1" ht="13.8" x14ac:dyDescent="0.25">
      <c r="A14" s="87">
        <v>2020</v>
      </c>
      <c r="B14" s="115" t="s">
        <v>138</v>
      </c>
      <c r="C14" s="116">
        <v>24451.569380000001</v>
      </c>
      <c r="D14" s="116">
        <v>24726.651860000002</v>
      </c>
      <c r="E14" s="116">
        <v>29417.072550000001</v>
      </c>
      <c r="F14" s="116">
        <v>23301.29163</v>
      </c>
      <c r="G14" s="116">
        <v>19919.669020000001</v>
      </c>
      <c r="H14" s="116">
        <v>18969.29394</v>
      </c>
      <c r="I14" s="116">
        <v>19075.408370000001</v>
      </c>
      <c r="J14" s="116">
        <v>14848.67002</v>
      </c>
      <c r="K14" s="116">
        <v>19081.79737</v>
      </c>
      <c r="L14" s="116">
        <v>22013.560890000001</v>
      </c>
      <c r="M14" s="116">
        <v>25221.106810000001</v>
      </c>
      <c r="N14" s="116">
        <v>30156.160660000001</v>
      </c>
      <c r="O14" s="117">
        <v>271182.2525</v>
      </c>
    </row>
    <row r="15" spans="1:15" ht="13.8" x14ac:dyDescent="0.25">
      <c r="A15" s="86">
        <v>2019</v>
      </c>
      <c r="B15" s="115" t="s">
        <v>138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15776.32281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26736.87846</v>
      </c>
      <c r="O15" s="117">
        <v>282659.42488000001</v>
      </c>
    </row>
    <row r="16" spans="1:15" ht="13.8" x14ac:dyDescent="0.25">
      <c r="A16" s="87">
        <v>2020</v>
      </c>
      <c r="B16" s="115" t="s">
        <v>139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84526.764179999998</v>
      </c>
      <c r="I16" s="116">
        <v>74619.318069999994</v>
      </c>
      <c r="J16" s="116">
        <v>71254.857780000006</v>
      </c>
      <c r="K16" s="116">
        <v>90724.827149999997</v>
      </c>
      <c r="L16" s="116">
        <v>79811.920360000004</v>
      </c>
      <c r="M16" s="116">
        <v>67968.791859999998</v>
      </c>
      <c r="N16" s="116">
        <v>99947.394780000002</v>
      </c>
      <c r="O16" s="117">
        <v>910530.86276000005</v>
      </c>
    </row>
    <row r="17" spans="1:15" ht="13.8" x14ac:dyDescent="0.25">
      <c r="A17" s="86">
        <v>2019</v>
      </c>
      <c r="B17" s="115" t="s">
        <v>139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140</v>
      </c>
      <c r="C18" s="116">
        <v>11024.010979999999</v>
      </c>
      <c r="D18" s="116">
        <v>13044.33958</v>
      </c>
      <c r="E18" s="116">
        <v>12149.519109999999</v>
      </c>
      <c r="F18" s="116">
        <v>6813.2945600000003</v>
      </c>
      <c r="G18" s="116">
        <v>6914.2449100000003</v>
      </c>
      <c r="H18" s="116">
        <v>6061.0726599999998</v>
      </c>
      <c r="I18" s="116">
        <v>6099.3303900000001</v>
      </c>
      <c r="J18" s="116">
        <v>6022.5977899999998</v>
      </c>
      <c r="K18" s="116">
        <v>8099.6306800000002</v>
      </c>
      <c r="L18" s="116">
        <v>7819.8414000000002</v>
      </c>
      <c r="M18" s="116">
        <v>8959.7396700000008</v>
      </c>
      <c r="N18" s="116">
        <v>13149.08505</v>
      </c>
      <c r="O18" s="117">
        <v>106156.70677999999</v>
      </c>
    </row>
    <row r="19" spans="1:15" ht="13.8" x14ac:dyDescent="0.25">
      <c r="A19" s="86">
        <v>2019</v>
      </c>
      <c r="B19" s="115" t="s">
        <v>140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5953.3145999999997</v>
      </c>
      <c r="M19" s="116">
        <v>9107.0720700000002</v>
      </c>
      <c r="N19" s="116">
        <v>10109.132600000001</v>
      </c>
      <c r="O19" s="117">
        <v>106479.64023</v>
      </c>
    </row>
    <row r="20" spans="1:15" ht="13.8" x14ac:dyDescent="0.25">
      <c r="A20" s="87">
        <v>2020</v>
      </c>
      <c r="B20" s="115" t="s">
        <v>141</v>
      </c>
      <c r="C20" s="118">
        <v>208704.15538000001</v>
      </c>
      <c r="D20" s="118">
        <v>209590.38469000001</v>
      </c>
      <c r="E20" s="118">
        <v>182293.10563000001</v>
      </c>
      <c r="F20" s="118">
        <v>182916.50704999999</v>
      </c>
      <c r="G20" s="118">
        <v>160819.64772000001</v>
      </c>
      <c r="H20" s="116">
        <v>183353.03677999999</v>
      </c>
      <c r="I20" s="116">
        <v>219006.32936999999</v>
      </c>
      <c r="J20" s="116">
        <v>180206.3915</v>
      </c>
      <c r="K20" s="116">
        <v>206822.23032999999</v>
      </c>
      <c r="L20" s="116">
        <v>234956.96163000001</v>
      </c>
      <c r="M20" s="116">
        <v>227002.42412000001</v>
      </c>
      <c r="N20" s="116">
        <v>256259.89444</v>
      </c>
      <c r="O20" s="117">
        <v>2451931.0686400002</v>
      </c>
    </row>
    <row r="21" spans="1:15" ht="13.8" x14ac:dyDescent="0.25">
      <c r="A21" s="86">
        <v>2019</v>
      </c>
      <c r="B21" s="115" t="s">
        <v>141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212236.43349</v>
      </c>
      <c r="J21" s="116">
        <v>183383.60982000001</v>
      </c>
      <c r="K21" s="116">
        <v>199909.51123999999</v>
      </c>
      <c r="L21" s="116">
        <v>207439.25111000001</v>
      </c>
      <c r="M21" s="116">
        <v>215149.30801000001</v>
      </c>
      <c r="N21" s="116">
        <v>200858.15977</v>
      </c>
      <c r="O21" s="117">
        <v>2505020.18053</v>
      </c>
    </row>
    <row r="22" spans="1:15" ht="13.8" x14ac:dyDescent="0.25">
      <c r="A22" s="87">
        <v>2020</v>
      </c>
      <c r="B22" s="115" t="s">
        <v>142</v>
      </c>
      <c r="C22" s="118">
        <v>452788.83880999999</v>
      </c>
      <c r="D22" s="118">
        <v>444729.09532999998</v>
      </c>
      <c r="E22" s="118">
        <v>426749.43449000001</v>
      </c>
      <c r="F22" s="118">
        <v>340174.22959</v>
      </c>
      <c r="G22" s="118">
        <v>366810.39467000001</v>
      </c>
      <c r="H22" s="116">
        <v>459027.12070999999</v>
      </c>
      <c r="I22" s="116">
        <v>511755.24685</v>
      </c>
      <c r="J22" s="116">
        <v>426906.85567999998</v>
      </c>
      <c r="K22" s="116">
        <v>513796.12482999999</v>
      </c>
      <c r="L22" s="116">
        <v>527028.88352000003</v>
      </c>
      <c r="M22" s="116">
        <v>522504.56128999998</v>
      </c>
      <c r="N22" s="116">
        <v>574234.69836000004</v>
      </c>
      <c r="O22" s="117">
        <v>5566505.4841299998</v>
      </c>
    </row>
    <row r="23" spans="1:15" ht="13.8" x14ac:dyDescent="0.25">
      <c r="A23" s="86">
        <v>2019</v>
      </c>
      <c r="B23" s="115" t="s">
        <v>142</v>
      </c>
      <c r="C23" s="116">
        <v>392885.26655</v>
      </c>
      <c r="D23" s="118">
        <v>411556.50104</v>
      </c>
      <c r="E23" s="116">
        <v>471941.55317000003</v>
      </c>
      <c r="F23" s="116">
        <v>476663.48236000002</v>
      </c>
      <c r="G23" s="116">
        <v>526647.31463000004</v>
      </c>
      <c r="H23" s="116">
        <v>347422.26987000002</v>
      </c>
      <c r="I23" s="116">
        <v>496254.21438999998</v>
      </c>
      <c r="J23" s="116">
        <v>413016.86554999999</v>
      </c>
      <c r="K23" s="116">
        <v>457542.62423999998</v>
      </c>
      <c r="L23" s="116">
        <v>491128.91973000002</v>
      </c>
      <c r="M23" s="116">
        <v>521156.71649000002</v>
      </c>
      <c r="N23" s="116">
        <v>523779.12306000001</v>
      </c>
      <c r="O23" s="117">
        <v>5529994.8510800004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11103396.434959998</v>
      </c>
      <c r="D24" s="119">
        <f t="shared" ref="D24:O24" si="2">D26+D28+D30+D32+D34+D36+D38+D40+D42+D44+D46+D48+D50+D52+D54+D56</f>
        <v>11120962.0198</v>
      </c>
      <c r="E24" s="119">
        <f t="shared" si="2"/>
        <v>9960004.0381499995</v>
      </c>
      <c r="F24" s="119">
        <f t="shared" si="2"/>
        <v>6226323.0732400008</v>
      </c>
      <c r="G24" s="119">
        <f t="shared" si="2"/>
        <v>7103788.6119599994</v>
      </c>
      <c r="H24" s="119">
        <f t="shared" si="2"/>
        <v>10211842.786499999</v>
      </c>
      <c r="I24" s="119">
        <f t="shared" si="2"/>
        <v>11459739.616620002</v>
      </c>
      <c r="J24" s="119">
        <f t="shared" si="2"/>
        <v>9400264.9181300011</v>
      </c>
      <c r="K24" s="119">
        <f t="shared" si="2"/>
        <v>12251437.981980002</v>
      </c>
      <c r="L24" s="119">
        <f t="shared" si="2"/>
        <v>13292713.15347</v>
      </c>
      <c r="M24" s="119">
        <f t="shared" si="2"/>
        <v>12206271.219729997</v>
      </c>
      <c r="N24" s="119">
        <f t="shared" si="2"/>
        <v>13308485.736479999</v>
      </c>
      <c r="O24" s="119">
        <f t="shared" si="2"/>
        <v>127645229.59102002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10611504.966150003</v>
      </c>
      <c r="D25" s="119">
        <f t="shared" ref="D25:O25" si="3">D27+D29+D31+D33+D35+D37+D39+D41+D43+D45+D47+D49+D51+D53+D55+D57</f>
        <v>11030293.0747</v>
      </c>
      <c r="E25" s="119">
        <f t="shared" si="3"/>
        <v>12637591.698520003</v>
      </c>
      <c r="F25" s="119">
        <f t="shared" si="3"/>
        <v>11772670.415140001</v>
      </c>
      <c r="G25" s="119">
        <f t="shared" si="3"/>
        <v>12995685.752960002</v>
      </c>
      <c r="H25" s="119">
        <f t="shared" si="3"/>
        <v>8887879.2872800007</v>
      </c>
      <c r="I25" s="119">
        <f t="shared" si="3"/>
        <v>12516166.159960004</v>
      </c>
      <c r="J25" s="119">
        <f t="shared" si="3"/>
        <v>10183262.95596</v>
      </c>
      <c r="K25" s="119">
        <f t="shared" si="3"/>
        <v>11581011.558630003</v>
      </c>
      <c r="L25" s="119">
        <f t="shared" si="3"/>
        <v>12381696.967009999</v>
      </c>
      <c r="M25" s="119">
        <f t="shared" si="3"/>
        <v>12094447.21759</v>
      </c>
      <c r="N25" s="119">
        <f t="shared" si="3"/>
        <v>11497367.136369999</v>
      </c>
      <c r="O25" s="119">
        <f t="shared" si="3"/>
        <v>138189577.19027001</v>
      </c>
    </row>
    <row r="26" spans="1:15" ht="13.8" x14ac:dyDescent="0.25">
      <c r="A26" s="87">
        <v>2020</v>
      </c>
      <c r="B26" s="115" t="s">
        <v>143</v>
      </c>
      <c r="C26" s="116">
        <v>673012.54339999997</v>
      </c>
      <c r="D26" s="116">
        <v>645868.96210999996</v>
      </c>
      <c r="E26" s="116">
        <v>584618.18252000003</v>
      </c>
      <c r="F26" s="116">
        <v>306249.94345000002</v>
      </c>
      <c r="G26" s="116">
        <v>368574.70546999999</v>
      </c>
      <c r="H26" s="116">
        <v>553321.32351999998</v>
      </c>
      <c r="I26" s="116">
        <v>655113.32131999999</v>
      </c>
      <c r="J26" s="116">
        <v>568069.15963999997</v>
      </c>
      <c r="K26" s="116">
        <v>687453.07039999997</v>
      </c>
      <c r="L26" s="116">
        <v>769646.11468</v>
      </c>
      <c r="M26" s="116">
        <v>705036.88748999999</v>
      </c>
      <c r="N26" s="116">
        <v>769596.95005999994</v>
      </c>
      <c r="O26" s="117">
        <v>7286561.1640600003</v>
      </c>
    </row>
    <row r="27" spans="1:15" ht="13.8" x14ac:dyDescent="0.25">
      <c r="A27" s="86">
        <v>2019</v>
      </c>
      <c r="B27" s="115" t="s">
        <v>143</v>
      </c>
      <c r="C27" s="116">
        <v>675582.80501000001</v>
      </c>
      <c r="D27" s="116">
        <v>639694.70437000005</v>
      </c>
      <c r="E27" s="116">
        <v>727682.43995000003</v>
      </c>
      <c r="F27" s="116">
        <v>690852.61202999996</v>
      </c>
      <c r="G27" s="116">
        <v>786323.09450000001</v>
      </c>
      <c r="H27" s="116">
        <v>509902.89130000002</v>
      </c>
      <c r="I27" s="116">
        <v>662615.71516000002</v>
      </c>
      <c r="J27" s="116">
        <v>572846.93582999997</v>
      </c>
      <c r="K27" s="116">
        <v>676901.90613000002</v>
      </c>
      <c r="L27" s="116">
        <v>704819.31296999997</v>
      </c>
      <c r="M27" s="116">
        <v>674312.21473000001</v>
      </c>
      <c r="N27" s="116">
        <v>598053.05804000003</v>
      </c>
      <c r="O27" s="117">
        <v>7919587.6900199996</v>
      </c>
    </row>
    <row r="28" spans="1:15" ht="13.8" x14ac:dyDescent="0.25">
      <c r="A28" s="87">
        <v>2020</v>
      </c>
      <c r="B28" s="115" t="s">
        <v>144</v>
      </c>
      <c r="C28" s="116">
        <v>132742.62510999999</v>
      </c>
      <c r="D28" s="116">
        <v>151371.18145</v>
      </c>
      <c r="E28" s="116">
        <v>130407.52864</v>
      </c>
      <c r="F28" s="116">
        <v>53970.503550000001</v>
      </c>
      <c r="G28" s="116">
        <v>61556.372819999997</v>
      </c>
      <c r="H28" s="116">
        <v>101197.3572</v>
      </c>
      <c r="I28" s="116">
        <v>127743.18747</v>
      </c>
      <c r="J28" s="116">
        <v>98051.166570000001</v>
      </c>
      <c r="K28" s="116">
        <v>130586.23681</v>
      </c>
      <c r="L28" s="116">
        <v>131031.15293</v>
      </c>
      <c r="M28" s="116">
        <v>104196.27806</v>
      </c>
      <c r="N28" s="116">
        <v>110420.45517</v>
      </c>
      <c r="O28" s="117">
        <v>1333274.04578</v>
      </c>
    </row>
    <row r="29" spans="1:15" ht="13.8" x14ac:dyDescent="0.25">
      <c r="A29" s="86">
        <v>2019</v>
      </c>
      <c r="B29" s="115" t="s">
        <v>144</v>
      </c>
      <c r="C29" s="116">
        <v>116808.14478</v>
      </c>
      <c r="D29" s="116">
        <v>146285.88952999999</v>
      </c>
      <c r="E29" s="116">
        <v>176087.67006999999</v>
      </c>
      <c r="F29" s="116">
        <v>141544.93281</v>
      </c>
      <c r="G29" s="116">
        <v>162533.52062</v>
      </c>
      <c r="H29" s="116">
        <v>87699.11692</v>
      </c>
      <c r="I29" s="116">
        <v>165806.61635</v>
      </c>
      <c r="J29" s="116">
        <v>134348.90609999999</v>
      </c>
      <c r="K29" s="116">
        <v>147838.62783000001</v>
      </c>
      <c r="L29" s="116">
        <v>147931.79717999999</v>
      </c>
      <c r="M29" s="116">
        <v>124237.49191</v>
      </c>
      <c r="N29" s="116">
        <v>114255.66389</v>
      </c>
      <c r="O29" s="117">
        <v>1665378.3779899999</v>
      </c>
    </row>
    <row r="30" spans="1:15" s="37" customFormat="1" ht="13.8" x14ac:dyDescent="0.25">
      <c r="A30" s="87">
        <v>2020</v>
      </c>
      <c r="B30" s="115" t="s">
        <v>145</v>
      </c>
      <c r="C30" s="116">
        <v>221439.79410999999</v>
      </c>
      <c r="D30" s="116">
        <v>216850.69987000001</v>
      </c>
      <c r="E30" s="116">
        <v>219895.73874</v>
      </c>
      <c r="F30" s="116">
        <v>75483.474539999996</v>
      </c>
      <c r="G30" s="116">
        <v>117221.57016</v>
      </c>
      <c r="H30" s="116">
        <v>195131.12787</v>
      </c>
      <c r="I30" s="116">
        <v>248832.67285999999</v>
      </c>
      <c r="J30" s="116">
        <v>205496.74820999999</v>
      </c>
      <c r="K30" s="116">
        <v>269873.13735999999</v>
      </c>
      <c r="L30" s="116">
        <v>287035.81792</v>
      </c>
      <c r="M30" s="116">
        <v>257769.29092999999</v>
      </c>
      <c r="N30" s="116">
        <v>289618.31968999997</v>
      </c>
      <c r="O30" s="117">
        <v>2604648.3922600001</v>
      </c>
    </row>
    <row r="31" spans="1:15" ht="13.8" x14ac:dyDescent="0.25">
      <c r="A31" s="86">
        <v>2019</v>
      </c>
      <c r="B31" s="115" t="s">
        <v>145</v>
      </c>
      <c r="C31" s="116">
        <v>182583.07002000001</v>
      </c>
      <c r="D31" s="116">
        <v>185830.75580000001</v>
      </c>
      <c r="E31" s="116">
        <v>208839.27116</v>
      </c>
      <c r="F31" s="116">
        <v>229647.18122</v>
      </c>
      <c r="G31" s="116">
        <v>235732.89752</v>
      </c>
      <c r="H31" s="116">
        <v>132447.50477999999</v>
      </c>
      <c r="I31" s="116">
        <v>222318.12414</v>
      </c>
      <c r="J31" s="116">
        <v>174648.94130000001</v>
      </c>
      <c r="K31" s="116">
        <v>229949.89999000001</v>
      </c>
      <c r="L31" s="116">
        <v>254431.57537000001</v>
      </c>
      <c r="M31" s="116">
        <v>251664.05157000001</v>
      </c>
      <c r="N31" s="116">
        <v>226168.49797</v>
      </c>
      <c r="O31" s="117">
        <v>2534261.7708399999</v>
      </c>
    </row>
    <row r="32" spans="1:15" ht="13.8" x14ac:dyDescent="0.25">
      <c r="A32" s="87">
        <v>2020</v>
      </c>
      <c r="B32" s="115" t="s">
        <v>146</v>
      </c>
      <c r="C32" s="118">
        <v>1680111.3639199999</v>
      </c>
      <c r="D32" s="118">
        <v>1489541.60913</v>
      </c>
      <c r="E32" s="118">
        <v>1489130.4742699999</v>
      </c>
      <c r="F32" s="118">
        <v>1267629.91325</v>
      </c>
      <c r="G32" s="118">
        <v>1174502.0274100001</v>
      </c>
      <c r="H32" s="118">
        <v>1424066.9461999999</v>
      </c>
      <c r="I32" s="118">
        <v>1578369.0624899999</v>
      </c>
      <c r="J32" s="118">
        <v>1372417.45472</v>
      </c>
      <c r="K32" s="118">
        <v>1629953.8066199999</v>
      </c>
      <c r="L32" s="118">
        <v>1722246.95383</v>
      </c>
      <c r="M32" s="118">
        <v>1635783.1731700001</v>
      </c>
      <c r="N32" s="118">
        <v>1799735.6524799999</v>
      </c>
      <c r="O32" s="117">
        <v>18263488.437490001</v>
      </c>
    </row>
    <row r="33" spans="1:15" ht="13.8" x14ac:dyDescent="0.25">
      <c r="A33" s="86">
        <v>2019</v>
      </c>
      <c r="B33" s="115" t="s">
        <v>146</v>
      </c>
      <c r="C33" s="116">
        <v>1536610.5242300001</v>
      </c>
      <c r="D33" s="116">
        <v>1643183.35317</v>
      </c>
      <c r="E33" s="116">
        <v>1838591.7897999999</v>
      </c>
      <c r="F33" s="118">
        <v>1768584.3234600001</v>
      </c>
      <c r="G33" s="118">
        <v>1931271.8409800001</v>
      </c>
      <c r="H33" s="118">
        <v>1294015.55926</v>
      </c>
      <c r="I33" s="118">
        <v>1730130.6584900001</v>
      </c>
      <c r="J33" s="118">
        <v>1628382.4430800001</v>
      </c>
      <c r="K33" s="118">
        <v>1653646.0983500001</v>
      </c>
      <c r="L33" s="118">
        <v>1936801.1656800001</v>
      </c>
      <c r="M33" s="118">
        <v>1813159.1683</v>
      </c>
      <c r="N33" s="118">
        <v>1813829.9232399999</v>
      </c>
      <c r="O33" s="117">
        <v>20588206.84804</v>
      </c>
    </row>
    <row r="34" spans="1:15" ht="13.8" x14ac:dyDescent="0.25">
      <c r="A34" s="87">
        <v>2020</v>
      </c>
      <c r="B34" s="115" t="s">
        <v>147</v>
      </c>
      <c r="C34" s="116">
        <v>1490224.7631399999</v>
      </c>
      <c r="D34" s="116">
        <v>1516862.8990799999</v>
      </c>
      <c r="E34" s="116">
        <v>1209772.1707599999</v>
      </c>
      <c r="F34" s="116">
        <v>573649.66203000001</v>
      </c>
      <c r="G34" s="116">
        <v>836955.29789000005</v>
      </c>
      <c r="H34" s="116">
        <v>1348770.2311199999</v>
      </c>
      <c r="I34" s="116">
        <v>1804854.0824200001</v>
      </c>
      <c r="J34" s="116">
        <v>1539281.1142</v>
      </c>
      <c r="K34" s="116">
        <v>1789953.92114</v>
      </c>
      <c r="L34" s="116">
        <v>1850321.83229</v>
      </c>
      <c r="M34" s="116">
        <v>1520912.8401299999</v>
      </c>
      <c r="N34" s="116">
        <v>1661882.08971</v>
      </c>
      <c r="O34" s="117">
        <v>17143440.90391</v>
      </c>
    </row>
    <row r="35" spans="1:15" ht="13.8" x14ac:dyDescent="0.25">
      <c r="A35" s="86">
        <v>2019</v>
      </c>
      <c r="B35" s="115" t="s">
        <v>147</v>
      </c>
      <c r="C35" s="116">
        <v>1413940.57803</v>
      </c>
      <c r="D35" s="116">
        <v>1413573.0740400001</v>
      </c>
      <c r="E35" s="116">
        <v>1674861.5078700001</v>
      </c>
      <c r="F35" s="116">
        <v>1503254.41331</v>
      </c>
      <c r="G35" s="116">
        <v>1621398.9528399999</v>
      </c>
      <c r="H35" s="116">
        <v>1085857.3651099999</v>
      </c>
      <c r="I35" s="116">
        <v>1672649.9024100001</v>
      </c>
      <c r="J35" s="116">
        <v>1394898.9497100001</v>
      </c>
      <c r="K35" s="116">
        <v>1500335.5808300001</v>
      </c>
      <c r="L35" s="116">
        <v>1552705.87136</v>
      </c>
      <c r="M35" s="116">
        <v>1537181.2664699999</v>
      </c>
      <c r="N35" s="116">
        <v>1326372.3470600001</v>
      </c>
      <c r="O35" s="117">
        <v>17697029.809039999</v>
      </c>
    </row>
    <row r="36" spans="1:15" ht="13.8" x14ac:dyDescent="0.25">
      <c r="A36" s="87">
        <v>2020</v>
      </c>
      <c r="B36" s="115" t="s">
        <v>148</v>
      </c>
      <c r="C36" s="116">
        <v>2398190.4262899999</v>
      </c>
      <c r="D36" s="116">
        <v>2518829.5314000002</v>
      </c>
      <c r="E36" s="116">
        <v>2060601.4609900001</v>
      </c>
      <c r="F36" s="116">
        <v>596330.70241000003</v>
      </c>
      <c r="G36" s="116">
        <v>1202352.11745</v>
      </c>
      <c r="H36" s="116">
        <v>2014227.1833599999</v>
      </c>
      <c r="I36" s="116">
        <v>2200026.1262500002</v>
      </c>
      <c r="J36" s="116">
        <v>1543642.77831</v>
      </c>
      <c r="K36" s="116">
        <v>2604416.13778</v>
      </c>
      <c r="L36" s="116">
        <v>2914362.91952</v>
      </c>
      <c r="M36" s="116">
        <v>2696558.82968</v>
      </c>
      <c r="N36" s="116">
        <v>2799027.9901700001</v>
      </c>
      <c r="O36" s="117">
        <v>25548566.203609999</v>
      </c>
    </row>
    <row r="37" spans="1:15" ht="13.8" x14ac:dyDescent="0.25">
      <c r="A37" s="86">
        <v>2019</v>
      </c>
      <c r="B37" s="115" t="s">
        <v>148</v>
      </c>
      <c r="C37" s="116">
        <v>2327530.68408</v>
      </c>
      <c r="D37" s="116">
        <v>2544569.7478100001</v>
      </c>
      <c r="E37" s="116">
        <v>2883061.00294</v>
      </c>
      <c r="F37" s="116">
        <v>2616414.3615299999</v>
      </c>
      <c r="G37" s="116">
        <v>2753037.2377200001</v>
      </c>
      <c r="H37" s="116">
        <v>2189206.0034099999</v>
      </c>
      <c r="I37" s="116">
        <v>2900129.45805</v>
      </c>
      <c r="J37" s="116">
        <v>1740661.8847000001</v>
      </c>
      <c r="K37" s="116">
        <v>2591967.2146100001</v>
      </c>
      <c r="L37" s="116">
        <v>2812518.3222400001</v>
      </c>
      <c r="M37" s="116">
        <v>2690128.5068700002</v>
      </c>
      <c r="N37" s="116">
        <v>2537839.08812</v>
      </c>
      <c r="O37" s="117">
        <v>30587063.512079999</v>
      </c>
    </row>
    <row r="38" spans="1:15" ht="13.8" x14ac:dyDescent="0.25">
      <c r="A38" s="87">
        <v>2020</v>
      </c>
      <c r="B38" s="115" t="s">
        <v>149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88349.361170000004</v>
      </c>
      <c r="I38" s="116">
        <v>141332.83762000001</v>
      </c>
      <c r="J38" s="116">
        <v>120028.25627</v>
      </c>
      <c r="K38" s="116">
        <v>159923.62223000001</v>
      </c>
      <c r="L38" s="116">
        <v>41729.86378</v>
      </c>
      <c r="M38" s="116">
        <v>223265.95722000001</v>
      </c>
      <c r="N38" s="116">
        <v>188150.69876</v>
      </c>
      <c r="O38" s="117">
        <v>1375006.3548999999</v>
      </c>
    </row>
    <row r="39" spans="1:15" ht="13.8" x14ac:dyDescent="0.25">
      <c r="A39" s="86">
        <v>2019</v>
      </c>
      <c r="B39" s="115" t="s">
        <v>149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150</v>
      </c>
      <c r="C40" s="116">
        <v>822634.86193000001</v>
      </c>
      <c r="D40" s="116">
        <v>862550.08308999997</v>
      </c>
      <c r="E40" s="116">
        <v>828841.35501000006</v>
      </c>
      <c r="F40" s="116">
        <v>619437.99016000004</v>
      </c>
      <c r="G40" s="116">
        <v>669054.20403999998</v>
      </c>
      <c r="H40" s="116">
        <v>901316.32062999997</v>
      </c>
      <c r="I40" s="116">
        <v>985272.06492999999</v>
      </c>
      <c r="J40" s="116">
        <v>850046.27679999999</v>
      </c>
      <c r="K40" s="116">
        <v>1061481.90714</v>
      </c>
      <c r="L40" s="116">
        <v>1122443.83079</v>
      </c>
      <c r="M40" s="116">
        <v>1110467.52</v>
      </c>
      <c r="N40" s="116">
        <v>1221535.5757299999</v>
      </c>
      <c r="O40" s="117">
        <v>11055081.990250001</v>
      </c>
    </row>
    <row r="41" spans="1:15" ht="13.8" x14ac:dyDescent="0.25">
      <c r="A41" s="86">
        <v>2019</v>
      </c>
      <c r="B41" s="115" t="s">
        <v>150</v>
      </c>
      <c r="C41" s="116">
        <v>796993.56509000005</v>
      </c>
      <c r="D41" s="116">
        <v>888924.74395999999</v>
      </c>
      <c r="E41" s="116">
        <v>992598.81120999996</v>
      </c>
      <c r="F41" s="116">
        <v>936996.21643000003</v>
      </c>
      <c r="G41" s="116">
        <v>1041396.75604</v>
      </c>
      <c r="H41" s="116">
        <v>715358.63271000003</v>
      </c>
      <c r="I41" s="116">
        <v>947102.20345000003</v>
      </c>
      <c r="J41" s="116">
        <v>847906.54856999998</v>
      </c>
      <c r="K41" s="116">
        <v>1011369.69213</v>
      </c>
      <c r="L41" s="116">
        <v>1070550.61139</v>
      </c>
      <c r="M41" s="116">
        <v>1013034.50223</v>
      </c>
      <c r="N41" s="116">
        <v>973436.42648000002</v>
      </c>
      <c r="O41" s="117">
        <v>11235668.709690001</v>
      </c>
    </row>
    <row r="42" spans="1:15" ht="13.8" x14ac:dyDescent="0.25">
      <c r="A42" s="87">
        <v>2020</v>
      </c>
      <c r="B42" s="115" t="s">
        <v>151</v>
      </c>
      <c r="C42" s="116">
        <v>623706.39512</v>
      </c>
      <c r="D42" s="116">
        <v>633534.13815000001</v>
      </c>
      <c r="E42" s="116">
        <v>625451.78030999994</v>
      </c>
      <c r="F42" s="116">
        <v>455478.11345</v>
      </c>
      <c r="G42" s="116">
        <v>430827.64545000001</v>
      </c>
      <c r="H42" s="116">
        <v>585171.13213000004</v>
      </c>
      <c r="I42" s="116">
        <v>665882.56039999996</v>
      </c>
      <c r="J42" s="116">
        <v>570518.74181000004</v>
      </c>
      <c r="K42" s="116">
        <v>687739.60100000002</v>
      </c>
      <c r="L42" s="116">
        <v>735862.86331000004</v>
      </c>
      <c r="M42" s="116">
        <v>694056.15633999999</v>
      </c>
      <c r="N42" s="116">
        <v>834559.54179000005</v>
      </c>
      <c r="O42" s="117">
        <v>7542788.6692599999</v>
      </c>
    </row>
    <row r="43" spans="1:15" ht="13.8" x14ac:dyDescent="0.25">
      <c r="A43" s="86">
        <v>2019</v>
      </c>
      <c r="B43" s="115" t="s">
        <v>151</v>
      </c>
      <c r="C43" s="116">
        <v>585565.29879000003</v>
      </c>
      <c r="D43" s="116">
        <v>600962.95079000003</v>
      </c>
      <c r="E43" s="116">
        <v>699023.77086000005</v>
      </c>
      <c r="F43" s="116">
        <v>659064.66011000006</v>
      </c>
      <c r="G43" s="116">
        <v>780143.58924999996</v>
      </c>
      <c r="H43" s="116">
        <v>472013.33856</v>
      </c>
      <c r="I43" s="116">
        <v>682365.40856999997</v>
      </c>
      <c r="J43" s="116">
        <v>574258.03851999994</v>
      </c>
      <c r="K43" s="116">
        <v>647140.80925000005</v>
      </c>
      <c r="L43" s="116">
        <v>709053.58002999995</v>
      </c>
      <c r="M43" s="116">
        <v>682989.42689999996</v>
      </c>
      <c r="N43" s="116">
        <v>740427.19840999995</v>
      </c>
      <c r="O43" s="117">
        <v>7833008.0700399997</v>
      </c>
    </row>
    <row r="44" spans="1:15" ht="13.8" x14ac:dyDescent="0.25">
      <c r="A44" s="87">
        <v>2020</v>
      </c>
      <c r="B44" s="115" t="s">
        <v>152</v>
      </c>
      <c r="C44" s="116">
        <v>702065.64616</v>
      </c>
      <c r="D44" s="116">
        <v>689325.60207000002</v>
      </c>
      <c r="E44" s="116">
        <v>671306.79547999997</v>
      </c>
      <c r="F44" s="116">
        <v>517653.10184000002</v>
      </c>
      <c r="G44" s="116">
        <v>498221.77068000002</v>
      </c>
      <c r="H44" s="116">
        <v>676157.71336000005</v>
      </c>
      <c r="I44" s="116">
        <v>754182.97742000001</v>
      </c>
      <c r="J44" s="116">
        <v>615020.08545000001</v>
      </c>
      <c r="K44" s="116">
        <v>747804.74266999995</v>
      </c>
      <c r="L44" s="116">
        <v>801065.78385999997</v>
      </c>
      <c r="M44" s="116">
        <v>762566.95016999997</v>
      </c>
      <c r="N44" s="116">
        <v>820333.85095999995</v>
      </c>
      <c r="O44" s="117">
        <v>8255705.0201199995</v>
      </c>
    </row>
    <row r="45" spans="1:15" ht="13.8" x14ac:dyDescent="0.25">
      <c r="A45" s="86">
        <v>2019</v>
      </c>
      <c r="B45" s="115" t="s">
        <v>152</v>
      </c>
      <c r="C45" s="116">
        <v>650412.55099999998</v>
      </c>
      <c r="D45" s="116">
        <v>655044.92223999999</v>
      </c>
      <c r="E45" s="116">
        <v>712310.89445999998</v>
      </c>
      <c r="F45" s="116">
        <v>706605.33125000005</v>
      </c>
      <c r="G45" s="116">
        <v>827448.46074000001</v>
      </c>
      <c r="H45" s="116">
        <v>516668.43362000003</v>
      </c>
      <c r="I45" s="116">
        <v>709133.26919000002</v>
      </c>
      <c r="J45" s="116">
        <v>611246.97912999999</v>
      </c>
      <c r="K45" s="116">
        <v>651276.00887000002</v>
      </c>
      <c r="L45" s="116">
        <v>719064.59339000005</v>
      </c>
      <c r="M45" s="116">
        <v>689664.21105000004</v>
      </c>
      <c r="N45" s="116">
        <v>671675.37525000004</v>
      </c>
      <c r="O45" s="117">
        <v>8120551.0301900003</v>
      </c>
    </row>
    <row r="46" spans="1:15" ht="13.8" x14ac:dyDescent="0.25">
      <c r="A46" s="87">
        <v>2020</v>
      </c>
      <c r="B46" s="115" t="s">
        <v>153</v>
      </c>
      <c r="C46" s="116">
        <v>1135828.91016</v>
      </c>
      <c r="D46" s="116">
        <v>997635.78670000006</v>
      </c>
      <c r="E46" s="116">
        <v>980858.60253000003</v>
      </c>
      <c r="F46" s="116">
        <v>901093.62020999996</v>
      </c>
      <c r="G46" s="116">
        <v>814297.15878000006</v>
      </c>
      <c r="H46" s="116">
        <v>1121122.8887799999</v>
      </c>
      <c r="I46" s="116">
        <v>1036753.33292</v>
      </c>
      <c r="J46" s="116">
        <v>871219.89780999999</v>
      </c>
      <c r="K46" s="116">
        <v>1097579.2127100001</v>
      </c>
      <c r="L46" s="116">
        <v>1110615.9799599999</v>
      </c>
      <c r="M46" s="116">
        <v>1224913.5745600001</v>
      </c>
      <c r="N46" s="116">
        <v>1383259.95624</v>
      </c>
      <c r="O46" s="117">
        <v>12675178.921359999</v>
      </c>
    </row>
    <row r="47" spans="1:15" ht="13.8" x14ac:dyDescent="0.25">
      <c r="A47" s="86">
        <v>2019</v>
      </c>
      <c r="B47" s="115" t="s">
        <v>153</v>
      </c>
      <c r="C47" s="116">
        <v>1195660.6079299999</v>
      </c>
      <c r="D47" s="116">
        <v>1192860.6802600001</v>
      </c>
      <c r="E47" s="116">
        <v>1302279.6753</v>
      </c>
      <c r="F47" s="116">
        <v>1235495.1953</v>
      </c>
      <c r="G47" s="116">
        <v>1355647.4013199999</v>
      </c>
      <c r="H47" s="116">
        <v>877927.78685999999</v>
      </c>
      <c r="I47" s="116">
        <v>1239199.84556</v>
      </c>
      <c r="J47" s="116">
        <v>1015932.96263</v>
      </c>
      <c r="K47" s="116">
        <v>1131073.5751799999</v>
      </c>
      <c r="L47" s="116">
        <v>1168915.11035</v>
      </c>
      <c r="M47" s="116">
        <v>989897.14229999995</v>
      </c>
      <c r="N47" s="116">
        <v>1108324.47697</v>
      </c>
      <c r="O47" s="117">
        <v>13813214.459960001</v>
      </c>
    </row>
    <row r="48" spans="1:15" ht="13.8" x14ac:dyDescent="0.25">
      <c r="A48" s="87">
        <v>2020</v>
      </c>
      <c r="B48" s="115" t="s">
        <v>154</v>
      </c>
      <c r="C48" s="116">
        <v>287897.45929000003</v>
      </c>
      <c r="D48" s="116">
        <v>309024.14743999997</v>
      </c>
      <c r="E48" s="116">
        <v>316474.96230000001</v>
      </c>
      <c r="F48" s="116">
        <v>231358.31606000001</v>
      </c>
      <c r="G48" s="116">
        <v>250126.45538</v>
      </c>
      <c r="H48" s="116">
        <v>322830.28872000001</v>
      </c>
      <c r="I48" s="116">
        <v>350679.74932</v>
      </c>
      <c r="J48" s="116">
        <v>318651.00835000002</v>
      </c>
      <c r="K48" s="116">
        <v>344068.35866000003</v>
      </c>
      <c r="L48" s="116">
        <v>356460.20335000003</v>
      </c>
      <c r="M48" s="116">
        <v>318339.82669000002</v>
      </c>
      <c r="N48" s="116">
        <v>353775.95387999999</v>
      </c>
      <c r="O48" s="117">
        <v>3759686.7294399999</v>
      </c>
    </row>
    <row r="49" spans="1:15" ht="13.8" x14ac:dyDescent="0.25">
      <c r="A49" s="86">
        <v>2019</v>
      </c>
      <c r="B49" s="115" t="s">
        <v>154</v>
      </c>
      <c r="C49" s="116">
        <v>251902.82900999999</v>
      </c>
      <c r="D49" s="116">
        <v>266361.49541999999</v>
      </c>
      <c r="E49" s="116">
        <v>316697.19016</v>
      </c>
      <c r="F49" s="116">
        <v>311274.73728</v>
      </c>
      <c r="G49" s="116">
        <v>353998.85204999999</v>
      </c>
      <c r="H49" s="116">
        <v>235214.69256</v>
      </c>
      <c r="I49" s="116">
        <v>315273.00378999999</v>
      </c>
      <c r="J49" s="116">
        <v>284201.11060000001</v>
      </c>
      <c r="K49" s="116">
        <v>303733.65617999999</v>
      </c>
      <c r="L49" s="116">
        <v>294721.39022</v>
      </c>
      <c r="M49" s="116">
        <v>301559.38144999999</v>
      </c>
      <c r="N49" s="116">
        <v>279704.95673999999</v>
      </c>
      <c r="O49" s="117">
        <v>3514643.2954600002</v>
      </c>
    </row>
    <row r="50" spans="1:15" ht="13.8" x14ac:dyDescent="0.25">
      <c r="A50" s="87">
        <v>2020</v>
      </c>
      <c r="B50" s="115" t="s">
        <v>155</v>
      </c>
      <c r="C50" s="116">
        <v>291805.55313000001</v>
      </c>
      <c r="D50" s="116">
        <v>372039.90392000001</v>
      </c>
      <c r="E50" s="116">
        <v>229282.76235999999</v>
      </c>
      <c r="F50" s="116">
        <v>145571.75638000001</v>
      </c>
      <c r="G50" s="116">
        <v>225387.93939000001</v>
      </c>
      <c r="H50" s="116">
        <v>344935.14328000002</v>
      </c>
      <c r="I50" s="116">
        <v>345711.10242000001</v>
      </c>
      <c r="J50" s="116">
        <v>187309.73057000001</v>
      </c>
      <c r="K50" s="116">
        <v>312679.01231000002</v>
      </c>
      <c r="L50" s="116">
        <v>692739.527</v>
      </c>
      <c r="M50" s="116">
        <v>312224.71302999998</v>
      </c>
      <c r="N50" s="116">
        <v>298057.02846</v>
      </c>
      <c r="O50" s="117">
        <v>3757744.1722499998</v>
      </c>
    </row>
    <row r="51" spans="1:15" ht="13.8" x14ac:dyDescent="0.25">
      <c r="A51" s="86">
        <v>2019</v>
      </c>
      <c r="B51" s="115" t="s">
        <v>155</v>
      </c>
      <c r="C51" s="116">
        <v>270232.32582999999</v>
      </c>
      <c r="D51" s="116">
        <v>248780.50434000001</v>
      </c>
      <c r="E51" s="116">
        <v>297349.99144000001</v>
      </c>
      <c r="F51" s="116">
        <v>257747.60381999999</v>
      </c>
      <c r="G51" s="116">
        <v>360377.44769</v>
      </c>
      <c r="H51" s="116">
        <v>215410.01259</v>
      </c>
      <c r="I51" s="116">
        <v>507955.38105999999</v>
      </c>
      <c r="J51" s="116">
        <v>566132.39199999999</v>
      </c>
      <c r="K51" s="116">
        <v>438813.72123999998</v>
      </c>
      <c r="L51" s="116">
        <v>265495.15717000002</v>
      </c>
      <c r="M51" s="116">
        <v>376583.94140000001</v>
      </c>
      <c r="N51" s="116">
        <v>297820.05541999999</v>
      </c>
      <c r="O51" s="117">
        <v>4102698.534</v>
      </c>
    </row>
    <row r="52" spans="1:15" ht="13.8" x14ac:dyDescent="0.25">
      <c r="A52" s="87">
        <v>2020</v>
      </c>
      <c r="B52" s="115" t="s">
        <v>156</v>
      </c>
      <c r="C52" s="116">
        <v>166851.07902</v>
      </c>
      <c r="D52" s="116">
        <v>173864.44618999999</v>
      </c>
      <c r="E52" s="116">
        <v>141493.82573000001</v>
      </c>
      <c r="F52" s="116">
        <v>160660.43745</v>
      </c>
      <c r="G52" s="116">
        <v>112401.96175</v>
      </c>
      <c r="H52" s="116">
        <v>167258.77429</v>
      </c>
      <c r="I52" s="116">
        <v>139475.37940000001</v>
      </c>
      <c r="J52" s="116">
        <v>177409.4436</v>
      </c>
      <c r="K52" s="116">
        <v>281550.57806999999</v>
      </c>
      <c r="L52" s="116">
        <v>287183.77549999999</v>
      </c>
      <c r="M52" s="116">
        <v>191365.55755</v>
      </c>
      <c r="N52" s="116">
        <v>279511.54240999999</v>
      </c>
      <c r="O52" s="117">
        <v>2279026.8009600001</v>
      </c>
    </row>
    <row r="53" spans="1:15" ht="13.8" x14ac:dyDescent="0.25">
      <c r="A53" s="86">
        <v>2019</v>
      </c>
      <c r="B53" s="115" t="s">
        <v>156</v>
      </c>
      <c r="C53" s="116">
        <v>174498.06437000001</v>
      </c>
      <c r="D53" s="116">
        <v>157623.00628999999</v>
      </c>
      <c r="E53" s="116">
        <v>282563.32374999998</v>
      </c>
      <c r="F53" s="116">
        <v>197032.04006</v>
      </c>
      <c r="G53" s="116">
        <v>248662.94944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360282.88809999998</v>
      </c>
      <c r="N53" s="116">
        <v>288648.05207999999</v>
      </c>
      <c r="O53" s="117">
        <v>2740694.1696899999</v>
      </c>
    </row>
    <row r="54" spans="1:15" ht="13.8" x14ac:dyDescent="0.25">
      <c r="A54" s="87">
        <v>2020</v>
      </c>
      <c r="B54" s="115" t="s">
        <v>157</v>
      </c>
      <c r="C54" s="116">
        <v>361004.43206999998</v>
      </c>
      <c r="D54" s="116">
        <v>387530.14322999999</v>
      </c>
      <c r="E54" s="116">
        <v>396045.68745999999</v>
      </c>
      <c r="F54" s="116">
        <v>286877.34392999997</v>
      </c>
      <c r="G54" s="116">
        <v>278021.63224000001</v>
      </c>
      <c r="H54" s="116">
        <v>359641.46344999998</v>
      </c>
      <c r="I54" s="116">
        <v>416077.09298999998</v>
      </c>
      <c r="J54" s="116">
        <v>355392.82838999998</v>
      </c>
      <c r="K54" s="116">
        <v>435822.38201</v>
      </c>
      <c r="L54" s="116">
        <v>459528.31724</v>
      </c>
      <c r="M54" s="116">
        <v>439727.24790000002</v>
      </c>
      <c r="N54" s="116">
        <v>488814.8394</v>
      </c>
      <c r="O54" s="117">
        <v>4664483.4103100002</v>
      </c>
    </row>
    <row r="55" spans="1:15" ht="13.8" x14ac:dyDescent="0.25">
      <c r="A55" s="86">
        <v>2019</v>
      </c>
      <c r="B55" s="115" t="s">
        <v>157</v>
      </c>
      <c r="C55" s="116">
        <v>333958.52682000003</v>
      </c>
      <c r="D55" s="116">
        <v>361884.17778999999</v>
      </c>
      <c r="E55" s="116">
        <v>414615.42973999999</v>
      </c>
      <c r="F55" s="116">
        <v>392857.45013999997</v>
      </c>
      <c r="G55" s="116">
        <v>473189.05465000001</v>
      </c>
      <c r="H55" s="116">
        <v>285953.99151999998</v>
      </c>
      <c r="I55" s="116">
        <v>426248.67440999998</v>
      </c>
      <c r="J55" s="116">
        <v>345201.18526</v>
      </c>
      <c r="K55" s="116">
        <v>395731.57701000001</v>
      </c>
      <c r="L55" s="116">
        <v>436835.82004000002</v>
      </c>
      <c r="M55" s="116">
        <v>419045.42233999999</v>
      </c>
      <c r="N55" s="116">
        <v>390571.19068</v>
      </c>
      <c r="O55" s="117">
        <v>4676092.5004000003</v>
      </c>
    </row>
    <row r="56" spans="1:15" ht="13.8" x14ac:dyDescent="0.25">
      <c r="A56" s="87">
        <v>2020</v>
      </c>
      <c r="B56" s="115" t="s">
        <v>158</v>
      </c>
      <c r="C56" s="116">
        <v>7128.5872200000003</v>
      </c>
      <c r="D56" s="116">
        <v>8573.1205599999994</v>
      </c>
      <c r="E56" s="116">
        <v>7024.9237999999996</v>
      </c>
      <c r="F56" s="116">
        <v>5924.5552799999996</v>
      </c>
      <c r="G56" s="116">
        <v>6125.1819999999998</v>
      </c>
      <c r="H56" s="116">
        <v>8345.5314199999993</v>
      </c>
      <c r="I56" s="116">
        <v>9434.06639</v>
      </c>
      <c r="J56" s="116">
        <v>7710.2274299999999</v>
      </c>
      <c r="K56" s="116">
        <v>10552.255069999999</v>
      </c>
      <c r="L56" s="116">
        <v>10438.21751</v>
      </c>
      <c r="M56" s="116">
        <v>9086.4168100000006</v>
      </c>
      <c r="N56" s="116">
        <v>10205.291569999999</v>
      </c>
      <c r="O56" s="117">
        <v>100548.37506000001</v>
      </c>
    </row>
    <row r="57" spans="1:15" ht="13.8" x14ac:dyDescent="0.25">
      <c r="A57" s="86">
        <v>2019</v>
      </c>
      <c r="B57" s="115" t="s">
        <v>158</v>
      </c>
      <c r="C57" s="116">
        <v>7318.6289500000003</v>
      </c>
      <c r="D57" s="116">
        <v>9002.0853900000002</v>
      </c>
      <c r="E57" s="116">
        <v>11387.47646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7588.3542200000002</v>
      </c>
      <c r="K57" s="116">
        <v>7734.0797899999998</v>
      </c>
      <c r="L57" s="116">
        <v>7430.8598000000002</v>
      </c>
      <c r="M57" s="116">
        <v>8511.7486599999993</v>
      </c>
      <c r="N57" s="116">
        <v>19091.180899999999</v>
      </c>
      <c r="O57" s="117">
        <v>119164.23957999999</v>
      </c>
    </row>
    <row r="58" spans="1:15" ht="13.8" x14ac:dyDescent="0.25">
      <c r="A58" s="87">
        <v>2020</v>
      </c>
      <c r="B58" s="113" t="s">
        <v>31</v>
      </c>
      <c r="C58" s="119">
        <f>C60</f>
        <v>329222.77347000001</v>
      </c>
      <c r="D58" s="119">
        <f t="shared" ref="D58:O58" si="4">D60</f>
        <v>282564.32113</v>
      </c>
      <c r="E58" s="119">
        <f t="shared" si="4"/>
        <v>324512.09766000003</v>
      </c>
      <c r="F58" s="119">
        <f t="shared" si="4"/>
        <v>328934.35989000002</v>
      </c>
      <c r="G58" s="119">
        <f t="shared" si="4"/>
        <v>272471.24283</v>
      </c>
      <c r="H58" s="119">
        <f t="shared" si="4"/>
        <v>312612.13030000002</v>
      </c>
      <c r="I58" s="119">
        <f t="shared" si="4"/>
        <v>372336.74514000001</v>
      </c>
      <c r="J58" s="119">
        <f t="shared" si="4"/>
        <v>322428.47548999998</v>
      </c>
      <c r="K58" s="119">
        <f t="shared" si="4"/>
        <v>420729.83630000002</v>
      </c>
      <c r="L58" s="119">
        <f t="shared" si="4"/>
        <v>394133.51549000002</v>
      </c>
      <c r="M58" s="119">
        <f t="shared" si="4"/>
        <v>432245.44991000002</v>
      </c>
      <c r="N58" s="119">
        <f t="shared" si="4"/>
        <v>480200.44994999998</v>
      </c>
      <c r="O58" s="119">
        <f t="shared" si="4"/>
        <v>4272391.3975600004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294499.68867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379020.89081000001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370443.19501000002</v>
      </c>
      <c r="M59" s="119">
        <f t="shared" si="5"/>
        <v>370700.38718000002</v>
      </c>
      <c r="N59" s="119">
        <f t="shared" si="5"/>
        <v>368116.69157999998</v>
      </c>
      <c r="O59" s="119">
        <f t="shared" si="5"/>
        <v>4310206.1128500002</v>
      </c>
    </row>
    <row r="60" spans="1:15" ht="13.8" x14ac:dyDescent="0.25">
      <c r="A60" s="87">
        <v>2020</v>
      </c>
      <c r="B60" s="115" t="s">
        <v>159</v>
      </c>
      <c r="C60" s="116">
        <v>329222.77347000001</v>
      </c>
      <c r="D60" s="116">
        <v>282564.32113</v>
      </c>
      <c r="E60" s="116">
        <v>324512.09766000003</v>
      </c>
      <c r="F60" s="116">
        <v>328934.35989000002</v>
      </c>
      <c r="G60" s="116">
        <v>272471.24283</v>
      </c>
      <c r="H60" s="116">
        <v>312612.13030000002</v>
      </c>
      <c r="I60" s="116">
        <v>372336.74514000001</v>
      </c>
      <c r="J60" s="116">
        <v>322428.47548999998</v>
      </c>
      <c r="K60" s="116">
        <v>420729.83630000002</v>
      </c>
      <c r="L60" s="116">
        <v>394133.51549000002</v>
      </c>
      <c r="M60" s="116">
        <v>432245.44991000002</v>
      </c>
      <c r="N60" s="116">
        <v>480200.44994999998</v>
      </c>
      <c r="O60" s="117">
        <v>4272391.3975600004</v>
      </c>
    </row>
    <row r="61" spans="1:15" ht="14.4" thickBot="1" x14ac:dyDescent="0.3">
      <c r="A61" s="86">
        <v>2019</v>
      </c>
      <c r="B61" s="115" t="s">
        <v>159</v>
      </c>
      <c r="C61" s="116">
        <v>304008.42843999999</v>
      </c>
      <c r="D61" s="116">
        <v>294499.68867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379020.89081000001</v>
      </c>
      <c r="J61" s="116">
        <v>340264.70227000001</v>
      </c>
      <c r="K61" s="116">
        <v>353396.99436000001</v>
      </c>
      <c r="L61" s="116">
        <v>370443.19501000002</v>
      </c>
      <c r="M61" s="116">
        <v>370700.38718000002</v>
      </c>
      <c r="N61" s="116">
        <v>368116.69157999998</v>
      </c>
      <c r="O61" s="117">
        <v>4310206.1128500002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14686571.697000001</v>
      </c>
      <c r="D80" s="122">
        <v>14590645.391000001</v>
      </c>
      <c r="E80" s="122">
        <v>13337963.506999999</v>
      </c>
      <c r="F80" s="122">
        <v>8971149.0859999992</v>
      </c>
      <c r="G80" s="122">
        <v>9945551.1870000008</v>
      </c>
      <c r="H80" s="122">
        <v>13441948.869000001</v>
      </c>
      <c r="I80" s="122">
        <v>14874577.423</v>
      </c>
      <c r="J80" s="122">
        <v>12442671.819</v>
      </c>
      <c r="K80" s="122">
        <v>15976635.293</v>
      </c>
      <c r="L80" s="122">
        <v>17308722.315000001</v>
      </c>
      <c r="M80" s="122">
        <v>16093928.348999999</v>
      </c>
      <c r="N80" s="122">
        <v>17843802.096999999</v>
      </c>
      <c r="O80" s="122">
        <f t="shared" si="6"/>
        <v>169514167.03300002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4" t="s">
        <v>63</v>
      </c>
      <c r="B2" s="154"/>
      <c r="C2" s="154"/>
      <c r="D2" s="154"/>
    </row>
    <row r="3" spans="1:4" ht="15.6" x14ac:dyDescent="0.3">
      <c r="A3" s="153" t="s">
        <v>64</v>
      </c>
      <c r="B3" s="153"/>
      <c r="C3" s="153"/>
      <c r="D3" s="153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160</v>
      </c>
      <c r="C5" s="130" t="s">
        <v>161</v>
      </c>
      <c r="D5" s="131" t="s">
        <v>66</v>
      </c>
    </row>
    <row r="6" spans="1:4" x14ac:dyDescent="0.25">
      <c r="A6" s="132" t="s">
        <v>162</v>
      </c>
      <c r="B6" s="133">
        <v>0.59250000000000003</v>
      </c>
      <c r="C6" s="133">
        <v>134.61457999999999</v>
      </c>
      <c r="D6" s="139">
        <f t="shared" ref="D6:D15" si="0">(C6-B6)/B6</f>
        <v>226.19760337552739</v>
      </c>
    </row>
    <row r="7" spans="1:4" x14ac:dyDescent="0.25">
      <c r="A7" s="132" t="s">
        <v>163</v>
      </c>
      <c r="B7" s="133">
        <v>3.4321100000000002</v>
      </c>
      <c r="C7" s="133">
        <v>200.16897</v>
      </c>
      <c r="D7" s="139">
        <f t="shared" si="0"/>
        <v>57.322422649623697</v>
      </c>
    </row>
    <row r="8" spans="1:4" x14ac:dyDescent="0.25">
      <c r="A8" s="132" t="s">
        <v>164</v>
      </c>
      <c r="B8" s="133">
        <v>153.29822999999999</v>
      </c>
      <c r="C8" s="133">
        <v>1893.02424</v>
      </c>
      <c r="D8" s="139">
        <f t="shared" si="0"/>
        <v>11.348637293463858</v>
      </c>
    </row>
    <row r="9" spans="1:4" x14ac:dyDescent="0.25">
      <c r="A9" s="132" t="s">
        <v>165</v>
      </c>
      <c r="B9" s="133">
        <v>16.422799999999999</v>
      </c>
      <c r="C9" s="133">
        <v>194.04080999999999</v>
      </c>
      <c r="D9" s="139">
        <f t="shared" si="0"/>
        <v>10.815330516111748</v>
      </c>
    </row>
    <row r="10" spans="1:4" x14ac:dyDescent="0.25">
      <c r="A10" s="132" t="s">
        <v>166</v>
      </c>
      <c r="B10" s="133">
        <v>4.1242200000000002</v>
      </c>
      <c r="C10" s="133">
        <v>30.164739999999998</v>
      </c>
      <c r="D10" s="139">
        <f t="shared" si="0"/>
        <v>6.314047262270198</v>
      </c>
    </row>
    <row r="11" spans="1:4" x14ac:dyDescent="0.25">
      <c r="A11" s="132" t="s">
        <v>167</v>
      </c>
      <c r="B11" s="133">
        <v>26.805029999999999</v>
      </c>
      <c r="C11" s="133">
        <v>126.08761</v>
      </c>
      <c r="D11" s="139">
        <f t="shared" si="0"/>
        <v>3.7038787123163077</v>
      </c>
    </row>
    <row r="12" spans="1:4" x14ac:dyDescent="0.25">
      <c r="A12" s="132" t="s">
        <v>168</v>
      </c>
      <c r="B12" s="133">
        <v>267.59789999999998</v>
      </c>
      <c r="C12" s="133">
        <v>1075.63633</v>
      </c>
      <c r="D12" s="139">
        <f t="shared" si="0"/>
        <v>3.019599294314343</v>
      </c>
    </row>
    <row r="13" spans="1:4" x14ac:dyDescent="0.25">
      <c r="A13" s="132" t="s">
        <v>169</v>
      </c>
      <c r="B13" s="133">
        <v>1688.21423</v>
      </c>
      <c r="C13" s="133">
        <v>4921.1094599999997</v>
      </c>
      <c r="D13" s="139">
        <f t="shared" si="0"/>
        <v>1.9149792559206182</v>
      </c>
    </row>
    <row r="14" spans="1:4" x14ac:dyDescent="0.25">
      <c r="A14" s="132" t="s">
        <v>170</v>
      </c>
      <c r="B14" s="133">
        <v>5190.2142100000001</v>
      </c>
      <c r="C14" s="133">
        <v>14915.124330000001</v>
      </c>
      <c r="D14" s="139">
        <f t="shared" si="0"/>
        <v>1.873701108764064</v>
      </c>
    </row>
    <row r="15" spans="1:4" x14ac:dyDescent="0.25">
      <c r="A15" s="132" t="s">
        <v>171</v>
      </c>
      <c r="B15" s="133">
        <v>88.589690000000004</v>
      </c>
      <c r="C15" s="133">
        <v>242.45524</v>
      </c>
      <c r="D15" s="139">
        <f t="shared" si="0"/>
        <v>1.7368335976793685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4" t="s">
        <v>67</v>
      </c>
      <c r="B18" s="154"/>
      <c r="C18" s="154"/>
      <c r="D18" s="154"/>
    </row>
    <row r="19" spans="1:4" ht="15.6" x14ac:dyDescent="0.3">
      <c r="A19" s="153" t="s">
        <v>68</v>
      </c>
      <c r="B19" s="153"/>
      <c r="C19" s="153"/>
      <c r="D19" s="153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160</v>
      </c>
      <c r="C21" s="130" t="s">
        <v>161</v>
      </c>
      <c r="D21" s="131" t="s">
        <v>66</v>
      </c>
    </row>
    <row r="22" spans="1:4" x14ac:dyDescent="0.25">
      <c r="A22" s="132" t="s">
        <v>172</v>
      </c>
      <c r="B22" s="133">
        <v>1171442.74557</v>
      </c>
      <c r="C22" s="133">
        <v>1439033.8744600001</v>
      </c>
      <c r="D22" s="139">
        <f t="shared" ref="D22:D31" si="1">(C22-B22)/B22</f>
        <v>0.22842868753248005</v>
      </c>
    </row>
    <row r="23" spans="1:4" x14ac:dyDescent="0.25">
      <c r="A23" s="132" t="s">
        <v>173</v>
      </c>
      <c r="B23" s="133">
        <v>844669.43536999996</v>
      </c>
      <c r="C23" s="133">
        <v>1066250.92347</v>
      </c>
      <c r="D23" s="139">
        <f t="shared" si="1"/>
        <v>0.26232923652900769</v>
      </c>
    </row>
    <row r="24" spans="1:4" x14ac:dyDescent="0.25">
      <c r="A24" s="132" t="s">
        <v>174</v>
      </c>
      <c r="B24" s="133">
        <v>651480.95594000001</v>
      </c>
      <c r="C24" s="133">
        <v>998040.20091000001</v>
      </c>
      <c r="D24" s="139">
        <f t="shared" si="1"/>
        <v>0.53195606381150662</v>
      </c>
    </row>
    <row r="25" spans="1:4" x14ac:dyDescent="0.25">
      <c r="A25" s="132" t="s">
        <v>175</v>
      </c>
      <c r="B25" s="133">
        <v>731349.16076</v>
      </c>
      <c r="C25" s="133">
        <v>806891.08932999999</v>
      </c>
      <c r="D25" s="139">
        <f t="shared" si="1"/>
        <v>0.10329119471675975</v>
      </c>
    </row>
    <row r="26" spans="1:4" x14ac:dyDescent="0.25">
      <c r="A26" s="132" t="s">
        <v>176</v>
      </c>
      <c r="B26" s="133">
        <v>658609.39176000003</v>
      </c>
      <c r="C26" s="133">
        <v>805190.77141000004</v>
      </c>
      <c r="D26" s="139">
        <f t="shared" si="1"/>
        <v>0.22256193349792813</v>
      </c>
    </row>
    <row r="27" spans="1:4" x14ac:dyDescent="0.25">
      <c r="A27" s="132" t="s">
        <v>177</v>
      </c>
      <c r="B27" s="133">
        <v>637954.55117999995</v>
      </c>
      <c r="C27" s="133">
        <v>771623.9608</v>
      </c>
      <c r="D27" s="139">
        <f t="shared" si="1"/>
        <v>0.20952810724957899</v>
      </c>
    </row>
    <row r="28" spans="1:4" x14ac:dyDescent="0.25">
      <c r="A28" s="132" t="s">
        <v>178</v>
      </c>
      <c r="B28" s="133">
        <v>606882.97372000001</v>
      </c>
      <c r="C28" s="133">
        <v>609421.04702000006</v>
      </c>
      <c r="D28" s="139">
        <f t="shared" si="1"/>
        <v>4.1821461631102678E-3</v>
      </c>
    </row>
    <row r="29" spans="1:4" x14ac:dyDescent="0.25">
      <c r="A29" s="132" t="s">
        <v>179</v>
      </c>
      <c r="B29" s="133">
        <v>413424.78752000001</v>
      </c>
      <c r="C29" s="133">
        <v>483379.12810999999</v>
      </c>
      <c r="D29" s="139">
        <f t="shared" si="1"/>
        <v>0.16920693364718931</v>
      </c>
    </row>
    <row r="30" spans="1:4" x14ac:dyDescent="0.25">
      <c r="A30" s="132" t="s">
        <v>180</v>
      </c>
      <c r="B30" s="133">
        <v>384580.31177999999</v>
      </c>
      <c r="C30" s="133">
        <v>467531.74871999997</v>
      </c>
      <c r="D30" s="139">
        <f t="shared" si="1"/>
        <v>0.21569340499014555</v>
      </c>
    </row>
    <row r="31" spans="1:4" x14ac:dyDescent="0.25">
      <c r="A31" s="132" t="s">
        <v>181</v>
      </c>
      <c r="B31" s="133">
        <v>379213.04758999997</v>
      </c>
      <c r="C31" s="133">
        <v>439971.46643999999</v>
      </c>
      <c r="D31" s="139">
        <f t="shared" si="1"/>
        <v>0.16022238484708257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4" t="s">
        <v>69</v>
      </c>
      <c r="B33" s="154"/>
      <c r="C33" s="154"/>
      <c r="D33" s="154"/>
    </row>
    <row r="34" spans="1:4" ht="15.6" x14ac:dyDescent="0.3">
      <c r="A34" s="153" t="s">
        <v>73</v>
      </c>
      <c r="B34" s="153"/>
      <c r="C34" s="153"/>
      <c r="D34" s="153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160</v>
      </c>
      <c r="C36" s="130" t="s">
        <v>161</v>
      </c>
      <c r="D36" s="131" t="s">
        <v>66</v>
      </c>
    </row>
    <row r="37" spans="1:4" x14ac:dyDescent="0.25">
      <c r="A37" s="132" t="s">
        <v>149</v>
      </c>
      <c r="B37" s="133">
        <v>111149.64512</v>
      </c>
      <c r="C37" s="133">
        <v>188150.69876</v>
      </c>
      <c r="D37" s="139">
        <f t="shared" ref="D37:D46" si="2">(C37-B37)/B37</f>
        <v>0.69276922618032377</v>
      </c>
    </row>
    <row r="38" spans="1:4" x14ac:dyDescent="0.25">
      <c r="A38" s="132" t="s">
        <v>159</v>
      </c>
      <c r="B38" s="133">
        <v>368116.69157999998</v>
      </c>
      <c r="C38" s="133">
        <v>480200.44994999998</v>
      </c>
      <c r="D38" s="139">
        <f t="shared" si="2"/>
        <v>0.30447888110947474</v>
      </c>
    </row>
    <row r="39" spans="1:4" x14ac:dyDescent="0.25">
      <c r="A39" s="132" t="s">
        <v>140</v>
      </c>
      <c r="B39" s="133">
        <v>10109.132600000001</v>
      </c>
      <c r="C39" s="133">
        <v>13149.08505</v>
      </c>
      <c r="D39" s="139">
        <f t="shared" si="2"/>
        <v>0.30071348060069947</v>
      </c>
    </row>
    <row r="40" spans="1:4" x14ac:dyDescent="0.25">
      <c r="A40" s="132" t="s">
        <v>143</v>
      </c>
      <c r="B40" s="133">
        <v>598053.05804000003</v>
      </c>
      <c r="C40" s="133">
        <v>769596.95005999994</v>
      </c>
      <c r="D40" s="139">
        <f t="shared" si="2"/>
        <v>0.28683724581594966</v>
      </c>
    </row>
    <row r="41" spans="1:4" x14ac:dyDescent="0.25">
      <c r="A41" s="132" t="s">
        <v>145</v>
      </c>
      <c r="B41" s="133">
        <v>226168.49797</v>
      </c>
      <c r="C41" s="133">
        <v>289618.31968999997</v>
      </c>
      <c r="D41" s="139">
        <f t="shared" si="2"/>
        <v>0.28054226070164839</v>
      </c>
    </row>
    <row r="42" spans="1:4" x14ac:dyDescent="0.25">
      <c r="A42" s="132" t="s">
        <v>141</v>
      </c>
      <c r="B42" s="133">
        <v>200858.15977</v>
      </c>
      <c r="C42" s="133">
        <v>256259.89444</v>
      </c>
      <c r="D42" s="139">
        <f t="shared" si="2"/>
        <v>0.27582516305755161</v>
      </c>
    </row>
    <row r="43" spans="1:4" x14ac:dyDescent="0.25">
      <c r="A43" s="134" t="s">
        <v>154</v>
      </c>
      <c r="B43" s="133">
        <v>279704.95673999999</v>
      </c>
      <c r="C43" s="133">
        <v>353775.95387999999</v>
      </c>
      <c r="D43" s="139">
        <f t="shared" si="2"/>
        <v>0.26481832143165329</v>
      </c>
    </row>
    <row r="44" spans="1:4" x14ac:dyDescent="0.25">
      <c r="A44" s="132" t="s">
        <v>150</v>
      </c>
      <c r="B44" s="133">
        <v>973436.42648000002</v>
      </c>
      <c r="C44" s="133">
        <v>1221535.5757299999</v>
      </c>
      <c r="D44" s="139">
        <f t="shared" si="2"/>
        <v>0.2548693910573494</v>
      </c>
    </row>
    <row r="45" spans="1:4" x14ac:dyDescent="0.25">
      <c r="A45" s="132" t="s">
        <v>147</v>
      </c>
      <c r="B45" s="133">
        <v>1326372.3470600001</v>
      </c>
      <c r="C45" s="133">
        <v>1661882.08971</v>
      </c>
      <c r="D45" s="139">
        <f t="shared" si="2"/>
        <v>0.2529529082792486</v>
      </c>
    </row>
    <row r="46" spans="1:4" x14ac:dyDescent="0.25">
      <c r="A46" s="132" t="s">
        <v>157</v>
      </c>
      <c r="B46" s="133">
        <v>390571.19068</v>
      </c>
      <c r="C46" s="133">
        <v>488814.8394</v>
      </c>
      <c r="D46" s="139">
        <f t="shared" si="2"/>
        <v>0.25153839060416588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4" t="s">
        <v>72</v>
      </c>
      <c r="B48" s="154"/>
      <c r="C48" s="154"/>
      <c r="D48" s="154"/>
    </row>
    <row r="49" spans="1:4" ht="15.6" x14ac:dyDescent="0.3">
      <c r="A49" s="153" t="s">
        <v>70</v>
      </c>
      <c r="B49" s="153"/>
      <c r="C49" s="153"/>
      <c r="D49" s="153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160</v>
      </c>
      <c r="C51" s="130" t="s">
        <v>161</v>
      </c>
      <c r="D51" s="131" t="s">
        <v>66</v>
      </c>
    </row>
    <row r="52" spans="1:4" x14ac:dyDescent="0.25">
      <c r="A52" s="132" t="s">
        <v>148</v>
      </c>
      <c r="B52" s="133">
        <v>2537839.08812</v>
      </c>
      <c r="C52" s="133">
        <v>2799027.9901700001</v>
      </c>
      <c r="D52" s="139">
        <f t="shared" ref="D52:D61" si="3">(C52-B52)/B52</f>
        <v>0.10291783402370308</v>
      </c>
    </row>
    <row r="53" spans="1:4" x14ac:dyDescent="0.25">
      <c r="A53" s="132" t="s">
        <v>146</v>
      </c>
      <c r="B53" s="133">
        <v>1813829.9232399999</v>
      </c>
      <c r="C53" s="133">
        <v>1799735.6524799999</v>
      </c>
      <c r="D53" s="139">
        <f t="shared" si="3"/>
        <v>-7.7704478128929168E-3</v>
      </c>
    </row>
    <row r="54" spans="1:4" x14ac:dyDescent="0.25">
      <c r="A54" s="132" t="s">
        <v>147</v>
      </c>
      <c r="B54" s="133">
        <v>1326372.3470600001</v>
      </c>
      <c r="C54" s="133">
        <v>1661882.08971</v>
      </c>
      <c r="D54" s="139">
        <f t="shared" si="3"/>
        <v>0.2529529082792486</v>
      </c>
    </row>
    <row r="55" spans="1:4" x14ac:dyDescent="0.25">
      <c r="A55" s="132" t="s">
        <v>153</v>
      </c>
      <c r="B55" s="133">
        <v>1108324.47697</v>
      </c>
      <c r="C55" s="133">
        <v>1383259.95624</v>
      </c>
      <c r="D55" s="139">
        <f t="shared" si="3"/>
        <v>0.24806406876588538</v>
      </c>
    </row>
    <row r="56" spans="1:4" x14ac:dyDescent="0.25">
      <c r="A56" s="132" t="s">
        <v>150</v>
      </c>
      <c r="B56" s="133">
        <v>973436.42648000002</v>
      </c>
      <c r="C56" s="133">
        <v>1221535.5757299999</v>
      </c>
      <c r="D56" s="139">
        <f t="shared" si="3"/>
        <v>0.2548693910573494</v>
      </c>
    </row>
    <row r="57" spans="1:4" x14ac:dyDescent="0.25">
      <c r="A57" s="132" t="s">
        <v>151</v>
      </c>
      <c r="B57" s="133">
        <v>740427.19840999995</v>
      </c>
      <c r="C57" s="133">
        <v>834559.54179000005</v>
      </c>
      <c r="D57" s="139">
        <f t="shared" si="3"/>
        <v>0.12713247647053044</v>
      </c>
    </row>
    <row r="58" spans="1:4" x14ac:dyDescent="0.25">
      <c r="A58" s="132" t="s">
        <v>152</v>
      </c>
      <c r="B58" s="133">
        <v>671675.37525000004</v>
      </c>
      <c r="C58" s="133">
        <v>820333.85095999995</v>
      </c>
      <c r="D58" s="139">
        <f t="shared" si="3"/>
        <v>0.22132488578231513</v>
      </c>
    </row>
    <row r="59" spans="1:4" x14ac:dyDescent="0.25">
      <c r="A59" s="132" t="s">
        <v>133</v>
      </c>
      <c r="B59" s="133">
        <v>629238.93339000002</v>
      </c>
      <c r="C59" s="133">
        <v>770361.54532000003</v>
      </c>
      <c r="D59" s="139">
        <f t="shared" si="3"/>
        <v>0.22427507968985244</v>
      </c>
    </row>
    <row r="60" spans="1:4" x14ac:dyDescent="0.25">
      <c r="A60" s="132" t="s">
        <v>143</v>
      </c>
      <c r="B60" s="133">
        <v>598053.05804000003</v>
      </c>
      <c r="C60" s="133">
        <v>769596.95005999994</v>
      </c>
      <c r="D60" s="139">
        <f t="shared" si="3"/>
        <v>0.28683724581594966</v>
      </c>
    </row>
    <row r="61" spans="1:4" x14ac:dyDescent="0.25">
      <c r="A61" s="132" t="s">
        <v>142</v>
      </c>
      <c r="B61" s="133">
        <v>523779.12306000001</v>
      </c>
      <c r="C61" s="133">
        <v>574234.69836000004</v>
      </c>
      <c r="D61" s="139">
        <f t="shared" si="3"/>
        <v>9.6329870891437255E-2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4" t="s">
        <v>74</v>
      </c>
      <c r="B63" s="154"/>
      <c r="C63" s="154"/>
      <c r="D63" s="154"/>
    </row>
    <row r="64" spans="1:4" ht="15.6" x14ac:dyDescent="0.3">
      <c r="A64" s="153" t="s">
        <v>75</v>
      </c>
      <c r="B64" s="153"/>
      <c r="C64" s="153"/>
      <c r="D64" s="153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160</v>
      </c>
      <c r="C66" s="130" t="s">
        <v>161</v>
      </c>
      <c r="D66" s="131" t="s">
        <v>66</v>
      </c>
    </row>
    <row r="67" spans="1:4" x14ac:dyDescent="0.25">
      <c r="A67" s="132" t="s">
        <v>182</v>
      </c>
      <c r="B67" s="138">
        <v>5689465.8198600002</v>
      </c>
      <c r="C67" s="138">
        <v>6609480.5259999996</v>
      </c>
      <c r="D67" s="139">
        <f t="shared" ref="D67:D76" si="4">(C67-B67)/B67</f>
        <v>0.16170493597633356</v>
      </c>
    </row>
    <row r="68" spans="1:4" x14ac:dyDescent="0.25">
      <c r="A68" s="132" t="s">
        <v>183</v>
      </c>
      <c r="B68" s="138">
        <v>1350624.1341299999</v>
      </c>
      <c r="C68" s="138">
        <v>1420272.9365099999</v>
      </c>
      <c r="D68" s="139">
        <f t="shared" si="4"/>
        <v>5.1567864530174458E-2</v>
      </c>
    </row>
    <row r="69" spans="1:4" x14ac:dyDescent="0.25">
      <c r="A69" s="132" t="s">
        <v>184</v>
      </c>
      <c r="B69" s="138">
        <v>1221483.7561999999</v>
      </c>
      <c r="C69" s="138">
        <v>1314033.1704200001</v>
      </c>
      <c r="D69" s="139">
        <f t="shared" si="4"/>
        <v>7.5768027000145025E-2</v>
      </c>
    </row>
    <row r="70" spans="1:4" x14ac:dyDescent="0.25">
      <c r="A70" s="132" t="s">
        <v>185</v>
      </c>
      <c r="B70" s="138">
        <v>813003.34936999995</v>
      </c>
      <c r="C70" s="138">
        <v>937722.90371999994</v>
      </c>
      <c r="D70" s="139">
        <f t="shared" si="4"/>
        <v>0.15340595391968034</v>
      </c>
    </row>
    <row r="71" spans="1:4" x14ac:dyDescent="0.25">
      <c r="A71" s="132" t="s">
        <v>186</v>
      </c>
      <c r="B71" s="138">
        <v>625257.89084999997</v>
      </c>
      <c r="C71" s="138">
        <v>886036.68814999994</v>
      </c>
      <c r="D71" s="139">
        <f t="shared" si="4"/>
        <v>0.41707398037869958</v>
      </c>
    </row>
    <row r="72" spans="1:4" x14ac:dyDescent="0.25">
      <c r="A72" s="132" t="s">
        <v>187</v>
      </c>
      <c r="B72" s="138">
        <v>806316.83606999996</v>
      </c>
      <c r="C72" s="138">
        <v>795763.39699000004</v>
      </c>
      <c r="D72" s="139">
        <f t="shared" si="4"/>
        <v>-1.3088451844113214E-2</v>
      </c>
    </row>
    <row r="73" spans="1:4" x14ac:dyDescent="0.25">
      <c r="A73" s="132" t="s">
        <v>188</v>
      </c>
      <c r="B73" s="138">
        <v>476024.27750000003</v>
      </c>
      <c r="C73" s="138">
        <v>572844.73601999995</v>
      </c>
      <c r="D73" s="139">
        <f t="shared" si="4"/>
        <v>0.2033939508894059</v>
      </c>
    </row>
    <row r="74" spans="1:4" x14ac:dyDescent="0.25">
      <c r="A74" s="132" t="s">
        <v>189</v>
      </c>
      <c r="B74" s="138">
        <v>409358.23894000001</v>
      </c>
      <c r="C74" s="138">
        <v>477897.31329000002</v>
      </c>
      <c r="D74" s="139">
        <f t="shared" si="4"/>
        <v>0.16743054818556086</v>
      </c>
    </row>
    <row r="75" spans="1:4" x14ac:dyDescent="0.25">
      <c r="A75" s="132" t="s">
        <v>190</v>
      </c>
      <c r="B75" s="138">
        <v>250827.12297999999</v>
      </c>
      <c r="C75" s="138">
        <v>330592.06731999997</v>
      </c>
      <c r="D75" s="139">
        <f t="shared" si="4"/>
        <v>0.31800765161413641</v>
      </c>
    </row>
    <row r="76" spans="1:4" x14ac:dyDescent="0.25">
      <c r="A76" s="132" t="s">
        <v>191</v>
      </c>
      <c r="B76" s="138">
        <v>258074.30110000001</v>
      </c>
      <c r="C76" s="138">
        <v>270400.19039</v>
      </c>
      <c r="D76" s="139">
        <f t="shared" si="4"/>
        <v>4.7761010055874915E-2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4" t="s">
        <v>77</v>
      </c>
      <c r="B78" s="154"/>
      <c r="C78" s="154"/>
      <c r="D78" s="154"/>
    </row>
    <row r="79" spans="1:4" ht="15.6" x14ac:dyDescent="0.3">
      <c r="A79" s="153" t="s">
        <v>78</v>
      </c>
      <c r="B79" s="153"/>
      <c r="C79" s="153"/>
      <c r="D79" s="153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160</v>
      </c>
      <c r="C81" s="130" t="s">
        <v>161</v>
      </c>
      <c r="D81" s="131" t="s">
        <v>66</v>
      </c>
    </row>
    <row r="82" spans="1:4" x14ac:dyDescent="0.25">
      <c r="A82" s="132" t="s">
        <v>192</v>
      </c>
      <c r="B82" s="138">
        <v>144.81751</v>
      </c>
      <c r="C82" s="138">
        <v>543.96113000000003</v>
      </c>
      <c r="D82" s="139">
        <f t="shared" ref="D82:D91" si="5">(C82-B82)/B82</f>
        <v>2.7561834200850441</v>
      </c>
    </row>
    <row r="83" spans="1:4" x14ac:dyDescent="0.25">
      <c r="A83" s="132" t="s">
        <v>193</v>
      </c>
      <c r="B83" s="138">
        <v>10262.87831</v>
      </c>
      <c r="C83" s="138">
        <v>36365.112240000002</v>
      </c>
      <c r="D83" s="139">
        <f t="shared" si="5"/>
        <v>2.5433638733264883</v>
      </c>
    </row>
    <row r="84" spans="1:4" x14ac:dyDescent="0.25">
      <c r="A84" s="132" t="s">
        <v>194</v>
      </c>
      <c r="B84" s="138">
        <v>1879.04375</v>
      </c>
      <c r="C84" s="138">
        <v>5787.7659800000001</v>
      </c>
      <c r="D84" s="139">
        <f t="shared" si="5"/>
        <v>2.0801656321200612</v>
      </c>
    </row>
    <row r="85" spans="1:4" x14ac:dyDescent="0.25">
      <c r="A85" s="132" t="s">
        <v>195</v>
      </c>
      <c r="B85" s="138">
        <v>1956.2473199999999</v>
      </c>
      <c r="C85" s="138">
        <v>5603.3337300000003</v>
      </c>
      <c r="D85" s="139">
        <f t="shared" si="5"/>
        <v>1.8643278754753771</v>
      </c>
    </row>
    <row r="86" spans="1:4" x14ac:dyDescent="0.25">
      <c r="A86" s="132" t="s">
        <v>196</v>
      </c>
      <c r="B86" s="138">
        <v>3025.6958800000002</v>
      </c>
      <c r="C86" s="138">
        <v>7113.5937400000003</v>
      </c>
      <c r="D86" s="139">
        <f t="shared" si="5"/>
        <v>1.3510603914362997</v>
      </c>
    </row>
    <row r="87" spans="1:4" x14ac:dyDescent="0.25">
      <c r="A87" s="132" t="s">
        <v>197</v>
      </c>
      <c r="B87" s="138">
        <v>3534.81682</v>
      </c>
      <c r="C87" s="138">
        <v>8175.4676900000004</v>
      </c>
      <c r="D87" s="139">
        <f t="shared" si="5"/>
        <v>1.3128405533614045</v>
      </c>
    </row>
    <row r="88" spans="1:4" x14ac:dyDescent="0.25">
      <c r="A88" s="132" t="s">
        <v>198</v>
      </c>
      <c r="B88" s="138">
        <v>4325.1050400000004</v>
      </c>
      <c r="C88" s="138">
        <v>9996.9578899999997</v>
      </c>
      <c r="D88" s="139">
        <f t="shared" si="5"/>
        <v>1.3113792145034238</v>
      </c>
    </row>
    <row r="89" spans="1:4" x14ac:dyDescent="0.25">
      <c r="A89" s="132" t="s">
        <v>199</v>
      </c>
      <c r="B89" s="138">
        <v>56610.773560000001</v>
      </c>
      <c r="C89" s="138">
        <v>129197.69043</v>
      </c>
      <c r="D89" s="139">
        <f t="shared" si="5"/>
        <v>1.282210298593913</v>
      </c>
    </row>
    <row r="90" spans="1:4" x14ac:dyDescent="0.25">
      <c r="A90" s="132" t="s">
        <v>200</v>
      </c>
      <c r="B90" s="138">
        <v>130.94999999999999</v>
      </c>
      <c r="C90" s="138">
        <v>259.94457</v>
      </c>
      <c r="D90" s="139">
        <f t="shared" si="5"/>
        <v>0.98506735395189016</v>
      </c>
    </row>
    <row r="91" spans="1:4" x14ac:dyDescent="0.25">
      <c r="A91" s="132" t="s">
        <v>201</v>
      </c>
      <c r="B91" s="138">
        <v>187.53507999999999</v>
      </c>
      <c r="C91" s="138">
        <v>370.66915999999998</v>
      </c>
      <c r="D91" s="139">
        <f t="shared" si="5"/>
        <v>0.97653239063326169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2" t="s">
        <v>121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6" t="s">
        <v>113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7.399999999999999" x14ac:dyDescent="0.25">
      <c r="A6" s="88"/>
      <c r="B6" s="155" t="str">
        <f>SEKTOR_USD!B6</f>
        <v>1 - 31 ARALıK</v>
      </c>
      <c r="C6" s="155"/>
      <c r="D6" s="155"/>
      <c r="E6" s="155"/>
      <c r="F6" s="155" t="str">
        <f>SEKTOR_USD!F6</f>
        <v>1 OCAK  -  31 ARALıK</v>
      </c>
      <c r="G6" s="155"/>
      <c r="H6" s="155"/>
      <c r="I6" s="155"/>
      <c r="J6" s="155" t="s">
        <v>105</v>
      </c>
      <c r="K6" s="155"/>
      <c r="L6" s="155"/>
      <c r="M6" s="155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13221833.036959933</v>
      </c>
      <c r="C8" s="93">
        <f>SEKTOR_USD!C8*$C$53</f>
        <v>20094752.605317801</v>
      </c>
      <c r="D8" s="94">
        <f t="shared" ref="D8:D43" si="0">(C8-B8)/B8*100</f>
        <v>51.981593997938901</v>
      </c>
      <c r="E8" s="94">
        <f>C8/C$44*100</f>
        <v>15.881871303271971</v>
      </c>
      <c r="F8" s="93">
        <f>SEKTOR_USD!F8*$B$54</f>
        <v>132769209.57201055</v>
      </c>
      <c r="G8" s="93">
        <f>SEKTOR_USD!G8*$C$54</f>
        <v>171007450.42276663</v>
      </c>
      <c r="H8" s="94">
        <f t="shared" ref="H8:H43" si="1">(G8-F8)/F8*100</f>
        <v>28.800533628255621</v>
      </c>
      <c r="I8" s="94">
        <f>G8/G$44*100</f>
        <v>15.592582672343999</v>
      </c>
      <c r="J8" s="93">
        <f>SEKTOR_USD!J8*$B$55</f>
        <v>132769209.57201055</v>
      </c>
      <c r="K8" s="93">
        <f>SEKTOR_USD!K8*$C$55</f>
        <v>171007450.42276663</v>
      </c>
      <c r="L8" s="94">
        <f t="shared" ref="L8:L43" si="2">(K8-J8)/J8*100</f>
        <v>28.800533628255621</v>
      </c>
      <c r="M8" s="94">
        <f>K8/K$44*100</f>
        <v>15.592582672343999</v>
      </c>
    </row>
    <row r="9" spans="1:13" s="21" customFormat="1" ht="15.6" x14ac:dyDescent="0.3">
      <c r="A9" s="95" t="s">
        <v>3</v>
      </c>
      <c r="B9" s="93">
        <f>SEKTOR_USD!B9*$B$53</f>
        <v>8980162.1801789831</v>
      </c>
      <c r="C9" s="93">
        <f>SEKTOR_USD!C9*$C$53</f>
        <v>13684361.670713093</v>
      </c>
      <c r="D9" s="96">
        <f t="shared" si="0"/>
        <v>52.384348925426096</v>
      </c>
      <c r="E9" s="96">
        <f t="shared" ref="E9:E44" si="3">C9/C$44*100</f>
        <v>10.815424065692596</v>
      </c>
      <c r="F9" s="93">
        <f>SEKTOR_USD!F9*$B$54</f>
        <v>87127986.672676131</v>
      </c>
      <c r="G9" s="93">
        <f>SEKTOR_USD!G9*$C$54</f>
        <v>114739062.19061743</v>
      </c>
      <c r="H9" s="96">
        <f t="shared" si="1"/>
        <v>31.690248532507752</v>
      </c>
      <c r="I9" s="96">
        <f t="shared" ref="I9:I44" si="4">G9/G$44*100</f>
        <v>10.461990448553216</v>
      </c>
      <c r="J9" s="93">
        <f>SEKTOR_USD!J9*$B$55</f>
        <v>87127986.672676131</v>
      </c>
      <c r="K9" s="93">
        <f>SEKTOR_USD!K9*$C$55</f>
        <v>114739062.19061743</v>
      </c>
      <c r="L9" s="96">
        <f t="shared" si="2"/>
        <v>31.690248532507752</v>
      </c>
      <c r="M9" s="96">
        <f t="shared" ref="M9:M44" si="5">K9/K$44*100</f>
        <v>10.461990448553216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3683255.7597487657</v>
      </c>
      <c r="C10" s="98">
        <f>SEKTOR_USD!C10*$C$53</f>
        <v>5946238.1926388396</v>
      </c>
      <c r="D10" s="99">
        <f t="shared" si="0"/>
        <v>61.43973105588605</v>
      </c>
      <c r="E10" s="99">
        <f t="shared" si="3"/>
        <v>4.6996044972008777</v>
      </c>
      <c r="F10" s="98">
        <f>SEKTOR_USD!F10*$B$54</f>
        <v>38556910.157084107</v>
      </c>
      <c r="G10" s="98">
        <f>SEKTOR_USD!G10*$C$54</f>
        <v>51236262.102403082</v>
      </c>
      <c r="H10" s="99">
        <f t="shared" si="1"/>
        <v>32.884771870106356</v>
      </c>
      <c r="I10" s="99">
        <f t="shared" si="4"/>
        <v>4.6717593337514938</v>
      </c>
      <c r="J10" s="98">
        <f>SEKTOR_USD!J10*$B$55</f>
        <v>38556910.157084107</v>
      </c>
      <c r="K10" s="98">
        <f>SEKTOR_USD!K10*$C$55</f>
        <v>51236262.102403082</v>
      </c>
      <c r="L10" s="99">
        <f t="shared" si="2"/>
        <v>32.884771870106356</v>
      </c>
      <c r="M10" s="99">
        <f t="shared" si="5"/>
        <v>4.6717593337514938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2048210.5000826728</v>
      </c>
      <c r="C11" s="98">
        <f>SEKTOR_USD!C11*$C$53</f>
        <v>3134316.6998521634</v>
      </c>
      <c r="D11" s="99">
        <f t="shared" si="0"/>
        <v>53.027078990448082</v>
      </c>
      <c r="E11" s="99">
        <f t="shared" si="3"/>
        <v>2.4772046428466554</v>
      </c>
      <c r="F11" s="98">
        <f>SEKTOR_USD!F11*$B$54</f>
        <v>12839870.099288031</v>
      </c>
      <c r="G11" s="98">
        <f>SEKTOR_USD!G11*$C$54</f>
        <v>19165761.778409686</v>
      </c>
      <c r="H11" s="99">
        <f t="shared" si="1"/>
        <v>49.267567586002478</v>
      </c>
      <c r="I11" s="99">
        <f t="shared" si="4"/>
        <v>1.7475479826726779</v>
      </c>
      <c r="J11" s="98">
        <f>SEKTOR_USD!J11*$B$55</f>
        <v>12839870.099288031</v>
      </c>
      <c r="K11" s="98">
        <f>SEKTOR_USD!K11*$C$55</f>
        <v>19165761.778409686</v>
      </c>
      <c r="L11" s="99">
        <f t="shared" si="2"/>
        <v>49.267567586002478</v>
      </c>
      <c r="M11" s="99">
        <f t="shared" si="5"/>
        <v>1.7475479826726779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747748.14763319178</v>
      </c>
      <c r="C12" s="98">
        <f>SEKTOR_USD!C12*$C$53</f>
        <v>1169047.5402447945</v>
      </c>
      <c r="D12" s="99">
        <f t="shared" si="0"/>
        <v>56.342418760263023</v>
      </c>
      <c r="E12" s="99">
        <f t="shared" si="3"/>
        <v>0.9239557682666405</v>
      </c>
      <c r="F12" s="98">
        <f>SEKTOR_USD!F12*$B$54</f>
        <v>8793160.4963867161</v>
      </c>
      <c r="G12" s="98">
        <f>SEKTOR_USD!G12*$C$54</f>
        <v>11815476.523390038</v>
      </c>
      <c r="H12" s="99">
        <f t="shared" si="1"/>
        <v>34.371214175440691</v>
      </c>
      <c r="I12" s="99">
        <f t="shared" si="4"/>
        <v>1.0773436715688929</v>
      </c>
      <c r="J12" s="98">
        <f>SEKTOR_USD!J12*$B$55</f>
        <v>8793160.4963867161</v>
      </c>
      <c r="K12" s="98">
        <f>SEKTOR_USD!K12*$C$55</f>
        <v>11815476.523390038</v>
      </c>
      <c r="L12" s="99">
        <f t="shared" si="2"/>
        <v>34.371214175440691</v>
      </c>
      <c r="M12" s="99">
        <f t="shared" si="5"/>
        <v>1.0773436715688929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717195.03286034777</v>
      </c>
      <c r="C13" s="98">
        <f>SEKTOR_USD!C13*$C$53</f>
        <v>972634.33443760034</v>
      </c>
      <c r="D13" s="99">
        <f t="shared" si="0"/>
        <v>35.616434843183264</v>
      </c>
      <c r="E13" s="99">
        <f t="shared" si="3"/>
        <v>0.76872075153558517</v>
      </c>
      <c r="F13" s="98">
        <f>SEKTOR_USD!F13*$B$54</f>
        <v>8045734.5981714837</v>
      </c>
      <c r="G13" s="98">
        <f>SEKTOR_USD!G13*$C$54</f>
        <v>9821340.1335529033</v>
      </c>
      <c r="H13" s="99">
        <f t="shared" si="1"/>
        <v>22.068905128749254</v>
      </c>
      <c r="I13" s="99">
        <f t="shared" si="4"/>
        <v>0.8955168772298463</v>
      </c>
      <c r="J13" s="98">
        <f>SEKTOR_USD!J13*$B$55</f>
        <v>8045734.5981714837</v>
      </c>
      <c r="K13" s="98">
        <f>SEKTOR_USD!K13*$C$55</f>
        <v>9821340.1335529033</v>
      </c>
      <c r="L13" s="99">
        <f t="shared" si="2"/>
        <v>22.068905128749254</v>
      </c>
      <c r="M13" s="99">
        <f t="shared" si="5"/>
        <v>0.8955168772298463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1094692.5800318839</v>
      </c>
      <c r="C14" s="98">
        <f>SEKTOR_USD!C14*$C$53</f>
        <v>1356391.7224731818</v>
      </c>
      <c r="D14" s="99">
        <f t="shared" si="0"/>
        <v>23.906176694252888</v>
      </c>
      <c r="E14" s="99">
        <f t="shared" si="3"/>
        <v>1.0720230896219971</v>
      </c>
      <c r="F14" s="98">
        <f>SEKTOR_USD!F14*$B$54</f>
        <v>11521814.418145068</v>
      </c>
      <c r="G14" s="98">
        <f>SEKTOR_USD!G14*$C$54</f>
        <v>13662754.228619037</v>
      </c>
      <c r="H14" s="99">
        <f t="shared" si="1"/>
        <v>18.581620331449894</v>
      </c>
      <c r="I14" s="99">
        <f t="shared" si="4"/>
        <v>1.2457797851203898</v>
      </c>
      <c r="J14" s="98">
        <f>SEKTOR_USD!J14*$B$55</f>
        <v>11521814.418145068</v>
      </c>
      <c r="K14" s="98">
        <f>SEKTOR_USD!K14*$C$55</f>
        <v>13662754.228619037</v>
      </c>
      <c r="L14" s="99">
        <f t="shared" si="2"/>
        <v>18.581620331449894</v>
      </c>
      <c r="M14" s="99">
        <f t="shared" si="5"/>
        <v>1.2457797851203898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156504.55869751613</v>
      </c>
      <c r="C15" s="98">
        <f>SEKTOR_USD!C15*$C$53</f>
        <v>232768.25712446359</v>
      </c>
      <c r="D15" s="99">
        <f t="shared" si="0"/>
        <v>48.729378276032186</v>
      </c>
      <c r="E15" s="99">
        <f t="shared" si="3"/>
        <v>0.18396820183590334</v>
      </c>
      <c r="F15" s="98">
        <f>SEKTOR_USD!F15*$B$54</f>
        <v>1605587.7636560879</v>
      </c>
      <c r="G15" s="98">
        <f>SEKTOR_USD!G15*$C$54</f>
        <v>1902987.9659105663</v>
      </c>
      <c r="H15" s="99">
        <f t="shared" si="1"/>
        <v>18.522824412741386</v>
      </c>
      <c r="I15" s="99">
        <f t="shared" si="4"/>
        <v>0.17351581530266402</v>
      </c>
      <c r="J15" s="98">
        <f>SEKTOR_USD!J15*$B$55</f>
        <v>1605587.7636560879</v>
      </c>
      <c r="K15" s="98">
        <f>SEKTOR_USD!K15*$C$55</f>
        <v>1902987.9659105663</v>
      </c>
      <c r="L15" s="99">
        <f t="shared" si="2"/>
        <v>18.522824412741386</v>
      </c>
      <c r="M15" s="99">
        <f t="shared" si="5"/>
        <v>0.17351581530266402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473381.70246831095</v>
      </c>
      <c r="C16" s="98">
        <f>SEKTOR_USD!C16*$C$53</f>
        <v>771470.25277425721</v>
      </c>
      <c r="D16" s="99">
        <f t="shared" si="0"/>
        <v>62.970019489906427</v>
      </c>
      <c r="E16" s="99">
        <f t="shared" si="3"/>
        <v>0.60973088395330743</v>
      </c>
      <c r="F16" s="98">
        <f>SEKTOR_USD!F16*$B$54</f>
        <v>5160073.8067362197</v>
      </c>
      <c r="G16" s="98">
        <f>SEKTOR_USD!G16*$C$54</f>
        <v>6389537.8788567493</v>
      </c>
      <c r="H16" s="99">
        <f t="shared" si="1"/>
        <v>23.826482297899023</v>
      </c>
      <c r="I16" s="99">
        <f t="shared" si="4"/>
        <v>0.58260267238557395</v>
      </c>
      <c r="J16" s="98">
        <f>SEKTOR_USD!J16*$B$55</f>
        <v>5160073.8067362197</v>
      </c>
      <c r="K16" s="98">
        <f>SEKTOR_USD!K16*$C$55</f>
        <v>6389537.8788567493</v>
      </c>
      <c r="L16" s="99">
        <f t="shared" si="2"/>
        <v>23.826482297899023</v>
      </c>
      <c r="M16" s="99">
        <f t="shared" si="5"/>
        <v>0.58260267238557395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59173.898656293401</v>
      </c>
      <c r="C17" s="98">
        <f>SEKTOR_USD!C17*$C$53</f>
        <v>101494.67116779315</v>
      </c>
      <c r="D17" s="99">
        <f t="shared" si="0"/>
        <v>71.519324351630743</v>
      </c>
      <c r="E17" s="99">
        <f t="shared" si="3"/>
        <v>8.0216230431631452E-2</v>
      </c>
      <c r="F17" s="98">
        <f>SEKTOR_USD!F17*$B$54</f>
        <v>604835.33320840355</v>
      </c>
      <c r="G17" s="98">
        <f>SEKTOR_USD!G17*$C$54</f>
        <v>744941.57947536267</v>
      </c>
      <c r="H17" s="99">
        <f t="shared" si="1"/>
        <v>23.164362029538339</v>
      </c>
      <c r="I17" s="99">
        <f t="shared" si="4"/>
        <v>6.7924310521675982E-2</v>
      </c>
      <c r="J17" s="98">
        <f>SEKTOR_USD!J17*$B$55</f>
        <v>604835.33320840355</v>
      </c>
      <c r="K17" s="98">
        <f>SEKTOR_USD!K17*$C$55</f>
        <v>744941.57947536267</v>
      </c>
      <c r="L17" s="99">
        <f t="shared" si="2"/>
        <v>23.164362029538339</v>
      </c>
      <c r="M17" s="99">
        <f t="shared" si="5"/>
        <v>6.7924310521675982E-2</v>
      </c>
    </row>
    <row r="18" spans="1:13" s="21" customFormat="1" ht="15.6" x14ac:dyDescent="0.3">
      <c r="A18" s="95" t="s">
        <v>12</v>
      </c>
      <c r="B18" s="93">
        <f>SEKTOR_USD!B18*$B$53</f>
        <v>1175725.0459371328</v>
      </c>
      <c r="C18" s="93">
        <f>SEKTOR_USD!C18*$C$53</f>
        <v>1978009.3915873778</v>
      </c>
      <c r="D18" s="96">
        <f t="shared" si="0"/>
        <v>68.237412175800827</v>
      </c>
      <c r="E18" s="96">
        <f t="shared" si="3"/>
        <v>1.5633181065160566</v>
      </c>
      <c r="F18" s="93">
        <f>SEKTOR_USD!F18*$B$54</f>
        <v>14229243.377531253</v>
      </c>
      <c r="G18" s="93">
        <f>SEKTOR_USD!G18*$C$54</f>
        <v>17206123.460694224</v>
      </c>
      <c r="H18" s="96">
        <f t="shared" si="1"/>
        <v>20.920859979551871</v>
      </c>
      <c r="I18" s="96">
        <f t="shared" si="4"/>
        <v>1.5688667474321607</v>
      </c>
      <c r="J18" s="93">
        <f>SEKTOR_USD!J18*$B$55</f>
        <v>14229243.377531253</v>
      </c>
      <c r="K18" s="93">
        <f>SEKTOR_USD!K18*$C$55</f>
        <v>17206123.460694224</v>
      </c>
      <c r="L18" s="96">
        <f t="shared" si="2"/>
        <v>20.920859979551871</v>
      </c>
      <c r="M18" s="96">
        <f t="shared" si="5"/>
        <v>1.5688667474321607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1175725.0459371328</v>
      </c>
      <c r="C19" s="98">
        <f>SEKTOR_USD!C19*$C$53</f>
        <v>1978009.3915873778</v>
      </c>
      <c r="D19" s="99">
        <f t="shared" si="0"/>
        <v>68.237412175800827</v>
      </c>
      <c r="E19" s="99">
        <f t="shared" si="3"/>
        <v>1.5633181065160566</v>
      </c>
      <c r="F19" s="98">
        <f>SEKTOR_USD!F19*$B$54</f>
        <v>14229243.377531253</v>
      </c>
      <c r="G19" s="98">
        <f>SEKTOR_USD!G19*$C$54</f>
        <v>17206123.460694224</v>
      </c>
      <c r="H19" s="99">
        <f t="shared" si="1"/>
        <v>20.920859979551871</v>
      </c>
      <c r="I19" s="99">
        <f t="shared" si="4"/>
        <v>1.5688667474321607</v>
      </c>
      <c r="J19" s="98">
        <f>SEKTOR_USD!J19*$B$55</f>
        <v>14229243.377531253</v>
      </c>
      <c r="K19" s="98">
        <f>SEKTOR_USD!K19*$C$55</f>
        <v>17206123.460694224</v>
      </c>
      <c r="L19" s="99">
        <f t="shared" si="2"/>
        <v>20.920859979551871</v>
      </c>
      <c r="M19" s="99">
        <f t="shared" si="5"/>
        <v>1.5688667474321607</v>
      </c>
    </row>
    <row r="20" spans="1:13" s="21" customFormat="1" ht="15.6" x14ac:dyDescent="0.3">
      <c r="A20" s="95" t="s">
        <v>111</v>
      </c>
      <c r="B20" s="93">
        <f>SEKTOR_USD!B20*$B$53</f>
        <v>3065945.8108438174</v>
      </c>
      <c r="C20" s="93">
        <f>SEKTOR_USD!C20*$C$53</f>
        <v>4432381.5430173287</v>
      </c>
      <c r="D20" s="96">
        <f t="shared" si="0"/>
        <v>44.568163186075274</v>
      </c>
      <c r="E20" s="96">
        <f t="shared" si="3"/>
        <v>3.5031291310633157</v>
      </c>
      <c r="F20" s="93">
        <f>SEKTOR_USD!F20*$B$54</f>
        <v>31411979.521803159</v>
      </c>
      <c r="G20" s="93">
        <f>SEKTOR_USD!G20*$C$54</f>
        <v>39062264.771454982</v>
      </c>
      <c r="H20" s="96">
        <f t="shared" si="1"/>
        <v>24.354674127880845</v>
      </c>
      <c r="I20" s="96">
        <f t="shared" si="4"/>
        <v>3.561725476358625</v>
      </c>
      <c r="J20" s="93">
        <f>SEKTOR_USD!J20*$B$55</f>
        <v>31411979.521803159</v>
      </c>
      <c r="K20" s="93">
        <f>SEKTOR_USD!K20*$C$55</f>
        <v>39062264.771454982</v>
      </c>
      <c r="L20" s="96">
        <f t="shared" si="2"/>
        <v>24.354674127880845</v>
      </c>
      <c r="M20" s="96">
        <f t="shared" si="5"/>
        <v>3.561725476358625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3065945.8108438174</v>
      </c>
      <c r="C21" s="98">
        <f>SEKTOR_USD!C21*$C$53</f>
        <v>4432381.5430173287</v>
      </c>
      <c r="D21" s="99">
        <f t="shared" si="0"/>
        <v>44.568163186075274</v>
      </c>
      <c r="E21" s="99">
        <f t="shared" si="3"/>
        <v>3.5031291310633157</v>
      </c>
      <c r="F21" s="98">
        <f>SEKTOR_USD!F21*$B$54</f>
        <v>31411979.521803159</v>
      </c>
      <c r="G21" s="98">
        <f>SEKTOR_USD!G21*$C$54</f>
        <v>39062264.771454982</v>
      </c>
      <c r="H21" s="99">
        <f t="shared" si="1"/>
        <v>24.354674127880845</v>
      </c>
      <c r="I21" s="99">
        <f t="shared" si="4"/>
        <v>3.561725476358625</v>
      </c>
      <c r="J21" s="98">
        <f>SEKTOR_USD!J21*$B$55</f>
        <v>31411979.521803159</v>
      </c>
      <c r="K21" s="98">
        <f>SEKTOR_USD!K21*$C$55</f>
        <v>39062264.771454982</v>
      </c>
      <c r="L21" s="99">
        <f t="shared" si="2"/>
        <v>24.354674127880845</v>
      </c>
      <c r="M21" s="99">
        <f t="shared" si="5"/>
        <v>3.561725476358625</v>
      </c>
    </row>
    <row r="22" spans="1:13" ht="16.8" x14ac:dyDescent="0.3">
      <c r="A22" s="92" t="s">
        <v>14</v>
      </c>
      <c r="B22" s="93">
        <f>SEKTOR_USD!B22*$B$53</f>
        <v>67299942.009046018</v>
      </c>
      <c r="C22" s="93">
        <f>SEKTOR_USD!C22*$C$53</f>
        <v>102725047.28876959</v>
      </c>
      <c r="D22" s="96">
        <f t="shared" si="0"/>
        <v>52.637646069534441</v>
      </c>
      <c r="E22" s="96">
        <f t="shared" si="3"/>
        <v>81.188657193571061</v>
      </c>
      <c r="F22" s="93">
        <f>SEKTOR_USD!F22*$B$54</f>
        <v>784957000.09189785</v>
      </c>
      <c r="G22" s="93">
        <f>SEKTOR_USD!G22*$C$54</f>
        <v>895734634.46912849</v>
      </c>
      <c r="H22" s="96">
        <f t="shared" si="1"/>
        <v>14.112573601389823</v>
      </c>
      <c r="I22" s="96">
        <f t="shared" si="4"/>
        <v>81.673730038736863</v>
      </c>
      <c r="J22" s="93">
        <f>SEKTOR_USD!J22*$B$55</f>
        <v>784957000.09189785</v>
      </c>
      <c r="K22" s="93">
        <f>SEKTOR_USD!K22*$C$55</f>
        <v>895734634.46912849</v>
      </c>
      <c r="L22" s="96">
        <f t="shared" si="2"/>
        <v>14.112573601389823</v>
      </c>
      <c r="M22" s="96">
        <f t="shared" si="5"/>
        <v>81.673730038736863</v>
      </c>
    </row>
    <row r="23" spans="1:13" s="21" customFormat="1" ht="15.6" x14ac:dyDescent="0.3">
      <c r="A23" s="95" t="s">
        <v>15</v>
      </c>
      <c r="B23" s="93">
        <f>SEKTOR_USD!B23*$B$53</f>
        <v>5493384.8529796293</v>
      </c>
      <c r="C23" s="93">
        <f>SEKTOR_USD!C23*$C$53</f>
        <v>9028140.9569906741</v>
      </c>
      <c r="D23" s="96">
        <f t="shared" si="0"/>
        <v>64.345684830251457</v>
      </c>
      <c r="E23" s="96">
        <f t="shared" si="3"/>
        <v>7.1353838289494531</v>
      </c>
      <c r="F23" s="93">
        <f>SEKTOR_USD!F23*$B$54</f>
        <v>68840739.810033441</v>
      </c>
      <c r="G23" s="93">
        <f>SEKTOR_USD!G23*$C$54</f>
        <v>78766427.454011887</v>
      </c>
      <c r="H23" s="96">
        <f t="shared" si="1"/>
        <v>14.418333782246471</v>
      </c>
      <c r="I23" s="96">
        <f t="shared" si="4"/>
        <v>7.1819796672341774</v>
      </c>
      <c r="J23" s="93">
        <f>SEKTOR_USD!J23*$B$55</f>
        <v>68840739.810033441</v>
      </c>
      <c r="K23" s="93">
        <f>SEKTOR_USD!K23*$C$55</f>
        <v>78766427.454011887</v>
      </c>
      <c r="L23" s="96">
        <f t="shared" si="2"/>
        <v>14.418333782246471</v>
      </c>
      <c r="M23" s="96">
        <f t="shared" si="5"/>
        <v>7.1819796672341774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3500708.9577146624</v>
      </c>
      <c r="C24" s="98">
        <f>SEKTOR_USD!C24*$C$53</f>
        <v>5940336.4630359756</v>
      </c>
      <c r="D24" s="99">
        <f t="shared" si="0"/>
        <v>69.689526744147116</v>
      </c>
      <c r="E24" s="99">
        <f t="shared" si="3"/>
        <v>4.6949400700312394</v>
      </c>
      <c r="F24" s="98">
        <f>SEKTOR_USD!F24*$B$54</f>
        <v>44985562.01936575</v>
      </c>
      <c r="G24" s="98">
        <f>SEKTOR_USD!G24*$C$54</f>
        <v>51132543.078487292</v>
      </c>
      <c r="H24" s="99">
        <f t="shared" si="1"/>
        <v>13.66434203150633</v>
      </c>
      <c r="I24" s="99">
        <f t="shared" si="4"/>
        <v>4.6623021583412791</v>
      </c>
      <c r="J24" s="98">
        <f>SEKTOR_USD!J24*$B$55</f>
        <v>44985562.01936575</v>
      </c>
      <c r="K24" s="98">
        <f>SEKTOR_USD!K24*$C$55</f>
        <v>51132543.078487292</v>
      </c>
      <c r="L24" s="99">
        <f t="shared" si="2"/>
        <v>13.66434203150633</v>
      </c>
      <c r="M24" s="99">
        <f t="shared" si="5"/>
        <v>4.6623021583412791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668796.55688108993</v>
      </c>
      <c r="C25" s="98">
        <f>SEKTOR_USD!C25*$C$53</f>
        <v>852309.32380935468</v>
      </c>
      <c r="D25" s="99">
        <f t="shared" si="0"/>
        <v>27.439251150465001</v>
      </c>
      <c r="E25" s="99">
        <f t="shared" si="3"/>
        <v>0.67362197769664212</v>
      </c>
      <c r="F25" s="98">
        <f>SEKTOR_USD!F25*$B$54</f>
        <v>9459833.6733096633</v>
      </c>
      <c r="G25" s="98">
        <f>SEKTOR_USD!G25*$C$54</f>
        <v>9356085.9569164962</v>
      </c>
      <c r="H25" s="99">
        <f t="shared" si="1"/>
        <v>-1.0967181874020147</v>
      </c>
      <c r="I25" s="99">
        <f t="shared" si="4"/>
        <v>0.85309466582957194</v>
      </c>
      <c r="J25" s="98">
        <f>SEKTOR_USD!J25*$B$55</f>
        <v>9459833.6733096633</v>
      </c>
      <c r="K25" s="98">
        <f>SEKTOR_USD!K25*$C$55</f>
        <v>9356085.9569164962</v>
      </c>
      <c r="L25" s="99">
        <f t="shared" si="2"/>
        <v>-1.0967181874020147</v>
      </c>
      <c r="M25" s="99">
        <f t="shared" si="5"/>
        <v>0.85309466582957194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1323879.3383838767</v>
      </c>
      <c r="C26" s="98">
        <f>SEKTOR_USD!C26*$C$53</f>
        <v>2235495.1701453431</v>
      </c>
      <c r="D26" s="99">
        <f t="shared" si="0"/>
        <v>68.859434944752579</v>
      </c>
      <c r="E26" s="99">
        <f t="shared" si="3"/>
        <v>1.7668217812215719</v>
      </c>
      <c r="F26" s="98">
        <f>SEKTOR_USD!F26*$B$54</f>
        <v>14395344.117358033</v>
      </c>
      <c r="G26" s="98">
        <f>SEKTOR_USD!G26*$C$54</f>
        <v>18277798.418608107</v>
      </c>
      <c r="H26" s="99">
        <f t="shared" si="1"/>
        <v>26.970208350688722</v>
      </c>
      <c r="I26" s="99">
        <f t="shared" si="4"/>
        <v>1.6665828430633269</v>
      </c>
      <c r="J26" s="98">
        <f>SEKTOR_USD!J26*$B$55</f>
        <v>14395344.117358033</v>
      </c>
      <c r="K26" s="98">
        <f>SEKTOR_USD!K26*$C$55</f>
        <v>18277798.418608107</v>
      </c>
      <c r="L26" s="99">
        <f t="shared" si="2"/>
        <v>26.970208350688722</v>
      </c>
      <c r="M26" s="99">
        <f t="shared" si="5"/>
        <v>1.6665828430633269</v>
      </c>
    </row>
    <row r="27" spans="1:13" s="21" customFormat="1" ht="15.6" x14ac:dyDescent="0.3">
      <c r="A27" s="95" t="s">
        <v>19</v>
      </c>
      <c r="B27" s="93">
        <f>SEKTOR_USD!B27*$B$53</f>
        <v>10617269.780154649</v>
      </c>
      <c r="C27" s="93">
        <f>SEKTOR_USD!C27*$C$53</f>
        <v>13891732.964143481</v>
      </c>
      <c r="D27" s="96">
        <f t="shared" si="0"/>
        <v>30.840915336910058</v>
      </c>
      <c r="E27" s="96">
        <f t="shared" si="3"/>
        <v>10.979319798023381</v>
      </c>
      <c r="F27" s="93">
        <f>SEKTOR_USD!F27*$B$54</f>
        <v>116947004.34937607</v>
      </c>
      <c r="G27" s="93">
        <f>SEKTOR_USD!G27*$C$54</f>
        <v>128161774.56926405</v>
      </c>
      <c r="H27" s="96">
        <f t="shared" si="1"/>
        <v>9.5896173504232376</v>
      </c>
      <c r="I27" s="96">
        <f t="shared" si="4"/>
        <v>11.685883044657782</v>
      </c>
      <c r="J27" s="93">
        <f>SEKTOR_USD!J27*$B$55</f>
        <v>116947004.34937607</v>
      </c>
      <c r="K27" s="93">
        <f>SEKTOR_USD!K27*$C$55</f>
        <v>128161774.56926405</v>
      </c>
      <c r="L27" s="96">
        <f t="shared" si="2"/>
        <v>9.5896173504232376</v>
      </c>
      <c r="M27" s="96">
        <f t="shared" si="5"/>
        <v>11.685883044657782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10617269.780154649</v>
      </c>
      <c r="C28" s="98">
        <f>SEKTOR_USD!C28*$C$53</f>
        <v>13891732.964143481</v>
      </c>
      <c r="D28" s="99">
        <f t="shared" si="0"/>
        <v>30.840915336910058</v>
      </c>
      <c r="E28" s="99">
        <f t="shared" si="3"/>
        <v>10.979319798023381</v>
      </c>
      <c r="F28" s="98">
        <f>SEKTOR_USD!F28*$B$54</f>
        <v>116947004.34937607</v>
      </c>
      <c r="G28" s="98">
        <f>SEKTOR_USD!G28*$C$54</f>
        <v>128161774.56926405</v>
      </c>
      <c r="H28" s="99">
        <f t="shared" si="1"/>
        <v>9.5896173504232376</v>
      </c>
      <c r="I28" s="99">
        <f t="shared" si="4"/>
        <v>11.685883044657782</v>
      </c>
      <c r="J28" s="98">
        <f>SEKTOR_USD!J28*$B$55</f>
        <v>116947004.34937607</v>
      </c>
      <c r="K28" s="98">
        <f>SEKTOR_USD!K28*$C$55</f>
        <v>128161774.56926405</v>
      </c>
      <c r="L28" s="99">
        <f t="shared" si="2"/>
        <v>9.5896173504232376</v>
      </c>
      <c r="M28" s="99">
        <f t="shared" si="5"/>
        <v>11.685883044657782</v>
      </c>
    </row>
    <row r="29" spans="1:13" s="21" customFormat="1" ht="15.6" x14ac:dyDescent="0.3">
      <c r="A29" s="95" t="s">
        <v>21</v>
      </c>
      <c r="B29" s="93">
        <f>SEKTOR_USD!B29*$B$53</f>
        <v>51189287.375911742</v>
      </c>
      <c r="C29" s="93">
        <f>SEKTOR_USD!C29*$C$53</f>
        <v>79805173.367635429</v>
      </c>
      <c r="D29" s="96">
        <f t="shared" si="0"/>
        <v>55.90209877621686</v>
      </c>
      <c r="E29" s="96">
        <f t="shared" si="3"/>
        <v>63.073953566598227</v>
      </c>
      <c r="F29" s="93">
        <f>SEKTOR_USD!F29*$B$54</f>
        <v>599169255.93248832</v>
      </c>
      <c r="G29" s="93">
        <f>SEKTOR_USD!G29*$C$54</f>
        <v>688806432.44585252</v>
      </c>
      <c r="H29" s="96">
        <f t="shared" si="1"/>
        <v>14.960242974059421</v>
      </c>
      <c r="I29" s="96">
        <f t="shared" si="4"/>
        <v>62.805867326844897</v>
      </c>
      <c r="J29" s="93">
        <f>SEKTOR_USD!J29*$B$55</f>
        <v>599169255.93248832</v>
      </c>
      <c r="K29" s="93">
        <f>SEKTOR_USD!K29*$C$55</f>
        <v>688806432.44585252</v>
      </c>
      <c r="L29" s="96">
        <f t="shared" si="2"/>
        <v>14.960242974059421</v>
      </c>
      <c r="M29" s="96">
        <f t="shared" si="5"/>
        <v>62.805867326844897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7763932.4708668338</v>
      </c>
      <c r="C30" s="98">
        <f>SEKTOR_USD!C30*$C$53</f>
        <v>12827673.984416228</v>
      </c>
      <c r="D30" s="99">
        <f t="shared" si="0"/>
        <v>65.221349265342511</v>
      </c>
      <c r="E30" s="99">
        <f t="shared" si="3"/>
        <v>10.138341652781275</v>
      </c>
      <c r="F30" s="98">
        <f>SEKTOR_USD!F30*$B$54</f>
        <v>100524277.67626913</v>
      </c>
      <c r="G30" s="98">
        <f>SEKTOR_USD!G30*$C$54</f>
        <v>120301979.32823679</v>
      </c>
      <c r="H30" s="99">
        <f t="shared" si="1"/>
        <v>19.674552366006807</v>
      </c>
      <c r="I30" s="99">
        <f t="shared" si="4"/>
        <v>10.969221245534802</v>
      </c>
      <c r="J30" s="98">
        <f>SEKTOR_USD!J30*$B$55</f>
        <v>100524277.67626913</v>
      </c>
      <c r="K30" s="98">
        <f>SEKTOR_USD!K30*$C$55</f>
        <v>120301979.32823679</v>
      </c>
      <c r="L30" s="99">
        <f t="shared" si="2"/>
        <v>19.674552366006807</v>
      </c>
      <c r="M30" s="99">
        <f t="shared" si="5"/>
        <v>10.969221245534802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14855263.942862213</v>
      </c>
      <c r="C31" s="98">
        <f>SEKTOR_USD!C31*$C$53</f>
        <v>21605033.686488561</v>
      </c>
      <c r="D31" s="99">
        <f t="shared" si="0"/>
        <v>45.436888698766857</v>
      </c>
      <c r="E31" s="99">
        <f t="shared" si="3"/>
        <v>17.075520721805887</v>
      </c>
      <c r="F31" s="98">
        <f>SEKTOR_USD!F31*$B$54</f>
        <v>173743419.03517443</v>
      </c>
      <c r="G31" s="98">
        <f>SEKTOR_USD!G31*$C$54</f>
        <v>179283908.08590704</v>
      </c>
      <c r="H31" s="99">
        <f t="shared" si="1"/>
        <v>3.1888914593138855</v>
      </c>
      <c r="I31" s="99">
        <f t="shared" si="4"/>
        <v>16.347236051641975</v>
      </c>
      <c r="J31" s="98">
        <f>SEKTOR_USD!J31*$B$55</f>
        <v>173743419.03517443</v>
      </c>
      <c r="K31" s="98">
        <f>SEKTOR_USD!K31*$C$55</f>
        <v>179283908.08590704</v>
      </c>
      <c r="L31" s="99">
        <f t="shared" si="2"/>
        <v>3.1888914593138855</v>
      </c>
      <c r="M31" s="99">
        <f t="shared" si="5"/>
        <v>16.347236051641975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650615.44805672602</v>
      </c>
      <c r="C32" s="98">
        <f>SEKTOR_USD!C32*$C$53</f>
        <v>1452290.6520128339</v>
      </c>
      <c r="D32" s="99">
        <f t="shared" si="0"/>
        <v>123.21797866167654</v>
      </c>
      <c r="E32" s="99">
        <f t="shared" si="3"/>
        <v>1.1478167302298066</v>
      </c>
      <c r="F32" s="98">
        <f>SEKTOR_USD!F32*$B$54</f>
        <v>5920647.7306249011</v>
      </c>
      <c r="G32" s="98">
        <f>SEKTOR_USD!G32*$C$54</f>
        <v>9648937.2822259199</v>
      </c>
      <c r="H32" s="99">
        <f t="shared" si="1"/>
        <v>62.97097414386301</v>
      </c>
      <c r="I32" s="99">
        <f t="shared" si="4"/>
        <v>0.87979706089659282</v>
      </c>
      <c r="J32" s="98">
        <f>SEKTOR_USD!J32*$B$55</f>
        <v>5920647.7306249011</v>
      </c>
      <c r="K32" s="98">
        <f>SEKTOR_USD!K32*$C$55</f>
        <v>9648937.2822259199</v>
      </c>
      <c r="L32" s="99">
        <f t="shared" si="2"/>
        <v>62.97097414386301</v>
      </c>
      <c r="M32" s="99">
        <f t="shared" si="5"/>
        <v>0.87979706089659282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5698018.8833285179</v>
      </c>
      <c r="C33" s="98">
        <f>SEKTOR_USD!C33*$C$53</f>
        <v>9428743.6051284224</v>
      </c>
      <c r="D33" s="99">
        <f t="shared" si="0"/>
        <v>65.474067359014924</v>
      </c>
      <c r="E33" s="99">
        <f t="shared" si="3"/>
        <v>7.4519998045942577</v>
      </c>
      <c r="F33" s="98">
        <f>SEKTOR_USD!F33*$B$54</f>
        <v>63821866.914327994</v>
      </c>
      <c r="G33" s="98">
        <f>SEKTOR_USD!G33*$C$54</f>
        <v>77577672.563953578</v>
      </c>
      <c r="H33" s="99">
        <f t="shared" si="1"/>
        <v>21.553436642790231</v>
      </c>
      <c r="I33" s="99">
        <f t="shared" si="4"/>
        <v>7.0735881389436663</v>
      </c>
      <c r="J33" s="98">
        <f>SEKTOR_USD!J33*$B$55</f>
        <v>63821866.914327994</v>
      </c>
      <c r="K33" s="98">
        <f>SEKTOR_USD!K33*$C$55</f>
        <v>77577672.563953578</v>
      </c>
      <c r="L33" s="99">
        <f t="shared" si="2"/>
        <v>21.553436642790231</v>
      </c>
      <c r="M33" s="99">
        <f t="shared" si="5"/>
        <v>7.0735881389436663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4334097.2697377205</v>
      </c>
      <c r="C34" s="98">
        <f>SEKTOR_USD!C34*$C$53</f>
        <v>6441767.3124656063</v>
      </c>
      <c r="D34" s="99">
        <f t="shared" si="0"/>
        <v>48.629966324116033</v>
      </c>
      <c r="E34" s="99">
        <f t="shared" si="3"/>
        <v>5.091245532185785</v>
      </c>
      <c r="F34" s="98">
        <f>SEKTOR_USD!F34*$B$54</f>
        <v>44493764.590424903</v>
      </c>
      <c r="G34" s="98">
        <f>SEKTOR_USD!G34*$C$54</f>
        <v>52930587.952131398</v>
      </c>
      <c r="H34" s="99">
        <f t="shared" si="1"/>
        <v>18.96181058035738</v>
      </c>
      <c r="I34" s="99">
        <f t="shared" si="4"/>
        <v>4.8262491867986279</v>
      </c>
      <c r="J34" s="98">
        <f>SEKTOR_USD!J34*$B$55</f>
        <v>44493764.590424903</v>
      </c>
      <c r="K34" s="98">
        <f>SEKTOR_USD!K34*$C$55</f>
        <v>52930587.952131398</v>
      </c>
      <c r="L34" s="99">
        <f t="shared" si="2"/>
        <v>18.96181058035738</v>
      </c>
      <c r="M34" s="99">
        <f t="shared" si="5"/>
        <v>4.8262491867986279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3931657.8541042525</v>
      </c>
      <c r="C35" s="98">
        <f>SEKTOR_USD!C35*$C$53</f>
        <v>6331962.5764375618</v>
      </c>
      <c r="D35" s="99">
        <f t="shared" si="0"/>
        <v>61.050702055053804</v>
      </c>
      <c r="E35" s="99">
        <f t="shared" si="3"/>
        <v>5.0044614487815604</v>
      </c>
      <c r="F35" s="98">
        <f>SEKTOR_USD!F35*$B$54</f>
        <v>46127092.255116396</v>
      </c>
      <c r="G35" s="98">
        <f>SEKTOR_USD!G35*$C$54</f>
        <v>57933390.399122111</v>
      </c>
      <c r="H35" s="99">
        <f t="shared" si="1"/>
        <v>25.595149329396904</v>
      </c>
      <c r="I35" s="99">
        <f t="shared" si="4"/>
        <v>5.2824083222939455</v>
      </c>
      <c r="J35" s="98">
        <f>SEKTOR_USD!J35*$B$55</f>
        <v>46127092.255116396</v>
      </c>
      <c r="K35" s="98">
        <f>SEKTOR_USD!K35*$C$55</f>
        <v>57933390.399122111</v>
      </c>
      <c r="L35" s="99">
        <f t="shared" si="2"/>
        <v>25.595149329396904</v>
      </c>
      <c r="M35" s="99">
        <f t="shared" si="5"/>
        <v>5.2824083222939455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6487587.3008641871</v>
      </c>
      <c r="C36" s="98">
        <f>SEKTOR_USD!C36*$C$53</f>
        <v>10677055.769606931</v>
      </c>
      <c r="D36" s="99">
        <f t="shared" si="0"/>
        <v>64.576679656930096</v>
      </c>
      <c r="E36" s="99">
        <f t="shared" si="3"/>
        <v>8.4386023038611544</v>
      </c>
      <c r="F36" s="98">
        <f>SEKTOR_USD!F36*$B$54</f>
        <v>78463076.626879439</v>
      </c>
      <c r="G36" s="98">
        <f>SEKTOR_USD!G36*$C$54</f>
        <v>88946502.696047008</v>
      </c>
      <c r="H36" s="99">
        <f t="shared" si="1"/>
        <v>13.36096737452711</v>
      </c>
      <c r="I36" s="99">
        <f t="shared" si="4"/>
        <v>8.1102062704008322</v>
      </c>
      <c r="J36" s="98">
        <f>SEKTOR_USD!J36*$B$55</f>
        <v>78463076.626879439</v>
      </c>
      <c r="K36" s="98">
        <f>SEKTOR_USD!K36*$C$55</f>
        <v>88946502.696047008</v>
      </c>
      <c r="L36" s="99">
        <f t="shared" si="2"/>
        <v>13.36096737452711</v>
      </c>
      <c r="M36" s="99">
        <f t="shared" si="5"/>
        <v>8.1102062704008322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1637255.4816222007</v>
      </c>
      <c r="C37" s="98">
        <f>SEKTOR_USD!C37*$C$53</f>
        <v>2730712.7430986501</v>
      </c>
      <c r="D37" s="99">
        <f t="shared" si="0"/>
        <v>66.785988732378314</v>
      </c>
      <c r="E37" s="99">
        <f t="shared" si="3"/>
        <v>2.1582165853895892</v>
      </c>
      <c r="F37" s="98">
        <f>SEKTOR_USD!F37*$B$54</f>
        <v>19964196.386524837</v>
      </c>
      <c r="G37" s="98">
        <f>SEKTOR_USD!G37*$C$54</f>
        <v>26383137.302534115</v>
      </c>
      <c r="H37" s="99">
        <f t="shared" si="1"/>
        <v>32.152262939778772</v>
      </c>
      <c r="I37" s="99">
        <f t="shared" si="4"/>
        <v>2.405633488649439</v>
      </c>
      <c r="J37" s="98">
        <f>SEKTOR_USD!J37*$B$55</f>
        <v>19964196.386524837</v>
      </c>
      <c r="K37" s="98">
        <f>SEKTOR_USD!K37*$C$55</f>
        <v>26383137.302534115</v>
      </c>
      <c r="L37" s="99">
        <f t="shared" si="2"/>
        <v>32.152262939778772</v>
      </c>
      <c r="M37" s="99">
        <f t="shared" si="5"/>
        <v>2.405633488649439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1743292.3747814687</v>
      </c>
      <c r="C38" s="98">
        <f>SEKTOR_USD!C38*$C$53</f>
        <v>2300631.5631669951</v>
      </c>
      <c r="D38" s="99">
        <f t="shared" si="0"/>
        <v>31.970494246863897</v>
      </c>
      <c r="E38" s="99">
        <f t="shared" si="3"/>
        <v>1.8183022762267929</v>
      </c>
      <c r="F38" s="98">
        <f>SEKTOR_USD!F38*$B$54</f>
        <v>23304521.216501847</v>
      </c>
      <c r="G38" s="98">
        <f>SEKTOR_USD!G38*$C$54</f>
        <v>26369505.647359103</v>
      </c>
      <c r="H38" s="99">
        <f t="shared" si="1"/>
        <v>13.151887577449786</v>
      </c>
      <c r="I38" s="99">
        <f t="shared" si="4"/>
        <v>2.4043905444984572</v>
      </c>
      <c r="J38" s="98">
        <f>SEKTOR_USD!J38*$B$55</f>
        <v>23304521.216501847</v>
      </c>
      <c r="K38" s="98">
        <f>SEKTOR_USD!K38*$C$55</f>
        <v>26369505.647359103</v>
      </c>
      <c r="L38" s="99">
        <f t="shared" si="2"/>
        <v>13.151887577449786</v>
      </c>
      <c r="M38" s="99">
        <f t="shared" si="5"/>
        <v>2.4043905444984572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1689603.9706827486</v>
      </c>
      <c r="C39" s="98">
        <f>SEKTOR_USD!C39*$C$53</f>
        <v>2157483.351627239</v>
      </c>
      <c r="D39" s="99">
        <f t="shared" si="0"/>
        <v>27.691659647048887</v>
      </c>
      <c r="E39" s="99">
        <f t="shared" si="3"/>
        <v>1.7051652041950467</v>
      </c>
      <c r="F39" s="98">
        <f>SEKTOR_USD!F39*$B$54</f>
        <v>15567940.197451398</v>
      </c>
      <c r="G39" s="98">
        <f>SEKTOR_USD!G39*$C$54</f>
        <v>15992789.115926882</v>
      </c>
      <c r="H39" s="99">
        <f t="shared" si="1"/>
        <v>2.7289989111407031</v>
      </c>
      <c r="I39" s="99">
        <f t="shared" si="4"/>
        <v>1.4582340467328208</v>
      </c>
      <c r="J39" s="98">
        <f>SEKTOR_USD!J39*$B$55</f>
        <v>15567940.197451398</v>
      </c>
      <c r="K39" s="98">
        <f>SEKTOR_USD!K39*$C$55</f>
        <v>15992789.115926882</v>
      </c>
      <c r="L39" s="99">
        <f t="shared" si="2"/>
        <v>2.7289989111407031</v>
      </c>
      <c r="M39" s="99">
        <f t="shared" si="5"/>
        <v>1.4582340467328208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2286211.9797860961</v>
      </c>
      <c r="C40" s="98">
        <f>SEKTOR_USD!C40*$C$53</f>
        <v>3773045.8962116623</v>
      </c>
      <c r="D40" s="99">
        <f t="shared" si="0"/>
        <v>65.034823086032389</v>
      </c>
      <c r="E40" s="99">
        <f t="shared" si="3"/>
        <v>2.9820237413181321</v>
      </c>
      <c r="F40" s="98">
        <f>SEKTOR_USD!F40*$B$54</f>
        <v>26561565.75551524</v>
      </c>
      <c r="G40" s="98">
        <f>SEKTOR_USD!G40*$C$54</f>
        <v>32732436.268149253</v>
      </c>
      <c r="H40" s="99">
        <f t="shared" si="1"/>
        <v>23.232329635359296</v>
      </c>
      <c r="I40" s="99">
        <f t="shared" si="4"/>
        <v>2.9845671479024625</v>
      </c>
      <c r="J40" s="98">
        <f>SEKTOR_USD!J40*$B$55</f>
        <v>26561565.75551524</v>
      </c>
      <c r="K40" s="98">
        <f>SEKTOR_USD!K40*$C$55</f>
        <v>32732436.268149253</v>
      </c>
      <c r="L40" s="99">
        <f t="shared" si="2"/>
        <v>23.232329635359296</v>
      </c>
      <c r="M40" s="99">
        <f t="shared" si="5"/>
        <v>2.9845671479024625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111750.3992187781</v>
      </c>
      <c r="C41" s="98">
        <f>SEKTOR_USD!C41*$C$53</f>
        <v>78772.226974727906</v>
      </c>
      <c r="D41" s="99">
        <f t="shared" si="0"/>
        <v>-29.510563250416261</v>
      </c>
      <c r="E41" s="99">
        <f t="shared" si="3"/>
        <v>6.2257565228928669E-2</v>
      </c>
      <c r="F41" s="98">
        <f>SEKTOR_USD!F41*$B$54</f>
        <v>676887.54767776444</v>
      </c>
      <c r="G41" s="98">
        <f>SEKTOR_USD!G41*$C$54</f>
        <v>705585.80425923015</v>
      </c>
      <c r="H41" s="99">
        <f t="shared" si="1"/>
        <v>4.2397377053134466</v>
      </c>
      <c r="I41" s="99">
        <f t="shared" si="4"/>
        <v>6.4335822551270946E-2</v>
      </c>
      <c r="J41" s="98">
        <f>SEKTOR_USD!J41*$B$55</f>
        <v>676887.54767776444</v>
      </c>
      <c r="K41" s="98">
        <f>SEKTOR_USD!K41*$C$55</f>
        <v>705585.80425923015</v>
      </c>
      <c r="L41" s="99">
        <f t="shared" si="2"/>
        <v>4.2397377053134466</v>
      </c>
      <c r="M41" s="99">
        <f t="shared" si="5"/>
        <v>6.4335822551270946E-2</v>
      </c>
    </row>
    <row r="42" spans="1:13" ht="16.8" x14ac:dyDescent="0.3">
      <c r="A42" s="92" t="s">
        <v>31</v>
      </c>
      <c r="B42" s="93">
        <f>SEKTOR_USD!B42*$B$53</f>
        <v>2154774.367213754</v>
      </c>
      <c r="C42" s="93">
        <f>SEKTOR_USD!C42*$C$53</f>
        <v>3706553.4656574116</v>
      </c>
      <c r="D42" s="96">
        <f t="shared" si="0"/>
        <v>72.015851035493625</v>
      </c>
      <c r="E42" s="96">
        <f t="shared" si="3"/>
        <v>2.9294715031569671</v>
      </c>
      <c r="F42" s="93">
        <f>SEKTOR_USD!F42*$B$54</f>
        <v>24483224.631782997</v>
      </c>
      <c r="G42" s="93">
        <f>SEKTOR_USD!G42*$C$54</f>
        <v>29980978.992039707</v>
      </c>
      <c r="H42" s="96">
        <f t="shared" si="1"/>
        <v>22.455188983234571</v>
      </c>
      <c r="I42" s="96">
        <f t="shared" si="4"/>
        <v>2.7336872889191439</v>
      </c>
      <c r="J42" s="93">
        <f>SEKTOR_USD!J42*$B$55</f>
        <v>24483224.631782997</v>
      </c>
      <c r="K42" s="93">
        <f>SEKTOR_USD!K42*$C$55</f>
        <v>29980978.992039707</v>
      </c>
      <c r="L42" s="96">
        <f t="shared" si="2"/>
        <v>22.455188983234571</v>
      </c>
      <c r="M42" s="96">
        <f t="shared" si="5"/>
        <v>2.7336872889191439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2154774.367213754</v>
      </c>
      <c r="C43" s="98">
        <f>SEKTOR_USD!C43*$C$53</f>
        <v>3706553.4656574116</v>
      </c>
      <c r="D43" s="99">
        <f t="shared" si="0"/>
        <v>72.015851035493625</v>
      </c>
      <c r="E43" s="99">
        <f t="shared" si="3"/>
        <v>2.9294715031569671</v>
      </c>
      <c r="F43" s="98">
        <f>SEKTOR_USD!F43*$B$54</f>
        <v>24483224.631782997</v>
      </c>
      <c r="G43" s="98">
        <f>SEKTOR_USD!G43*$C$54</f>
        <v>29980978.992039707</v>
      </c>
      <c r="H43" s="99">
        <f t="shared" si="1"/>
        <v>22.455188983234571</v>
      </c>
      <c r="I43" s="99">
        <f t="shared" si="4"/>
        <v>2.7336872889191439</v>
      </c>
      <c r="J43" s="98">
        <f>SEKTOR_USD!J43*$B$55</f>
        <v>24483224.631782997</v>
      </c>
      <c r="K43" s="98">
        <f>SEKTOR_USD!K43*$C$55</f>
        <v>29980978.992039707</v>
      </c>
      <c r="L43" s="99">
        <f t="shared" si="2"/>
        <v>22.455188983234571</v>
      </c>
      <c r="M43" s="99">
        <f t="shared" si="5"/>
        <v>2.7336872889191439</v>
      </c>
    </row>
    <row r="44" spans="1:13" ht="17.399999999999999" x14ac:dyDescent="0.3">
      <c r="A44" s="100" t="s">
        <v>33</v>
      </c>
      <c r="B44" s="101">
        <f>SEKTOR_USD!B44*$B$53</f>
        <v>82676549.413219705</v>
      </c>
      <c r="C44" s="101">
        <f>SEKTOR_USD!C44*$C$53</f>
        <v>126526353.3597448</v>
      </c>
      <c r="D44" s="102">
        <f>(C44-B44)/B44*100</f>
        <v>53.037777045293154</v>
      </c>
      <c r="E44" s="103">
        <f t="shared" si="3"/>
        <v>100</v>
      </c>
      <c r="F44" s="101">
        <f>SEKTOR_USD!F44*$B$54</f>
        <v>942209434.29569149</v>
      </c>
      <c r="G44" s="101">
        <f>SEKTOR_USD!G44*$C$54</f>
        <v>1096723063.8839347</v>
      </c>
      <c r="H44" s="102">
        <f>(G44-F44)/F44*100</f>
        <v>16.399074766614209</v>
      </c>
      <c r="I44" s="102">
        <f t="shared" si="4"/>
        <v>100</v>
      </c>
      <c r="J44" s="101">
        <f>SEKTOR_USD!J44*$B$55</f>
        <v>942209434.29569149</v>
      </c>
      <c r="K44" s="101">
        <f>SEKTOR_USD!K44*$C$55</f>
        <v>1096723063.8839347</v>
      </c>
      <c r="L44" s="102">
        <f>(K44-J44)/J44*100</f>
        <v>16.399074766614209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SEKTOR_USD!B45*2.1157</f>
        <v>2670959.3886249722</v>
      </c>
      <c r="C45" s="40">
        <f>SEKTOR_USD!C45*2.7012</f>
        <v>3921471.2506639133</v>
      </c>
      <c r="D45" s="41"/>
      <c r="E45" s="41"/>
      <c r="F45" s="40">
        <f>SEKTOR_USD!F45*2.1642</f>
        <v>32374862.31563032</v>
      </c>
      <c r="G45" s="40">
        <f>SEKTOR_USD!G45*2.5613</f>
        <v>33879347.779226094</v>
      </c>
      <c r="H45" s="41">
        <f>(G45-F45)/F45*100</f>
        <v>4.6470791101076614</v>
      </c>
      <c r="I45" s="41">
        <f t="shared" ref="I45:I46" si="6">G45/G$46*100</f>
        <v>7.803125495112738</v>
      </c>
      <c r="J45" s="40">
        <f>SEKTOR_USD!J45*2.0809</f>
        <v>31128754.732739646</v>
      </c>
      <c r="K45" s="40">
        <f>SEKTOR_USD!K45*2.3856</f>
        <v>31555293.039519686</v>
      </c>
      <c r="L45" s="41">
        <f>(K45-J45)/J45*100</f>
        <v>1.3702389011129599</v>
      </c>
      <c r="M45" s="41">
        <f t="shared" ref="M45:M46" si="7">K45/K$46*100</f>
        <v>7.803125495112738</v>
      </c>
    </row>
    <row r="46" spans="1:13" s="22" customFormat="1" ht="17.399999999999999" hidden="1" x14ac:dyDescent="0.3">
      <c r="A46" s="43" t="s">
        <v>35</v>
      </c>
      <c r="B46" s="44">
        <f>SEKTOR_USD!B46*2.1157</f>
        <v>32553680.264863297</v>
      </c>
      <c r="C46" s="44">
        <f>SEKTOR_USD!C46*2.7012</f>
        <v>48199678.224416398</v>
      </c>
      <c r="D46" s="45">
        <f>(C46-B46)/B46*100</f>
        <v>48.062147911554426</v>
      </c>
      <c r="E46" s="46">
        <f>C46/C$46*100</f>
        <v>100</v>
      </c>
      <c r="F46" s="44">
        <f>SEKTOR_USD!F46*2.1642</f>
        <v>391358176.30746841</v>
      </c>
      <c r="G46" s="44">
        <f>SEKTOR_USD!G46*2.5613</f>
        <v>434176636.02162296</v>
      </c>
      <c r="H46" s="45">
        <f>(G46-F46)/F46*100</f>
        <v>10.94099019934988</v>
      </c>
      <c r="I46" s="46">
        <f t="shared" si="6"/>
        <v>100</v>
      </c>
      <c r="J46" s="44">
        <f>SEKTOR_USD!J46*2.0809</f>
        <v>376294810.58969182</v>
      </c>
      <c r="K46" s="44">
        <f>SEKTOR_USD!K46*2.3856</f>
        <v>404392996.87392485</v>
      </c>
      <c r="L46" s="45">
        <f>(K46-J46)/J46*100</f>
        <v>7.467067175388455</v>
      </c>
      <c r="M46" s="46">
        <f t="shared" si="7"/>
        <v>100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227</v>
      </c>
      <c r="B53" s="83">
        <v>5.8535089999999999</v>
      </c>
      <c r="C53" s="83">
        <v>7.718763</v>
      </c>
    </row>
    <row r="54" spans="1:3" x14ac:dyDescent="0.25">
      <c r="A54" s="82" t="s">
        <v>228</v>
      </c>
      <c r="B54" s="83">
        <v>5.6802909166666664</v>
      </c>
      <c r="C54" s="83">
        <v>7.0173765000000001</v>
      </c>
    </row>
    <row r="55" spans="1:3" x14ac:dyDescent="0.25">
      <c r="A55" s="82" t="s">
        <v>228</v>
      </c>
      <c r="B55" s="83">
        <v>5.6802909166666664</v>
      </c>
      <c r="C55" s="83">
        <v>7.0173765000000001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5">
      <c r="A6" s="88"/>
      <c r="B6" s="159" t="s">
        <v>125</v>
      </c>
      <c r="C6" s="159"/>
      <c r="D6" s="159" t="s">
        <v>126</v>
      </c>
      <c r="E6" s="159"/>
      <c r="F6" s="159" t="s">
        <v>119</v>
      </c>
      <c r="G6" s="159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15.254948014504569</v>
      </c>
      <c r="C8" s="105">
        <f>SEKTOR_TL!D8</f>
        <v>51.981593997938901</v>
      </c>
      <c r="D8" s="105">
        <f>SEKTOR_USD!H8</f>
        <v>4.2589778716305124</v>
      </c>
      <c r="E8" s="105">
        <f>SEKTOR_TL!H8</f>
        <v>28.800533628255621</v>
      </c>
      <c r="F8" s="105">
        <f>SEKTOR_USD!L8</f>
        <v>4.2589778716305124</v>
      </c>
      <c r="G8" s="105">
        <f>SEKTOR_TL!L8</f>
        <v>28.800533628255621</v>
      </c>
    </row>
    <row r="9" spans="1:7" s="21" customFormat="1" ht="15.6" x14ac:dyDescent="0.3">
      <c r="A9" s="95" t="s">
        <v>3</v>
      </c>
      <c r="B9" s="105">
        <f>SEKTOR_USD!D9</f>
        <v>15.560376435203677</v>
      </c>
      <c r="C9" s="105">
        <f>SEKTOR_TL!D9</f>
        <v>52.384348925426096</v>
      </c>
      <c r="D9" s="105">
        <f>SEKTOR_USD!H9</f>
        <v>6.5980886949388555</v>
      </c>
      <c r="E9" s="105">
        <f>SEKTOR_TL!H9</f>
        <v>31.690248532507752</v>
      </c>
      <c r="F9" s="105">
        <f>SEKTOR_USD!L9</f>
        <v>6.5980886949388555</v>
      </c>
      <c r="G9" s="105">
        <f>SEKTOR_TL!L9</f>
        <v>31.690248532507752</v>
      </c>
    </row>
    <row r="10" spans="1:7" ht="13.8" x14ac:dyDescent="0.25">
      <c r="A10" s="97" t="s">
        <v>4</v>
      </c>
      <c r="B10" s="106">
        <f>SEKTOR_USD!D10</f>
        <v>22.427507968985243</v>
      </c>
      <c r="C10" s="106">
        <f>SEKTOR_TL!D10</f>
        <v>61.43973105588605</v>
      </c>
      <c r="D10" s="106">
        <f>SEKTOR_USD!H10</f>
        <v>7.5650084639305391</v>
      </c>
      <c r="E10" s="106">
        <f>SEKTOR_TL!H10</f>
        <v>32.884771870106356</v>
      </c>
      <c r="F10" s="106">
        <f>SEKTOR_USD!L10</f>
        <v>7.5650084639305391</v>
      </c>
      <c r="G10" s="106">
        <f>SEKTOR_TL!L10</f>
        <v>32.884771870106356</v>
      </c>
    </row>
    <row r="11" spans="1:7" ht="13.8" x14ac:dyDescent="0.25">
      <c r="A11" s="97" t="s">
        <v>5</v>
      </c>
      <c r="B11" s="106">
        <f>SEKTOR_USD!D11</f>
        <v>16.047789537559147</v>
      </c>
      <c r="C11" s="106">
        <f>SEKTOR_TL!D11</f>
        <v>53.027078990448082</v>
      </c>
      <c r="D11" s="106">
        <f>SEKTOR_USD!H11</f>
        <v>20.826238739178024</v>
      </c>
      <c r="E11" s="106">
        <f>SEKTOR_TL!H11</f>
        <v>49.267567586002478</v>
      </c>
      <c r="F11" s="106">
        <f>SEKTOR_USD!L11</f>
        <v>20.826238739178024</v>
      </c>
      <c r="G11" s="106">
        <f>SEKTOR_TL!L11</f>
        <v>49.267567586002478</v>
      </c>
    </row>
    <row r="12" spans="1:7" ht="13.8" x14ac:dyDescent="0.25">
      <c r="A12" s="97" t="s">
        <v>6</v>
      </c>
      <c r="B12" s="106">
        <f>SEKTOR_USD!D12</f>
        <v>18.561971043153978</v>
      </c>
      <c r="C12" s="106">
        <f>SEKTOR_TL!D12</f>
        <v>56.342418760263023</v>
      </c>
      <c r="D12" s="106">
        <f>SEKTOR_USD!H12</f>
        <v>8.7682251824776571</v>
      </c>
      <c r="E12" s="106">
        <f>SEKTOR_TL!H12</f>
        <v>34.371214175440691</v>
      </c>
      <c r="F12" s="106">
        <f>SEKTOR_USD!L12</f>
        <v>8.7682251824776571</v>
      </c>
      <c r="G12" s="106">
        <f>SEKTOR_TL!L12</f>
        <v>34.371214175440691</v>
      </c>
    </row>
    <row r="13" spans="1:7" ht="13.8" x14ac:dyDescent="0.25">
      <c r="A13" s="97" t="s">
        <v>7</v>
      </c>
      <c r="B13" s="106">
        <f>SEKTOR_USD!D13</f>
        <v>2.8444612047923705</v>
      </c>
      <c r="C13" s="106">
        <f>SEKTOR_TL!D13</f>
        <v>35.616434843183264</v>
      </c>
      <c r="D13" s="106">
        <f>SEKTOR_USD!H13</f>
        <v>-1.1900112513160102</v>
      </c>
      <c r="E13" s="106">
        <f>SEKTOR_TL!H13</f>
        <v>22.068905128749254</v>
      </c>
      <c r="F13" s="106">
        <f>SEKTOR_USD!L13</f>
        <v>-1.1900112513160102</v>
      </c>
      <c r="G13" s="106">
        <f>SEKTOR_TL!L13</f>
        <v>22.068905128749254</v>
      </c>
    </row>
    <row r="14" spans="1:7" ht="13.8" x14ac:dyDescent="0.25">
      <c r="A14" s="97" t="s">
        <v>8</v>
      </c>
      <c r="B14" s="106">
        <f>SEKTOR_USD!D14</f>
        <v>-6.0359904254866228</v>
      </c>
      <c r="C14" s="106">
        <f>SEKTOR_TL!D14</f>
        <v>23.906176694252888</v>
      </c>
      <c r="D14" s="106">
        <f>SEKTOR_USD!H14</f>
        <v>-4.0128314545542594</v>
      </c>
      <c r="E14" s="106">
        <f>SEKTOR_TL!H14</f>
        <v>18.581620331449894</v>
      </c>
      <c r="F14" s="106">
        <f>SEKTOR_USD!L14</f>
        <v>-4.0128314545542594</v>
      </c>
      <c r="G14" s="106">
        <f>SEKTOR_TL!L14</f>
        <v>18.581620331449894</v>
      </c>
    </row>
    <row r="15" spans="1:7" ht="13.8" x14ac:dyDescent="0.25">
      <c r="A15" s="97" t="s">
        <v>9</v>
      </c>
      <c r="B15" s="106">
        <f>SEKTOR_USD!D15</f>
        <v>12.788636508616577</v>
      </c>
      <c r="C15" s="106">
        <f>SEKTOR_TL!D15</f>
        <v>48.729378276032186</v>
      </c>
      <c r="D15" s="106">
        <f>SEKTOR_USD!H15</f>
        <v>-4.0604244436117822</v>
      </c>
      <c r="E15" s="106">
        <f>SEKTOR_TL!H15</f>
        <v>18.522824412741386</v>
      </c>
      <c r="F15" s="106">
        <f>SEKTOR_USD!L15</f>
        <v>-4.0604244436117822</v>
      </c>
      <c r="G15" s="106">
        <f>SEKTOR_TL!L15</f>
        <v>18.522824412741386</v>
      </c>
    </row>
    <row r="16" spans="1:7" ht="13.8" x14ac:dyDescent="0.25">
      <c r="A16" s="97" t="s">
        <v>10</v>
      </c>
      <c r="B16" s="106">
        <f>SEKTOR_USD!D16</f>
        <v>23.587999244742019</v>
      </c>
      <c r="C16" s="106">
        <f>SEKTOR_TL!D16</f>
        <v>62.970019489906427</v>
      </c>
      <c r="D16" s="106">
        <f>SEKTOR_USD!H16</f>
        <v>0.23267850022605294</v>
      </c>
      <c r="E16" s="106">
        <f>SEKTOR_TL!H16</f>
        <v>23.826482297899023</v>
      </c>
      <c r="F16" s="106">
        <f>SEKTOR_USD!L16</f>
        <v>0.23267850022605294</v>
      </c>
      <c r="G16" s="106">
        <f>SEKTOR_TL!L16</f>
        <v>23.826482297899023</v>
      </c>
    </row>
    <row r="17" spans="1:7" ht="13.8" x14ac:dyDescent="0.25">
      <c r="A17" s="107" t="s">
        <v>11</v>
      </c>
      <c r="B17" s="106">
        <f>SEKTOR_USD!D17</f>
        <v>30.071348060069948</v>
      </c>
      <c r="C17" s="106">
        <f>SEKTOR_TL!D17</f>
        <v>71.519324351630743</v>
      </c>
      <c r="D17" s="106">
        <f>SEKTOR_USD!H17</f>
        <v>-0.30328187557965358</v>
      </c>
      <c r="E17" s="106">
        <f>SEKTOR_TL!H17</f>
        <v>23.164362029538339</v>
      </c>
      <c r="F17" s="106">
        <f>SEKTOR_USD!L17</f>
        <v>-0.30328187557965358</v>
      </c>
      <c r="G17" s="106">
        <f>SEKTOR_TL!L17</f>
        <v>23.164362029538339</v>
      </c>
    </row>
    <row r="18" spans="1:7" s="21" customFormat="1" ht="15.6" x14ac:dyDescent="0.3">
      <c r="A18" s="95" t="s">
        <v>12</v>
      </c>
      <c r="B18" s="105">
        <f>SEKTOR_USD!D18</f>
        <v>27.58251630575516</v>
      </c>
      <c r="C18" s="105">
        <f>SEKTOR_TL!D18</f>
        <v>68.237412175800827</v>
      </c>
      <c r="D18" s="105">
        <f>SEKTOR_USD!H18</f>
        <v>-2.119308750589286</v>
      </c>
      <c r="E18" s="105">
        <f>SEKTOR_TL!H18</f>
        <v>20.920859979551871</v>
      </c>
      <c r="F18" s="105">
        <f>SEKTOR_USD!L18</f>
        <v>-2.119308750589286</v>
      </c>
      <c r="G18" s="105">
        <f>SEKTOR_TL!L18</f>
        <v>20.920859979551871</v>
      </c>
    </row>
    <row r="19" spans="1:7" ht="13.8" x14ac:dyDescent="0.25">
      <c r="A19" s="97" t="s">
        <v>13</v>
      </c>
      <c r="B19" s="106">
        <f>SEKTOR_USD!D19</f>
        <v>27.58251630575516</v>
      </c>
      <c r="C19" s="106">
        <f>SEKTOR_TL!D19</f>
        <v>68.237412175800827</v>
      </c>
      <c r="D19" s="106">
        <f>SEKTOR_USD!H19</f>
        <v>-2.119308750589286</v>
      </c>
      <c r="E19" s="106">
        <f>SEKTOR_TL!H19</f>
        <v>20.920859979551871</v>
      </c>
      <c r="F19" s="106">
        <f>SEKTOR_USD!L19</f>
        <v>-2.119308750589286</v>
      </c>
      <c r="G19" s="106">
        <f>SEKTOR_TL!L19</f>
        <v>20.920859979551871</v>
      </c>
    </row>
    <row r="20" spans="1:7" s="21" customFormat="1" ht="15.6" x14ac:dyDescent="0.3">
      <c r="A20" s="95" t="s">
        <v>111</v>
      </c>
      <c r="B20" s="105">
        <f>SEKTOR_USD!D20</f>
        <v>9.6329870891437253</v>
      </c>
      <c r="C20" s="105">
        <f>SEKTOR_TL!D20</f>
        <v>44.568163186075274</v>
      </c>
      <c r="D20" s="105">
        <f>SEKTOR_USD!H20</f>
        <v>0.66022906048219709</v>
      </c>
      <c r="E20" s="105">
        <f>SEKTOR_TL!H20</f>
        <v>24.354674127880845</v>
      </c>
      <c r="F20" s="105">
        <f>SEKTOR_USD!L20</f>
        <v>0.66022906048219709</v>
      </c>
      <c r="G20" s="105">
        <f>SEKTOR_TL!L20</f>
        <v>24.354674127880845</v>
      </c>
    </row>
    <row r="21" spans="1:7" ht="13.8" x14ac:dyDescent="0.25">
      <c r="A21" s="97" t="s">
        <v>110</v>
      </c>
      <c r="B21" s="106">
        <f>SEKTOR_USD!D21</f>
        <v>9.6329870891437253</v>
      </c>
      <c r="C21" s="106">
        <f>SEKTOR_TL!D21</f>
        <v>44.568163186075274</v>
      </c>
      <c r="D21" s="106">
        <f>SEKTOR_USD!H21</f>
        <v>0.66022906048219709</v>
      </c>
      <c r="E21" s="106">
        <f>SEKTOR_TL!H21</f>
        <v>24.354674127880845</v>
      </c>
      <c r="F21" s="106">
        <f>SEKTOR_USD!L21</f>
        <v>0.66022906048219709</v>
      </c>
      <c r="G21" s="106">
        <f>SEKTOR_TL!L21</f>
        <v>24.354674127880845</v>
      </c>
    </row>
    <row r="22" spans="1:7" ht="16.8" x14ac:dyDescent="0.3">
      <c r="A22" s="92" t="s">
        <v>14</v>
      </c>
      <c r="B22" s="105">
        <f>SEKTOR_USD!D22</f>
        <v>15.752463834792497</v>
      </c>
      <c r="C22" s="105">
        <f>SEKTOR_TL!D22</f>
        <v>52.637646069534441</v>
      </c>
      <c r="D22" s="105">
        <f>SEKTOR_USD!H22</f>
        <v>-7.6303494182717717</v>
      </c>
      <c r="E22" s="105">
        <f>SEKTOR_TL!H22</f>
        <v>14.112573601389823</v>
      </c>
      <c r="F22" s="105">
        <f>SEKTOR_USD!L22</f>
        <v>-7.6303494182717717</v>
      </c>
      <c r="G22" s="105">
        <f>SEKTOR_TL!L22</f>
        <v>14.112573601389823</v>
      </c>
    </row>
    <row r="23" spans="1:7" s="21" customFormat="1" ht="15.6" x14ac:dyDescent="0.3">
      <c r="A23" s="95" t="s">
        <v>15</v>
      </c>
      <c r="B23" s="105">
        <f>SEKTOR_USD!D23</f>
        <v>24.631232396310178</v>
      </c>
      <c r="C23" s="105">
        <f>SEKTOR_TL!D23</f>
        <v>64.345684830251457</v>
      </c>
      <c r="D23" s="105">
        <f>SEKTOR_USD!H23</f>
        <v>-7.3828485498206629</v>
      </c>
      <c r="E23" s="105">
        <f>SEKTOR_TL!H23</f>
        <v>14.418333782246471</v>
      </c>
      <c r="F23" s="105">
        <f>SEKTOR_USD!L23</f>
        <v>-7.3828485498206629</v>
      </c>
      <c r="G23" s="105">
        <f>SEKTOR_TL!L23</f>
        <v>14.418333782246471</v>
      </c>
    </row>
    <row r="24" spans="1:7" ht="13.8" x14ac:dyDescent="0.25">
      <c r="A24" s="97" t="s">
        <v>16</v>
      </c>
      <c r="B24" s="106">
        <f>SEKTOR_USD!D24</f>
        <v>28.683724581594966</v>
      </c>
      <c r="C24" s="106">
        <f>SEKTOR_TL!D24</f>
        <v>69.689526744147116</v>
      </c>
      <c r="D24" s="106">
        <f>SEKTOR_USD!H24</f>
        <v>-7.9931752855987472</v>
      </c>
      <c r="E24" s="106">
        <f>SEKTOR_TL!H24</f>
        <v>13.66434203150633</v>
      </c>
      <c r="F24" s="106">
        <f>SEKTOR_USD!L24</f>
        <v>-7.9931752855987472</v>
      </c>
      <c r="G24" s="106">
        <f>SEKTOR_TL!L24</f>
        <v>13.66434203150633</v>
      </c>
    </row>
    <row r="25" spans="1:7" ht="13.8" x14ac:dyDescent="0.25">
      <c r="A25" s="97" t="s">
        <v>17</v>
      </c>
      <c r="B25" s="106">
        <f>SEKTOR_USD!D25</f>
        <v>-3.3566902413628736</v>
      </c>
      <c r="C25" s="106">
        <f>SEKTOR_TL!D25</f>
        <v>27.439251150465001</v>
      </c>
      <c r="D25" s="106">
        <f>SEKTOR_USD!H25</f>
        <v>-19.941674312526356</v>
      </c>
      <c r="E25" s="106">
        <f>SEKTOR_TL!H25</f>
        <v>-1.0967181874020147</v>
      </c>
      <c r="F25" s="106">
        <f>SEKTOR_USD!L25</f>
        <v>-19.941674312526356</v>
      </c>
      <c r="G25" s="106">
        <f>SEKTOR_TL!L25</f>
        <v>-1.0967181874020147</v>
      </c>
    </row>
    <row r="26" spans="1:7" ht="13.8" x14ac:dyDescent="0.25">
      <c r="A26" s="97" t="s">
        <v>18</v>
      </c>
      <c r="B26" s="106">
        <f>SEKTOR_USD!D26</f>
        <v>28.054226070164841</v>
      </c>
      <c r="C26" s="106">
        <f>SEKTOR_TL!D26</f>
        <v>68.859434944752579</v>
      </c>
      <c r="D26" s="106">
        <f>SEKTOR_USD!H26</f>
        <v>2.7774013809421922</v>
      </c>
      <c r="E26" s="106">
        <f>SEKTOR_TL!H26</f>
        <v>26.970208350688722</v>
      </c>
      <c r="F26" s="106">
        <f>SEKTOR_USD!L26</f>
        <v>2.7774013809421922</v>
      </c>
      <c r="G26" s="106">
        <f>SEKTOR_TL!L26</f>
        <v>26.970208350688722</v>
      </c>
    </row>
    <row r="27" spans="1:7" s="21" customFormat="1" ht="15.6" x14ac:dyDescent="0.3">
      <c r="A27" s="95" t="s">
        <v>19</v>
      </c>
      <c r="B27" s="105">
        <f>SEKTOR_USD!D27</f>
        <v>-0.77704478128929166</v>
      </c>
      <c r="C27" s="105">
        <f>SEKTOR_TL!D27</f>
        <v>30.840915336910058</v>
      </c>
      <c r="D27" s="105">
        <f>SEKTOR_USD!H27</f>
        <v>-11.291505023767098</v>
      </c>
      <c r="E27" s="105">
        <f>SEKTOR_TL!H27</f>
        <v>9.5896173504232376</v>
      </c>
      <c r="F27" s="105">
        <f>SEKTOR_USD!L27</f>
        <v>-11.291505023767098</v>
      </c>
      <c r="G27" s="105">
        <f>SEKTOR_TL!L27</f>
        <v>9.5896173504232376</v>
      </c>
    </row>
    <row r="28" spans="1:7" ht="13.8" x14ac:dyDescent="0.25">
      <c r="A28" s="97" t="s">
        <v>20</v>
      </c>
      <c r="B28" s="106">
        <f>SEKTOR_USD!D28</f>
        <v>-0.77704478128929166</v>
      </c>
      <c r="C28" s="106">
        <f>SEKTOR_TL!D28</f>
        <v>30.840915336910058</v>
      </c>
      <c r="D28" s="106">
        <f>SEKTOR_USD!H28</f>
        <v>-11.291505023767098</v>
      </c>
      <c r="E28" s="106">
        <f>SEKTOR_TL!H28</f>
        <v>9.5896173504232376</v>
      </c>
      <c r="F28" s="106">
        <f>SEKTOR_USD!L28</f>
        <v>-11.291505023767098</v>
      </c>
      <c r="G28" s="106">
        <f>SEKTOR_TL!L28</f>
        <v>9.5896173504232376</v>
      </c>
    </row>
    <row r="29" spans="1:7" s="21" customFormat="1" ht="15.6" x14ac:dyDescent="0.3">
      <c r="A29" s="95" t="s">
        <v>21</v>
      </c>
      <c r="B29" s="105">
        <f>SEKTOR_USD!D29</f>
        <v>18.228055234429963</v>
      </c>
      <c r="C29" s="105">
        <f>SEKTOR_TL!D29</f>
        <v>55.90209877621686</v>
      </c>
      <c r="D29" s="105">
        <f>SEKTOR_USD!H29</f>
        <v>-6.9441943234280341</v>
      </c>
      <c r="E29" s="105">
        <f>SEKTOR_TL!H29</f>
        <v>14.960242974059421</v>
      </c>
      <c r="F29" s="105">
        <f>SEKTOR_USD!L29</f>
        <v>-6.9441943234280341</v>
      </c>
      <c r="G29" s="105">
        <f>SEKTOR_TL!L29</f>
        <v>14.960242974059421</v>
      </c>
    </row>
    <row r="30" spans="1:7" ht="13.8" x14ac:dyDescent="0.25">
      <c r="A30" s="97" t="s">
        <v>22</v>
      </c>
      <c r="B30" s="106">
        <f>SEKTOR_USD!D30</f>
        <v>25.295290827924859</v>
      </c>
      <c r="C30" s="106">
        <f>SEKTOR_TL!D30</f>
        <v>65.221349265342511</v>
      </c>
      <c r="D30" s="106">
        <f>SEKTOR_USD!H30</f>
        <v>-3.1281458589577253</v>
      </c>
      <c r="E30" s="106">
        <f>SEKTOR_TL!H30</f>
        <v>19.674552366006807</v>
      </c>
      <c r="F30" s="106">
        <f>SEKTOR_USD!L30</f>
        <v>-3.1281458589577253</v>
      </c>
      <c r="G30" s="106">
        <f>SEKTOR_TL!L30</f>
        <v>19.674552366006807</v>
      </c>
    </row>
    <row r="31" spans="1:7" ht="13.8" x14ac:dyDescent="0.25">
      <c r="A31" s="97" t="s">
        <v>23</v>
      </c>
      <c r="B31" s="106">
        <f>SEKTOR_USD!D31</f>
        <v>10.291783402370308</v>
      </c>
      <c r="C31" s="106">
        <f>SEKTOR_TL!D31</f>
        <v>45.436888698766857</v>
      </c>
      <c r="D31" s="106">
        <f>SEKTOR_USD!H31</f>
        <v>-16.47264146975111</v>
      </c>
      <c r="E31" s="106">
        <f>SEKTOR_TL!H31</f>
        <v>3.1888914593138855</v>
      </c>
      <c r="F31" s="106">
        <f>SEKTOR_USD!L31</f>
        <v>-16.47264146975111</v>
      </c>
      <c r="G31" s="106">
        <f>SEKTOR_TL!L31</f>
        <v>3.1888914593138855</v>
      </c>
    </row>
    <row r="32" spans="1:7" ht="13.8" x14ac:dyDescent="0.25">
      <c r="A32" s="97" t="s">
        <v>24</v>
      </c>
      <c r="B32" s="106">
        <f>SEKTOR_USD!D32</f>
        <v>69.276922618032373</v>
      </c>
      <c r="C32" s="106">
        <f>SEKTOR_TL!D32</f>
        <v>123.21797866167654</v>
      </c>
      <c r="D32" s="106">
        <f>SEKTOR_USD!H32</f>
        <v>31.91860862955026</v>
      </c>
      <c r="E32" s="106">
        <f>SEKTOR_TL!H32</f>
        <v>62.97097414386301</v>
      </c>
      <c r="F32" s="106">
        <f>SEKTOR_USD!L32</f>
        <v>31.91860862955026</v>
      </c>
      <c r="G32" s="106">
        <f>SEKTOR_TL!L32</f>
        <v>62.97097414386301</v>
      </c>
    </row>
    <row r="33" spans="1:7" ht="13.8" x14ac:dyDescent="0.25">
      <c r="A33" s="97" t="s">
        <v>106</v>
      </c>
      <c r="B33" s="106">
        <f>SEKTOR_USD!D33</f>
        <v>25.48693910573494</v>
      </c>
      <c r="C33" s="106">
        <f>SEKTOR_TL!D33</f>
        <v>65.474067359014924</v>
      </c>
      <c r="D33" s="106">
        <f>SEKTOR_USD!H33</f>
        <v>-1.6072627638465022</v>
      </c>
      <c r="E33" s="106">
        <f>SEKTOR_TL!H33</f>
        <v>21.553436642790231</v>
      </c>
      <c r="F33" s="106">
        <f>SEKTOR_USD!L33</f>
        <v>-1.6072627638465022</v>
      </c>
      <c r="G33" s="106">
        <f>SEKTOR_TL!L33</f>
        <v>21.553436642790231</v>
      </c>
    </row>
    <row r="34" spans="1:7" ht="13.8" x14ac:dyDescent="0.25">
      <c r="A34" s="97" t="s">
        <v>25</v>
      </c>
      <c r="B34" s="106">
        <f>SEKTOR_USD!D34</f>
        <v>12.713247647053045</v>
      </c>
      <c r="C34" s="106">
        <f>SEKTOR_TL!D34</f>
        <v>48.629966324116033</v>
      </c>
      <c r="D34" s="106">
        <f>SEKTOR_USD!H34</f>
        <v>-3.7050823666331008</v>
      </c>
      <c r="E34" s="106">
        <f>SEKTOR_TL!H34</f>
        <v>18.96181058035738</v>
      </c>
      <c r="F34" s="106">
        <f>SEKTOR_USD!L34</f>
        <v>-3.7050823666331008</v>
      </c>
      <c r="G34" s="106">
        <f>SEKTOR_TL!L34</f>
        <v>18.96181058035738</v>
      </c>
    </row>
    <row r="35" spans="1:7" ht="13.8" x14ac:dyDescent="0.25">
      <c r="A35" s="97" t="s">
        <v>26</v>
      </c>
      <c r="B35" s="106">
        <f>SEKTOR_USD!D35</f>
        <v>22.132488578231513</v>
      </c>
      <c r="C35" s="106">
        <f>SEKTOR_TL!D35</f>
        <v>61.050702055053804</v>
      </c>
      <c r="D35" s="106">
        <f>SEKTOR_USD!H35</f>
        <v>1.6643450601755156</v>
      </c>
      <c r="E35" s="106">
        <f>SEKTOR_TL!H35</f>
        <v>25.595149329396904</v>
      </c>
      <c r="F35" s="106">
        <f>SEKTOR_USD!L35</f>
        <v>1.6643450601755156</v>
      </c>
      <c r="G35" s="106">
        <f>SEKTOR_TL!L35</f>
        <v>25.595149329396904</v>
      </c>
    </row>
    <row r="36" spans="1:7" ht="13.8" x14ac:dyDescent="0.25">
      <c r="A36" s="97" t="s">
        <v>27</v>
      </c>
      <c r="B36" s="106">
        <f>SEKTOR_USD!D36</f>
        <v>24.806406876588539</v>
      </c>
      <c r="C36" s="106">
        <f>SEKTOR_TL!D36</f>
        <v>64.576679656930096</v>
      </c>
      <c r="D36" s="106">
        <f>SEKTOR_USD!H36</f>
        <v>-8.2387451660784308</v>
      </c>
      <c r="E36" s="106">
        <f>SEKTOR_TL!H36</f>
        <v>13.36096737452711</v>
      </c>
      <c r="F36" s="106">
        <f>SEKTOR_USD!L36</f>
        <v>-8.2387451660784308</v>
      </c>
      <c r="G36" s="106">
        <f>SEKTOR_TL!L36</f>
        <v>13.36096737452711</v>
      </c>
    </row>
    <row r="37" spans="1:7" ht="13.8" x14ac:dyDescent="0.25">
      <c r="A37" s="97" t="s">
        <v>107</v>
      </c>
      <c r="B37" s="106">
        <f>SEKTOR_USD!D37</f>
        <v>26.481832143165327</v>
      </c>
      <c r="C37" s="106">
        <f>SEKTOR_TL!D37</f>
        <v>66.785988732378314</v>
      </c>
      <c r="D37" s="106">
        <f>SEKTOR_USD!H37</f>
        <v>6.9720712282959632</v>
      </c>
      <c r="E37" s="106">
        <f>SEKTOR_TL!H37</f>
        <v>32.152262939778772</v>
      </c>
      <c r="F37" s="106">
        <f>SEKTOR_USD!L37</f>
        <v>6.9720712282959632</v>
      </c>
      <c r="G37" s="106">
        <f>SEKTOR_TL!L37</f>
        <v>32.152262939778772</v>
      </c>
    </row>
    <row r="38" spans="1:7" ht="13.8" x14ac:dyDescent="0.25">
      <c r="A38" s="107" t="s">
        <v>28</v>
      </c>
      <c r="B38" s="106">
        <f>SEKTOR_USD!D38</f>
        <v>7.9569201498475656E-2</v>
      </c>
      <c r="C38" s="106">
        <f>SEKTOR_TL!D38</f>
        <v>31.970494246863897</v>
      </c>
      <c r="D38" s="106">
        <f>SEKTOR_USD!H38</f>
        <v>-8.4079870575740472</v>
      </c>
      <c r="E38" s="106">
        <f>SEKTOR_TL!H38</f>
        <v>13.151887577449786</v>
      </c>
      <c r="F38" s="106">
        <f>SEKTOR_USD!L38</f>
        <v>-8.4079870575740472</v>
      </c>
      <c r="G38" s="106">
        <f>SEKTOR_TL!L38</f>
        <v>13.151887577449786</v>
      </c>
    </row>
    <row r="39" spans="1:7" ht="13.8" x14ac:dyDescent="0.25">
      <c r="A39" s="107" t="s">
        <v>108</v>
      </c>
      <c r="B39" s="106">
        <f>SEKTOR_USD!D39</f>
        <v>-3.1652767459063877</v>
      </c>
      <c r="C39" s="106">
        <f>SEKTOR_TL!D39</f>
        <v>27.691659647048887</v>
      </c>
      <c r="D39" s="106">
        <f>SEKTOR_USD!H39</f>
        <v>-16.844906441429728</v>
      </c>
      <c r="E39" s="106">
        <f>SEKTOR_TL!H39</f>
        <v>2.7289989111407031</v>
      </c>
      <c r="F39" s="106">
        <f>SEKTOR_USD!L39</f>
        <v>-16.844906441429728</v>
      </c>
      <c r="G39" s="106">
        <f>SEKTOR_TL!L39</f>
        <v>2.7289989111407031</v>
      </c>
    </row>
    <row r="40" spans="1:7" ht="13.8" x14ac:dyDescent="0.25">
      <c r="A40" s="107" t="s">
        <v>29</v>
      </c>
      <c r="B40" s="106">
        <f>SEKTOR_USD!D40</f>
        <v>25.153839060416587</v>
      </c>
      <c r="C40" s="106">
        <f>SEKTOR_TL!D40</f>
        <v>65.034823086032389</v>
      </c>
      <c r="D40" s="106">
        <f>SEKTOR_USD!H40</f>
        <v>-0.24826476569928868</v>
      </c>
      <c r="E40" s="106">
        <f>SEKTOR_TL!H40</f>
        <v>23.232329635359296</v>
      </c>
      <c r="F40" s="106">
        <f>SEKTOR_USD!L40</f>
        <v>-0.24826476569928868</v>
      </c>
      <c r="G40" s="106">
        <f>SEKTOR_TL!L40</f>
        <v>23.232329635359296</v>
      </c>
    </row>
    <row r="41" spans="1:7" ht="13.8" x14ac:dyDescent="0.25">
      <c r="A41" s="97" t="s">
        <v>30</v>
      </c>
      <c r="B41" s="106">
        <f>SEKTOR_USD!D41</f>
        <v>-46.544471903254561</v>
      </c>
      <c r="C41" s="106">
        <f>SEKTOR_TL!D41</f>
        <v>-29.510563250416261</v>
      </c>
      <c r="D41" s="106">
        <f>SEKTOR_USD!H41</f>
        <v>-15.622022668556006</v>
      </c>
      <c r="E41" s="106">
        <f>SEKTOR_TL!H41</f>
        <v>4.2397377053134466</v>
      </c>
      <c r="F41" s="106">
        <f>SEKTOR_USD!L41</f>
        <v>-15.622022668556006</v>
      </c>
      <c r="G41" s="106">
        <f>SEKTOR_TL!L41</f>
        <v>4.2397377053134466</v>
      </c>
    </row>
    <row r="42" spans="1:7" ht="16.8" x14ac:dyDescent="0.3">
      <c r="A42" s="92" t="s">
        <v>31</v>
      </c>
      <c r="B42" s="105">
        <f>SEKTOR_USD!D42</f>
        <v>30.447888110947474</v>
      </c>
      <c r="C42" s="105">
        <f>SEKTOR_TL!D42</f>
        <v>72.015851035493625</v>
      </c>
      <c r="D42" s="105">
        <f>SEKTOR_USD!H42</f>
        <v>-0.87732962879113541</v>
      </c>
      <c r="E42" s="105">
        <f>SEKTOR_TL!H42</f>
        <v>22.455188983234571</v>
      </c>
      <c r="F42" s="105">
        <f>SEKTOR_USD!L42</f>
        <v>-0.87732962879113541</v>
      </c>
      <c r="G42" s="105">
        <f>SEKTOR_TL!L42</f>
        <v>22.455188983234571</v>
      </c>
    </row>
    <row r="43" spans="1:7" ht="13.8" x14ac:dyDescent="0.25">
      <c r="A43" s="97" t="s">
        <v>32</v>
      </c>
      <c r="B43" s="106">
        <f>SEKTOR_USD!D43</f>
        <v>30.447888110947474</v>
      </c>
      <c r="C43" s="106">
        <f>SEKTOR_TL!D43</f>
        <v>72.015851035493625</v>
      </c>
      <c r="D43" s="106">
        <f>SEKTOR_USD!H43</f>
        <v>-0.87732962879113541</v>
      </c>
      <c r="E43" s="106">
        <f>SEKTOR_TL!H43</f>
        <v>22.455188983234571</v>
      </c>
      <c r="F43" s="106">
        <f>SEKTOR_USD!L43</f>
        <v>-0.87732962879113541</v>
      </c>
      <c r="G43" s="106">
        <f>SEKTOR_TL!L43</f>
        <v>22.455188983234571</v>
      </c>
    </row>
    <row r="44" spans="1:7" ht="17.399999999999999" x14ac:dyDescent="0.3">
      <c r="A44" s="108" t="s">
        <v>40</v>
      </c>
      <c r="B44" s="109">
        <f>SEKTOR_USD!D44</f>
        <v>16.055902386770647</v>
      </c>
      <c r="C44" s="109">
        <f>SEKTOR_TL!D44</f>
        <v>53.037777045293154</v>
      </c>
      <c r="D44" s="109">
        <f>SEKTOR_USD!H44</f>
        <v>-5.779516446751451</v>
      </c>
      <c r="E44" s="109">
        <f>SEKTOR_TL!H44</f>
        <v>16.399074766614209</v>
      </c>
      <c r="F44" s="109">
        <f>SEKTOR_USD!L44</f>
        <v>-5.779516446751451</v>
      </c>
      <c r="G44" s="109">
        <f>SEKTOR_TL!L44</f>
        <v>16.399074766614209</v>
      </c>
    </row>
    <row r="45" spans="1:7" ht="13.8" hidden="1" x14ac:dyDescent="0.25">
      <c r="A45" s="42" t="s">
        <v>34</v>
      </c>
      <c r="B45" s="47"/>
      <c r="C45" s="47"/>
      <c r="D45" s="41">
        <f>SEKTOR_USD!H45</f>
        <v>-11.577242568189982</v>
      </c>
      <c r="E45" s="41">
        <f>SEKTOR_TL!H45</f>
        <v>4.6470791101076614</v>
      </c>
      <c r="F45" s="41">
        <f>SEKTOR_USD!L45</f>
        <v>-11.577242568189982</v>
      </c>
      <c r="G45" s="41">
        <f>SEKTOR_TL!L45</f>
        <v>1.3702389011129599</v>
      </c>
    </row>
    <row r="46" spans="1:7" s="22" customFormat="1" ht="17.399999999999999" hidden="1" x14ac:dyDescent="0.3">
      <c r="A46" s="43" t="s">
        <v>40</v>
      </c>
      <c r="B46" s="48">
        <f>SEKTOR_USD!D46</f>
        <v>15.968860631006848</v>
      </c>
      <c r="C46" s="48">
        <f>SEKTOR_TL!D46</f>
        <v>48.062147911554426</v>
      </c>
      <c r="D46" s="48">
        <f>SEKTOR_USD!H46</f>
        <v>-6.259129742930142</v>
      </c>
      <c r="E46" s="48">
        <f>SEKTOR_TL!H46</f>
        <v>10.94099019934988</v>
      </c>
      <c r="F46" s="48">
        <f>SEKTOR_USD!L46</f>
        <v>-6.259129742930142</v>
      </c>
      <c r="G46" s="48">
        <f>SEKTOR_TL!L46</f>
        <v>7.467067175388455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2" t="s">
        <v>127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114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50"/>
      <c r="B7" s="148" t="s">
        <v>129</v>
      </c>
      <c r="C7" s="148"/>
      <c r="D7" s="148"/>
      <c r="E7" s="148"/>
      <c r="F7" s="148" t="s">
        <v>130</v>
      </c>
      <c r="G7" s="148"/>
      <c r="H7" s="148"/>
      <c r="I7" s="148"/>
      <c r="J7" s="148" t="s">
        <v>105</v>
      </c>
      <c r="K7" s="148"/>
      <c r="L7" s="148"/>
      <c r="M7" s="148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131</v>
      </c>
      <c r="K8" s="5" t="s">
        <v>132</v>
      </c>
      <c r="L8" s="7" t="s">
        <v>117</v>
      </c>
      <c r="M8" s="7" t="s">
        <v>118</v>
      </c>
    </row>
    <row r="9" spans="1:13" ht="22.5" customHeight="1" x14ac:dyDescent="0.3">
      <c r="A9" s="52" t="s">
        <v>202</v>
      </c>
      <c r="B9" s="75">
        <v>3977772.3575800001</v>
      </c>
      <c r="C9" s="75">
        <v>4715640.2043000003</v>
      </c>
      <c r="D9" s="64">
        <f>(C9-B9)/B9*100</f>
        <v>18.549775612823275</v>
      </c>
      <c r="E9" s="77">
        <f t="shared" ref="E9:E22" si="0">C9/C$22*100</f>
        <v>28.767848091513748</v>
      </c>
      <c r="F9" s="75">
        <v>47159857.519380003</v>
      </c>
      <c r="G9" s="75">
        <v>45592398.682960004</v>
      </c>
      <c r="H9" s="64">
        <f t="shared" ref="H9:H21" si="1">(G9-F9)/F9*100</f>
        <v>-3.3237141053190498</v>
      </c>
      <c r="I9" s="66">
        <f t="shared" ref="I9:I22" si="2">G9/G$22*100</f>
        <v>29.172271253547134</v>
      </c>
      <c r="J9" s="75">
        <v>47159857.519380003</v>
      </c>
      <c r="K9" s="75">
        <v>45592398.682960004</v>
      </c>
      <c r="L9" s="64">
        <f t="shared" ref="L9:L22" si="3">(K9-J9)/J9*100</f>
        <v>-3.3237141053190498</v>
      </c>
      <c r="M9" s="77">
        <f t="shared" ref="M9:M22" si="4">K9/K$22*100</f>
        <v>29.172271253547134</v>
      </c>
    </row>
    <row r="10" spans="1:13" ht="22.5" customHeight="1" x14ac:dyDescent="0.3">
      <c r="A10" s="52" t="s">
        <v>203</v>
      </c>
      <c r="B10" s="75">
        <v>2628610.3648100002</v>
      </c>
      <c r="C10" s="75">
        <v>2959958.2862</v>
      </c>
      <c r="D10" s="64">
        <f t="shared" ref="D10:D22" si="5">(C10-B10)/B10*100</f>
        <v>12.60544072357982</v>
      </c>
      <c r="E10" s="77">
        <f t="shared" si="0"/>
        <v>18.057278894384833</v>
      </c>
      <c r="F10" s="75">
        <v>31734657.886080001</v>
      </c>
      <c r="G10" s="75">
        <v>26851530.450470001</v>
      </c>
      <c r="H10" s="64">
        <f t="shared" si="1"/>
        <v>-15.387364354578157</v>
      </c>
      <c r="I10" s="66">
        <f t="shared" si="2"/>
        <v>17.180937009281653</v>
      </c>
      <c r="J10" s="75">
        <v>31734657.886080001</v>
      </c>
      <c r="K10" s="75">
        <v>26851530.450470001</v>
      </c>
      <c r="L10" s="64">
        <f t="shared" si="3"/>
        <v>-15.387364354578157</v>
      </c>
      <c r="M10" s="77">
        <f t="shared" si="4"/>
        <v>17.180937009281653</v>
      </c>
    </row>
    <row r="11" spans="1:13" ht="22.5" customHeight="1" x14ac:dyDescent="0.3">
      <c r="A11" s="52" t="s">
        <v>204</v>
      </c>
      <c r="B11" s="75">
        <v>1478350.18383</v>
      </c>
      <c r="C11" s="75">
        <v>1767505.6710999999</v>
      </c>
      <c r="D11" s="64">
        <f t="shared" si="5"/>
        <v>19.559336511250489</v>
      </c>
      <c r="E11" s="77">
        <f t="shared" si="0"/>
        <v>10.782700215493168</v>
      </c>
      <c r="F11" s="75">
        <v>19580727.014619999</v>
      </c>
      <c r="G11" s="75">
        <v>17955682.485920001</v>
      </c>
      <c r="H11" s="64">
        <f t="shared" si="1"/>
        <v>-8.2992042506218198</v>
      </c>
      <c r="I11" s="66">
        <f t="shared" si="2"/>
        <v>11.488933575622447</v>
      </c>
      <c r="J11" s="75">
        <v>19580727.014619999</v>
      </c>
      <c r="K11" s="75">
        <v>17955682.485920001</v>
      </c>
      <c r="L11" s="64">
        <f t="shared" si="3"/>
        <v>-8.2992042506218198</v>
      </c>
      <c r="M11" s="77">
        <f t="shared" si="4"/>
        <v>11.488933575622447</v>
      </c>
    </row>
    <row r="12" spans="1:13" ht="22.5" customHeight="1" x14ac:dyDescent="0.3">
      <c r="A12" s="52" t="s">
        <v>205</v>
      </c>
      <c r="B12" s="75">
        <v>1427785.79033</v>
      </c>
      <c r="C12" s="75">
        <v>1592363.7505099999</v>
      </c>
      <c r="D12" s="64">
        <f t="shared" si="5"/>
        <v>11.526796337002452</v>
      </c>
      <c r="E12" s="77">
        <f t="shared" si="0"/>
        <v>9.7142437710437548</v>
      </c>
      <c r="F12" s="75">
        <v>15819187.86063</v>
      </c>
      <c r="G12" s="75">
        <v>15551566.717429999</v>
      </c>
      <c r="H12" s="64">
        <f t="shared" si="1"/>
        <v>-1.6917502058752512</v>
      </c>
      <c r="I12" s="66">
        <f t="shared" si="2"/>
        <v>9.9506614217264868</v>
      </c>
      <c r="J12" s="75">
        <v>15819187.86063</v>
      </c>
      <c r="K12" s="75">
        <v>15551566.717429999</v>
      </c>
      <c r="L12" s="64">
        <f t="shared" si="3"/>
        <v>-1.6917502058752512</v>
      </c>
      <c r="M12" s="77">
        <f t="shared" si="4"/>
        <v>9.9506614217264868</v>
      </c>
    </row>
    <row r="13" spans="1:13" ht="22.5" customHeight="1" x14ac:dyDescent="0.3">
      <c r="A13" s="53" t="s">
        <v>206</v>
      </c>
      <c r="B13" s="75">
        <v>1106397.074</v>
      </c>
      <c r="C13" s="75">
        <v>1258116.87396</v>
      </c>
      <c r="D13" s="64">
        <f t="shared" si="5"/>
        <v>13.712961063018861</v>
      </c>
      <c r="E13" s="77">
        <f t="shared" si="0"/>
        <v>7.6751646740241597</v>
      </c>
      <c r="F13" s="75">
        <v>13289942.258889999</v>
      </c>
      <c r="G13" s="75">
        <v>13004793.332970001</v>
      </c>
      <c r="H13" s="64">
        <f t="shared" si="1"/>
        <v>-2.1455994342582994</v>
      </c>
      <c r="I13" s="66">
        <f t="shared" si="2"/>
        <v>8.3211098706134514</v>
      </c>
      <c r="J13" s="75">
        <v>13289942.258889999</v>
      </c>
      <c r="K13" s="75">
        <v>13004793.332970001</v>
      </c>
      <c r="L13" s="64">
        <f t="shared" si="3"/>
        <v>-2.1455994342582994</v>
      </c>
      <c r="M13" s="77">
        <f t="shared" si="4"/>
        <v>8.3211098706134514</v>
      </c>
    </row>
    <row r="14" spans="1:13" ht="22.5" customHeight="1" x14ac:dyDescent="0.3">
      <c r="A14" s="52" t="s">
        <v>207</v>
      </c>
      <c r="B14" s="75">
        <v>1264607.7832299999</v>
      </c>
      <c r="C14" s="75">
        <v>1265249.7140299999</v>
      </c>
      <c r="D14" s="64">
        <f t="shared" si="5"/>
        <v>5.0761256455371814E-2</v>
      </c>
      <c r="E14" s="77">
        <f t="shared" si="0"/>
        <v>7.7186786934796112</v>
      </c>
      <c r="F14" s="75">
        <v>13433333.26561</v>
      </c>
      <c r="G14" s="75">
        <v>11207365.978089999</v>
      </c>
      <c r="H14" s="64">
        <f t="shared" si="1"/>
        <v>-16.57047616929588</v>
      </c>
      <c r="I14" s="66">
        <f t="shared" si="2"/>
        <v>7.171026964914029</v>
      </c>
      <c r="J14" s="75">
        <v>13433333.26561</v>
      </c>
      <c r="K14" s="75">
        <v>11207365.978089999</v>
      </c>
      <c r="L14" s="64">
        <f t="shared" si="3"/>
        <v>-16.57047616929588</v>
      </c>
      <c r="M14" s="77">
        <f t="shared" si="4"/>
        <v>7.171026964914029</v>
      </c>
    </row>
    <row r="15" spans="1:13" ht="22.5" customHeight="1" x14ac:dyDescent="0.3">
      <c r="A15" s="52" t="s">
        <v>208</v>
      </c>
      <c r="B15" s="75">
        <v>735298.85364999995</v>
      </c>
      <c r="C15" s="75">
        <v>1032286.20686</v>
      </c>
      <c r="D15" s="64">
        <f t="shared" si="5"/>
        <v>40.390019885895974</v>
      </c>
      <c r="E15" s="77">
        <f t="shared" si="0"/>
        <v>6.2974806175488647</v>
      </c>
      <c r="F15" s="75">
        <v>8914556.2620299999</v>
      </c>
      <c r="G15" s="75">
        <v>9281349.88631</v>
      </c>
      <c r="H15" s="64">
        <f t="shared" si="1"/>
        <v>4.1145471911181231</v>
      </c>
      <c r="I15" s="66">
        <f t="shared" si="2"/>
        <v>5.9386666265424868</v>
      </c>
      <c r="J15" s="75">
        <v>8914556.2620299999</v>
      </c>
      <c r="K15" s="75">
        <v>9281349.88631</v>
      </c>
      <c r="L15" s="64">
        <f t="shared" si="3"/>
        <v>4.1145471911181231</v>
      </c>
      <c r="M15" s="77">
        <f t="shared" si="4"/>
        <v>5.9386666265424868</v>
      </c>
    </row>
    <row r="16" spans="1:13" ht="22.5" customHeight="1" x14ac:dyDescent="0.3">
      <c r="A16" s="52" t="s">
        <v>209</v>
      </c>
      <c r="B16" s="75">
        <v>727803.07376000006</v>
      </c>
      <c r="C16" s="75">
        <v>859623.23241000006</v>
      </c>
      <c r="D16" s="64">
        <f t="shared" si="5"/>
        <v>18.112064018771779</v>
      </c>
      <c r="E16" s="77">
        <f t="shared" si="0"/>
        <v>5.2441470287230709</v>
      </c>
      <c r="F16" s="75">
        <v>7568044.9704</v>
      </c>
      <c r="G16" s="75">
        <v>7834731.0864700004</v>
      </c>
      <c r="H16" s="64">
        <f t="shared" si="1"/>
        <v>3.5238442307499276</v>
      </c>
      <c r="I16" s="66">
        <f t="shared" si="2"/>
        <v>5.0130483820874998</v>
      </c>
      <c r="J16" s="75">
        <v>7568044.9704</v>
      </c>
      <c r="K16" s="75">
        <v>7834731.0864700004</v>
      </c>
      <c r="L16" s="64">
        <f t="shared" si="3"/>
        <v>3.5238442307499276</v>
      </c>
      <c r="M16" s="77">
        <f t="shared" si="4"/>
        <v>5.0130483820874998</v>
      </c>
    </row>
    <row r="17" spans="1:13" ht="22.5" customHeight="1" x14ac:dyDescent="0.3">
      <c r="A17" s="52" t="s">
        <v>210</v>
      </c>
      <c r="B17" s="75">
        <v>189595.06542</v>
      </c>
      <c r="C17" s="75">
        <v>249889.11692</v>
      </c>
      <c r="D17" s="64">
        <f t="shared" si="5"/>
        <v>31.801487747813351</v>
      </c>
      <c r="E17" s="77">
        <f t="shared" si="0"/>
        <v>1.5244530633872215</v>
      </c>
      <c r="F17" s="75">
        <v>2433330.7175500002</v>
      </c>
      <c r="G17" s="75">
        <v>2401475.9957900001</v>
      </c>
      <c r="H17" s="64">
        <f t="shared" si="1"/>
        <v>-1.3090995617756818</v>
      </c>
      <c r="I17" s="66">
        <f t="shared" si="2"/>
        <v>1.5365830967838827</v>
      </c>
      <c r="J17" s="75">
        <v>2433330.7175500002</v>
      </c>
      <c r="K17" s="75">
        <v>2401475.9957900001</v>
      </c>
      <c r="L17" s="64">
        <f t="shared" si="3"/>
        <v>-1.3090995617756818</v>
      </c>
      <c r="M17" s="77">
        <f t="shared" si="4"/>
        <v>1.5365830967838827</v>
      </c>
    </row>
    <row r="18" spans="1:13" ht="22.5" customHeight="1" x14ac:dyDescent="0.3">
      <c r="A18" s="52" t="s">
        <v>211</v>
      </c>
      <c r="B18" s="75">
        <v>164713.5238</v>
      </c>
      <c r="C18" s="75">
        <v>224316.09538000001</v>
      </c>
      <c r="D18" s="64">
        <f t="shared" si="5"/>
        <v>36.185596789472619</v>
      </c>
      <c r="E18" s="77">
        <f t="shared" si="0"/>
        <v>1.3684443843890037</v>
      </c>
      <c r="F18" s="75">
        <v>1841494.4745199999</v>
      </c>
      <c r="G18" s="75">
        <v>2068681.94564</v>
      </c>
      <c r="H18" s="64">
        <f t="shared" si="1"/>
        <v>12.337124779004201</v>
      </c>
      <c r="I18" s="66">
        <f t="shared" si="2"/>
        <v>1.3236450065980108</v>
      </c>
      <c r="J18" s="75">
        <v>1841494.4745199999</v>
      </c>
      <c r="K18" s="75">
        <v>2068681.94564</v>
      </c>
      <c r="L18" s="64">
        <f t="shared" si="3"/>
        <v>12.337124779004201</v>
      </c>
      <c r="M18" s="77">
        <f t="shared" si="4"/>
        <v>1.3236450065980108</v>
      </c>
    </row>
    <row r="19" spans="1:13" ht="22.5" customHeight="1" x14ac:dyDescent="0.3">
      <c r="A19" s="52" t="s">
        <v>212</v>
      </c>
      <c r="B19" s="75">
        <v>173783.48566000001</v>
      </c>
      <c r="C19" s="75">
        <v>201473.61854</v>
      </c>
      <c r="D19" s="64">
        <f t="shared" si="5"/>
        <v>15.933696331868125</v>
      </c>
      <c r="E19" s="77">
        <f t="shared" si="0"/>
        <v>1.229093442566124</v>
      </c>
      <c r="F19" s="75">
        <v>1792290.2149700001</v>
      </c>
      <c r="G19" s="75">
        <v>1921752.5941999999</v>
      </c>
      <c r="H19" s="64">
        <f t="shared" si="1"/>
        <v>7.2232933120246283</v>
      </c>
      <c r="I19" s="66">
        <f t="shared" si="2"/>
        <v>1.2296323417869044</v>
      </c>
      <c r="J19" s="75">
        <v>1792290.2149700001</v>
      </c>
      <c r="K19" s="75">
        <v>1921752.5941999999</v>
      </c>
      <c r="L19" s="64">
        <f t="shared" si="3"/>
        <v>7.2232933120246283</v>
      </c>
      <c r="M19" s="77">
        <f t="shared" si="4"/>
        <v>1.2296323417869044</v>
      </c>
    </row>
    <row r="20" spans="1:13" ht="22.5" customHeight="1" x14ac:dyDescent="0.3">
      <c r="A20" s="52" t="s">
        <v>213</v>
      </c>
      <c r="B20" s="75">
        <v>146051.80071000001</v>
      </c>
      <c r="C20" s="75">
        <v>132586.44154</v>
      </c>
      <c r="D20" s="64">
        <f t="shared" si="5"/>
        <v>-9.219577646109812</v>
      </c>
      <c r="E20" s="77">
        <f t="shared" si="0"/>
        <v>0.80884597720984952</v>
      </c>
      <c r="F20" s="75">
        <v>1407842.46153</v>
      </c>
      <c r="G20" s="75">
        <v>1510213.85253</v>
      </c>
      <c r="H20" s="64">
        <f t="shared" si="1"/>
        <v>7.2715089789766667</v>
      </c>
      <c r="I20" s="66">
        <f t="shared" si="2"/>
        <v>0.96630950398614368</v>
      </c>
      <c r="J20" s="75">
        <v>1407842.46153</v>
      </c>
      <c r="K20" s="75">
        <v>1510213.85253</v>
      </c>
      <c r="L20" s="64">
        <f t="shared" si="3"/>
        <v>7.2715089789766667</v>
      </c>
      <c r="M20" s="77">
        <f t="shared" si="4"/>
        <v>0.96630950398614368</v>
      </c>
    </row>
    <row r="21" spans="1:13" ht="22.5" customHeight="1" x14ac:dyDescent="0.3">
      <c r="A21" s="52" t="s">
        <v>214</v>
      </c>
      <c r="B21" s="75">
        <v>103501.98426</v>
      </c>
      <c r="C21" s="75">
        <v>133041.34865</v>
      </c>
      <c r="D21" s="64">
        <f t="shared" si="5"/>
        <v>28.539901530579609</v>
      </c>
      <c r="E21" s="77">
        <f t="shared" si="0"/>
        <v>0.81162114623659098</v>
      </c>
      <c r="F21" s="75">
        <v>898182.09121999994</v>
      </c>
      <c r="G21" s="75">
        <v>1105220.83864</v>
      </c>
      <c r="H21" s="64">
        <f t="shared" si="1"/>
        <v>23.050865681231684</v>
      </c>
      <c r="I21" s="66">
        <f t="shared" si="2"/>
        <v>0.70717494650987045</v>
      </c>
      <c r="J21" s="75">
        <v>898182.09121999994</v>
      </c>
      <c r="K21" s="75">
        <v>1105220.83864</v>
      </c>
      <c r="L21" s="64">
        <f t="shared" si="3"/>
        <v>23.050865681231684</v>
      </c>
      <c r="M21" s="77">
        <f t="shared" si="4"/>
        <v>0.70717494650987045</v>
      </c>
    </row>
    <row r="22" spans="1:13" ht="24" customHeight="1" x14ac:dyDescent="0.25">
      <c r="A22" s="68" t="s">
        <v>42</v>
      </c>
      <c r="B22" s="76">
        <f>SUM(B9:B21)</f>
        <v>14124271.34104</v>
      </c>
      <c r="C22" s="76">
        <f>SUM(C9:C21)</f>
        <v>16392050.5604</v>
      </c>
      <c r="D22" s="74">
        <f t="shared" si="5"/>
        <v>16.055902386770615</v>
      </c>
      <c r="E22" s="78">
        <f t="shared" si="0"/>
        <v>100</v>
      </c>
      <c r="F22" s="67">
        <f>SUM(F9:F21)</f>
        <v>165873446.99743003</v>
      </c>
      <c r="G22" s="67">
        <f>SUM(G9:G21)</f>
        <v>156286763.84742001</v>
      </c>
      <c r="H22" s="74">
        <f>(G22-F22)/F22*100</f>
        <v>-5.779516446751451</v>
      </c>
      <c r="I22" s="70">
        <f t="shared" si="2"/>
        <v>100</v>
      </c>
      <c r="J22" s="76">
        <f>SUM(J9:J21)</f>
        <v>165873446.99743003</v>
      </c>
      <c r="K22" s="76">
        <f>SUM(K9:K21)</f>
        <v>156286763.84742001</v>
      </c>
      <c r="L22" s="74">
        <f t="shared" si="3"/>
        <v>-5.779516446751451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124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172</v>
      </c>
      <c r="C5" s="79">
        <v>1268405.51495</v>
      </c>
      <c r="D5" s="79">
        <v>1196188.7516099999</v>
      </c>
      <c r="E5" s="79">
        <v>1160066.2456</v>
      </c>
      <c r="F5" s="79">
        <v>796649.68215999997</v>
      </c>
      <c r="G5" s="79">
        <v>847285.52228000003</v>
      </c>
      <c r="H5" s="79">
        <v>1177582.67558</v>
      </c>
      <c r="I5" s="56">
        <v>1297770.5018</v>
      </c>
      <c r="J5" s="56">
        <v>1084851.0772899999</v>
      </c>
      <c r="K5" s="56">
        <v>1349187.9591000001</v>
      </c>
      <c r="L5" s="56">
        <v>1457199.86258</v>
      </c>
      <c r="M5" s="56">
        <v>1348683.9119299999</v>
      </c>
      <c r="N5" s="56">
        <v>1439033.8744600001</v>
      </c>
      <c r="O5" s="79">
        <v>14422905.57934</v>
      </c>
      <c r="P5" s="57">
        <f t="shared" ref="P5:P24" si="0">O5/O$26*100</f>
        <v>9.2284882124892089</v>
      </c>
    </row>
    <row r="6" spans="1:16" x14ac:dyDescent="0.25">
      <c r="A6" s="54" t="s">
        <v>99</v>
      </c>
      <c r="B6" s="55" t="s">
        <v>173</v>
      </c>
      <c r="C6" s="79">
        <v>833197.12762000004</v>
      </c>
      <c r="D6" s="79">
        <v>827726.42009999999</v>
      </c>
      <c r="E6" s="79">
        <v>772639.90310999996</v>
      </c>
      <c r="F6" s="79">
        <v>339374.32838000002</v>
      </c>
      <c r="G6" s="79">
        <v>532640.59947999998</v>
      </c>
      <c r="H6" s="79">
        <v>871932.39096999995</v>
      </c>
      <c r="I6" s="56">
        <v>922596.55507999996</v>
      </c>
      <c r="J6" s="56">
        <v>712728.90144000005</v>
      </c>
      <c r="K6" s="56">
        <v>1107223.5725499999</v>
      </c>
      <c r="L6" s="56">
        <v>1442998.4368700001</v>
      </c>
      <c r="M6" s="56">
        <v>1067328.4259899999</v>
      </c>
      <c r="N6" s="56">
        <v>1066250.92347</v>
      </c>
      <c r="O6" s="79">
        <v>10496637.58506</v>
      </c>
      <c r="P6" s="57">
        <f t="shared" si="0"/>
        <v>6.7162677930344001</v>
      </c>
    </row>
    <row r="7" spans="1:16" x14ac:dyDescent="0.25">
      <c r="A7" s="54" t="s">
        <v>98</v>
      </c>
      <c r="B7" s="55" t="s">
        <v>174</v>
      </c>
      <c r="C7" s="79">
        <v>639826.80412999995</v>
      </c>
      <c r="D7" s="79">
        <v>663129.78376000002</v>
      </c>
      <c r="E7" s="79">
        <v>686211.77151999995</v>
      </c>
      <c r="F7" s="79">
        <v>594857.79225000006</v>
      </c>
      <c r="G7" s="79">
        <v>496454.62463999999</v>
      </c>
      <c r="H7" s="79">
        <v>713093.30270999996</v>
      </c>
      <c r="I7" s="56">
        <v>814704.98751000001</v>
      </c>
      <c r="J7" s="56">
        <v>667556.10707999999</v>
      </c>
      <c r="K7" s="56">
        <v>859632.90815000003</v>
      </c>
      <c r="L7" s="56">
        <v>890917.58007000003</v>
      </c>
      <c r="M7" s="56">
        <v>834919.08203000005</v>
      </c>
      <c r="N7" s="56">
        <v>998040.20091000001</v>
      </c>
      <c r="O7" s="79">
        <v>8859344.9447600003</v>
      </c>
      <c r="P7" s="57">
        <f t="shared" si="0"/>
        <v>5.6686469964975545</v>
      </c>
    </row>
    <row r="8" spans="1:16" x14ac:dyDescent="0.25">
      <c r="A8" s="54" t="s">
        <v>97</v>
      </c>
      <c r="B8" s="55" t="s">
        <v>176</v>
      </c>
      <c r="C8" s="79">
        <v>842185.52275999996</v>
      </c>
      <c r="D8" s="79">
        <v>715021.47996999999</v>
      </c>
      <c r="E8" s="79">
        <v>507151.88001000002</v>
      </c>
      <c r="F8" s="79">
        <v>375669.68440000003</v>
      </c>
      <c r="G8" s="79">
        <v>373252.79262999998</v>
      </c>
      <c r="H8" s="79">
        <v>599428.99791000003</v>
      </c>
      <c r="I8" s="56">
        <v>586811.33932000003</v>
      </c>
      <c r="J8" s="56">
        <v>462761.87611000001</v>
      </c>
      <c r="K8" s="56">
        <v>754976.89129000006</v>
      </c>
      <c r="L8" s="56">
        <v>822306.61444000003</v>
      </c>
      <c r="M8" s="56">
        <v>739340.38566999999</v>
      </c>
      <c r="N8" s="56">
        <v>805190.77141000004</v>
      </c>
      <c r="O8" s="79">
        <v>7584098.2359199999</v>
      </c>
      <c r="P8" s="57">
        <f t="shared" si="0"/>
        <v>4.852681090334829</v>
      </c>
    </row>
    <row r="9" spans="1:16" x14ac:dyDescent="0.25">
      <c r="A9" s="54" t="s">
        <v>96</v>
      </c>
      <c r="B9" s="55" t="s">
        <v>175</v>
      </c>
      <c r="C9" s="79">
        <v>621827.09773000004</v>
      </c>
      <c r="D9" s="79">
        <v>630171.85942999995</v>
      </c>
      <c r="E9" s="79">
        <v>372886.36573000002</v>
      </c>
      <c r="F9" s="79">
        <v>459390.33555000002</v>
      </c>
      <c r="G9" s="79">
        <v>502631.87375000003</v>
      </c>
      <c r="H9" s="79">
        <v>580988.54226999998</v>
      </c>
      <c r="I9" s="56">
        <v>608614.07337</v>
      </c>
      <c r="J9" s="56">
        <v>549060.02339999995</v>
      </c>
      <c r="K9" s="56">
        <v>686094.50867000001</v>
      </c>
      <c r="L9" s="56">
        <v>786556.91665999999</v>
      </c>
      <c r="M9" s="56">
        <v>749262.90893999999</v>
      </c>
      <c r="N9" s="56">
        <v>806891.08932999999</v>
      </c>
      <c r="O9" s="79">
        <v>7354375.5948299998</v>
      </c>
      <c r="P9" s="57">
        <f t="shared" si="0"/>
        <v>4.7056931846192338</v>
      </c>
    </row>
    <row r="10" spans="1:16" x14ac:dyDescent="0.25">
      <c r="A10" s="54" t="s">
        <v>95</v>
      </c>
      <c r="B10" s="55" t="s">
        <v>177</v>
      </c>
      <c r="C10" s="79">
        <v>617974.61968</v>
      </c>
      <c r="D10" s="79">
        <v>602243.68336000002</v>
      </c>
      <c r="E10" s="79">
        <v>459850.99846999999</v>
      </c>
      <c r="F10" s="79">
        <v>224990.94944999999</v>
      </c>
      <c r="G10" s="79">
        <v>400441.15139000001</v>
      </c>
      <c r="H10" s="79">
        <v>572948.12886000006</v>
      </c>
      <c r="I10" s="56">
        <v>658472.36062000005</v>
      </c>
      <c r="J10" s="56">
        <v>452738.68080999999</v>
      </c>
      <c r="K10" s="56">
        <v>671981.70285</v>
      </c>
      <c r="L10" s="56">
        <v>708692.88043000002</v>
      </c>
      <c r="M10" s="56">
        <v>680403.97976000002</v>
      </c>
      <c r="N10" s="56">
        <v>771623.9608</v>
      </c>
      <c r="O10" s="79">
        <v>6822363.0964799998</v>
      </c>
      <c r="P10" s="57">
        <f t="shared" si="0"/>
        <v>4.3652852797825874</v>
      </c>
    </row>
    <row r="11" spans="1:16" x14ac:dyDescent="0.25">
      <c r="A11" s="54" t="s">
        <v>94</v>
      </c>
      <c r="B11" s="55" t="s">
        <v>178</v>
      </c>
      <c r="C11" s="79">
        <v>588887.16480000003</v>
      </c>
      <c r="D11" s="79">
        <v>612058.34655999998</v>
      </c>
      <c r="E11" s="79">
        <v>465215.30774000002</v>
      </c>
      <c r="F11" s="79">
        <v>287855.90613000002</v>
      </c>
      <c r="G11" s="79">
        <v>250924.42123000001</v>
      </c>
      <c r="H11" s="79">
        <v>438733.88299000001</v>
      </c>
      <c r="I11" s="56">
        <v>596932.87436999998</v>
      </c>
      <c r="J11" s="56">
        <v>554043.52196000004</v>
      </c>
      <c r="K11" s="56">
        <v>664732.23629000003</v>
      </c>
      <c r="L11" s="56">
        <v>693261.03960000002</v>
      </c>
      <c r="M11" s="56">
        <v>587554.01632000005</v>
      </c>
      <c r="N11" s="56">
        <v>609421.04702000006</v>
      </c>
      <c r="O11" s="79">
        <v>6349619.7650100002</v>
      </c>
      <c r="P11" s="57">
        <f t="shared" si="0"/>
        <v>4.0628007188177637</v>
      </c>
    </row>
    <row r="12" spans="1:16" x14ac:dyDescent="0.25">
      <c r="A12" s="54" t="s">
        <v>93</v>
      </c>
      <c r="B12" s="55" t="s">
        <v>180</v>
      </c>
      <c r="C12" s="79">
        <v>470861.37508000003</v>
      </c>
      <c r="D12" s="79">
        <v>410959.21782999998</v>
      </c>
      <c r="E12" s="79">
        <v>444995.84863999998</v>
      </c>
      <c r="F12" s="79">
        <v>262564.04502999998</v>
      </c>
      <c r="G12" s="79">
        <v>310178.04573000001</v>
      </c>
      <c r="H12" s="79">
        <v>361828.71366000001</v>
      </c>
      <c r="I12" s="56">
        <v>452791.81101</v>
      </c>
      <c r="J12" s="56">
        <v>392898.22343999997</v>
      </c>
      <c r="K12" s="56">
        <v>401800.89286000002</v>
      </c>
      <c r="L12" s="56">
        <v>431612.43028999999</v>
      </c>
      <c r="M12" s="56">
        <v>450129.02643999999</v>
      </c>
      <c r="N12" s="56">
        <v>467531.74871999997</v>
      </c>
      <c r="O12" s="79">
        <v>4858151.37873</v>
      </c>
      <c r="P12" s="57">
        <f t="shared" si="0"/>
        <v>3.1084854911148629</v>
      </c>
    </row>
    <row r="13" spans="1:16" x14ac:dyDescent="0.25">
      <c r="A13" s="54" t="s">
        <v>92</v>
      </c>
      <c r="B13" s="55" t="s">
        <v>179</v>
      </c>
      <c r="C13" s="79">
        <v>365167.52296999999</v>
      </c>
      <c r="D13" s="79">
        <v>374136.20517999999</v>
      </c>
      <c r="E13" s="79">
        <v>389640.45504999999</v>
      </c>
      <c r="F13" s="79">
        <v>240840.01306</v>
      </c>
      <c r="G13" s="79">
        <v>259511.38315000001</v>
      </c>
      <c r="H13" s="79">
        <v>377810.94371000002</v>
      </c>
      <c r="I13" s="56">
        <v>390410.47447000002</v>
      </c>
      <c r="J13" s="56">
        <v>349504.32871999999</v>
      </c>
      <c r="K13" s="56">
        <v>420709.93105000001</v>
      </c>
      <c r="L13" s="56">
        <v>454643.10447000002</v>
      </c>
      <c r="M13" s="56">
        <v>445345.46213</v>
      </c>
      <c r="N13" s="56">
        <v>483379.12810999999</v>
      </c>
      <c r="O13" s="79">
        <v>4551098.9520699997</v>
      </c>
      <c r="P13" s="57">
        <f t="shared" si="0"/>
        <v>2.9120181645792838</v>
      </c>
    </row>
    <row r="14" spans="1:16" x14ac:dyDescent="0.25">
      <c r="A14" s="54" t="s">
        <v>91</v>
      </c>
      <c r="B14" s="55" t="s">
        <v>181</v>
      </c>
      <c r="C14" s="79">
        <v>331829.59639999998</v>
      </c>
      <c r="D14" s="79">
        <v>367102.42895999999</v>
      </c>
      <c r="E14" s="79">
        <v>309679.90937000001</v>
      </c>
      <c r="F14" s="79">
        <v>188731.30942999999</v>
      </c>
      <c r="G14" s="79">
        <v>221623.82895</v>
      </c>
      <c r="H14" s="79">
        <v>366371.98762000003</v>
      </c>
      <c r="I14" s="56">
        <v>376119.44945999997</v>
      </c>
      <c r="J14" s="56">
        <v>277949.20707</v>
      </c>
      <c r="K14" s="56">
        <v>339892.89166000002</v>
      </c>
      <c r="L14" s="56">
        <v>406445.76848000003</v>
      </c>
      <c r="M14" s="56">
        <v>540668.12430000002</v>
      </c>
      <c r="N14" s="56">
        <v>439971.46643999999</v>
      </c>
      <c r="O14" s="79">
        <v>4166385.96814</v>
      </c>
      <c r="P14" s="57">
        <f t="shared" si="0"/>
        <v>2.6658597731331675</v>
      </c>
    </row>
    <row r="15" spans="1:16" x14ac:dyDescent="0.25">
      <c r="A15" s="54" t="s">
        <v>90</v>
      </c>
      <c r="B15" s="55" t="s">
        <v>215</v>
      </c>
      <c r="C15" s="79">
        <v>328695.57996</v>
      </c>
      <c r="D15" s="79">
        <v>315414.89244999998</v>
      </c>
      <c r="E15" s="79">
        <v>323432.23148999998</v>
      </c>
      <c r="F15" s="79">
        <v>172014.7775</v>
      </c>
      <c r="G15" s="79">
        <v>215507.44951000001</v>
      </c>
      <c r="H15" s="79">
        <v>316882.28688000003</v>
      </c>
      <c r="I15" s="56">
        <v>331323.23933999997</v>
      </c>
      <c r="J15" s="56">
        <v>257983.00096</v>
      </c>
      <c r="K15" s="56">
        <v>418399.40272000001</v>
      </c>
      <c r="L15" s="56">
        <v>368680.19825000002</v>
      </c>
      <c r="M15" s="56">
        <v>343203.23366999999</v>
      </c>
      <c r="N15" s="56">
        <v>358988.50855000003</v>
      </c>
      <c r="O15" s="79">
        <v>3750524.8012799998</v>
      </c>
      <c r="P15" s="57">
        <f t="shared" si="0"/>
        <v>2.3997712339488779</v>
      </c>
    </row>
    <row r="16" spans="1:16" x14ac:dyDescent="0.25">
      <c r="A16" s="54" t="s">
        <v>89</v>
      </c>
      <c r="B16" s="55" t="s">
        <v>216</v>
      </c>
      <c r="C16" s="79">
        <v>309156.25494999997</v>
      </c>
      <c r="D16" s="79">
        <v>314323.01367999997</v>
      </c>
      <c r="E16" s="79">
        <v>248497.15994000001</v>
      </c>
      <c r="F16" s="79">
        <v>154921.95259</v>
      </c>
      <c r="G16" s="79">
        <v>253620.59799000001</v>
      </c>
      <c r="H16" s="79">
        <v>282552.65830000001</v>
      </c>
      <c r="I16" s="56">
        <v>290489.86369999999</v>
      </c>
      <c r="J16" s="56">
        <v>252681.59078</v>
      </c>
      <c r="K16" s="56">
        <v>304253.46432999999</v>
      </c>
      <c r="L16" s="56">
        <v>335626.86121</v>
      </c>
      <c r="M16" s="56">
        <v>302148.83049000002</v>
      </c>
      <c r="N16" s="56">
        <v>402860.67103999999</v>
      </c>
      <c r="O16" s="79">
        <v>3451132.9190000002</v>
      </c>
      <c r="P16" s="57">
        <f t="shared" si="0"/>
        <v>2.2082055025269316</v>
      </c>
    </row>
    <row r="17" spans="1:16" x14ac:dyDescent="0.25">
      <c r="A17" s="54" t="s">
        <v>88</v>
      </c>
      <c r="B17" s="55" t="s">
        <v>217</v>
      </c>
      <c r="C17" s="79">
        <v>270073.21283999999</v>
      </c>
      <c r="D17" s="79">
        <v>291876.13238000002</v>
      </c>
      <c r="E17" s="79">
        <v>262297.26006</v>
      </c>
      <c r="F17" s="79">
        <v>152887.71497999999</v>
      </c>
      <c r="G17" s="79">
        <v>178000.17692</v>
      </c>
      <c r="H17" s="79">
        <v>229680.99549999999</v>
      </c>
      <c r="I17" s="56">
        <v>281999.60316</v>
      </c>
      <c r="J17" s="56">
        <v>237880.52308000001</v>
      </c>
      <c r="K17" s="56">
        <v>380252.32322000002</v>
      </c>
      <c r="L17" s="56">
        <v>381562.62046000001</v>
      </c>
      <c r="M17" s="56">
        <v>328677.08272000001</v>
      </c>
      <c r="N17" s="56">
        <v>350400.19024000003</v>
      </c>
      <c r="O17" s="79">
        <v>3345587.83556</v>
      </c>
      <c r="P17" s="57">
        <f t="shared" si="0"/>
        <v>2.140672538863392</v>
      </c>
    </row>
    <row r="18" spans="1:16" x14ac:dyDescent="0.25">
      <c r="A18" s="54" t="s">
        <v>87</v>
      </c>
      <c r="B18" s="55" t="s">
        <v>218</v>
      </c>
      <c r="C18" s="79">
        <v>273927.82941000001</v>
      </c>
      <c r="D18" s="79">
        <v>292483.45879</v>
      </c>
      <c r="E18" s="79">
        <v>263776.35058000003</v>
      </c>
      <c r="F18" s="79">
        <v>208015.62051000001</v>
      </c>
      <c r="G18" s="79">
        <v>172857.37885000001</v>
      </c>
      <c r="H18" s="79">
        <v>215953.26910999999</v>
      </c>
      <c r="I18" s="56">
        <v>242691.60326</v>
      </c>
      <c r="J18" s="56">
        <v>187146.82193000001</v>
      </c>
      <c r="K18" s="56">
        <v>236164.84108000001</v>
      </c>
      <c r="L18" s="56">
        <v>253197.27492</v>
      </c>
      <c r="M18" s="56">
        <v>268974.81705000001</v>
      </c>
      <c r="N18" s="56">
        <v>330888.19757000002</v>
      </c>
      <c r="O18" s="79">
        <v>2946077.46306</v>
      </c>
      <c r="P18" s="57">
        <f t="shared" si="0"/>
        <v>1.8850460464689147</v>
      </c>
    </row>
    <row r="19" spans="1:16" x14ac:dyDescent="0.25">
      <c r="A19" s="54" t="s">
        <v>86</v>
      </c>
      <c r="B19" s="55" t="s">
        <v>219</v>
      </c>
      <c r="C19" s="79">
        <v>204657.17128000001</v>
      </c>
      <c r="D19" s="79">
        <v>143214.93409</v>
      </c>
      <c r="E19" s="79">
        <v>184774.34140999999</v>
      </c>
      <c r="F19" s="79">
        <v>213084.42905000001</v>
      </c>
      <c r="G19" s="79">
        <v>187615.42254</v>
      </c>
      <c r="H19" s="79">
        <v>218183.90164</v>
      </c>
      <c r="I19" s="56">
        <v>237132.06589</v>
      </c>
      <c r="J19" s="56">
        <v>196468.16130000001</v>
      </c>
      <c r="K19" s="56">
        <v>267634.81669000001</v>
      </c>
      <c r="L19" s="56">
        <v>265228.52010000002</v>
      </c>
      <c r="M19" s="56">
        <v>283554.17767</v>
      </c>
      <c r="N19" s="56">
        <v>252991.84484000001</v>
      </c>
      <c r="O19" s="79">
        <v>2654539.7864999999</v>
      </c>
      <c r="P19" s="57">
        <f t="shared" si="0"/>
        <v>1.698505824262623</v>
      </c>
    </row>
    <row r="20" spans="1:16" x14ac:dyDescent="0.25">
      <c r="A20" s="54" t="s">
        <v>85</v>
      </c>
      <c r="B20" s="55" t="s">
        <v>220</v>
      </c>
      <c r="C20" s="79">
        <v>202663.73342</v>
      </c>
      <c r="D20" s="79">
        <v>191927.69016</v>
      </c>
      <c r="E20" s="79">
        <v>186362.55523</v>
      </c>
      <c r="F20" s="79">
        <v>141315.73628000001</v>
      </c>
      <c r="G20" s="79">
        <v>152864.28760000001</v>
      </c>
      <c r="H20" s="79">
        <v>207899.98410999999</v>
      </c>
      <c r="I20" s="56">
        <v>219048.27311000001</v>
      </c>
      <c r="J20" s="56">
        <v>192871.89616999999</v>
      </c>
      <c r="K20" s="56">
        <v>243139.56111000001</v>
      </c>
      <c r="L20" s="56">
        <v>252449.28361000001</v>
      </c>
      <c r="M20" s="56">
        <v>232656.06518999999</v>
      </c>
      <c r="N20" s="56">
        <v>231872.13641000001</v>
      </c>
      <c r="O20" s="79">
        <v>2455071.2023999998</v>
      </c>
      <c r="P20" s="57">
        <f t="shared" si="0"/>
        <v>1.5708759602936317</v>
      </c>
    </row>
    <row r="21" spans="1:16" x14ac:dyDescent="0.25">
      <c r="A21" s="54" t="s">
        <v>84</v>
      </c>
      <c r="B21" s="55" t="s">
        <v>221</v>
      </c>
      <c r="C21" s="79">
        <v>221910.71246000001</v>
      </c>
      <c r="D21" s="79">
        <v>290496.84895999997</v>
      </c>
      <c r="E21" s="79">
        <v>298232.08001999999</v>
      </c>
      <c r="F21" s="79">
        <v>200946.94154</v>
      </c>
      <c r="G21" s="79">
        <v>139505.13005000001</v>
      </c>
      <c r="H21" s="79">
        <v>212450.89687</v>
      </c>
      <c r="I21" s="56">
        <v>257007.77400999999</v>
      </c>
      <c r="J21" s="56">
        <v>197063.12953999999</v>
      </c>
      <c r="K21" s="56">
        <v>214320.93090000001</v>
      </c>
      <c r="L21" s="56">
        <v>198175.84315999999</v>
      </c>
      <c r="M21" s="56">
        <v>101541.0805</v>
      </c>
      <c r="N21" s="56">
        <v>52037.763299999999</v>
      </c>
      <c r="O21" s="79">
        <v>2383689.1313100001</v>
      </c>
      <c r="P21" s="57">
        <f t="shared" si="0"/>
        <v>1.525202181316617</v>
      </c>
    </row>
    <row r="22" spans="1:16" x14ac:dyDescent="0.25">
      <c r="A22" s="54" t="s">
        <v>83</v>
      </c>
      <c r="B22" s="55" t="s">
        <v>222</v>
      </c>
      <c r="C22" s="79">
        <v>220671.53284</v>
      </c>
      <c r="D22" s="79">
        <v>184312.99770000001</v>
      </c>
      <c r="E22" s="79">
        <v>175153.31909999999</v>
      </c>
      <c r="F22" s="79">
        <v>170079.94284</v>
      </c>
      <c r="G22" s="79">
        <v>94945.731799999994</v>
      </c>
      <c r="H22" s="79">
        <v>143620.49703999999</v>
      </c>
      <c r="I22" s="56">
        <v>132097.0705</v>
      </c>
      <c r="J22" s="56">
        <v>138545.06216999999</v>
      </c>
      <c r="K22" s="56">
        <v>124593.9176</v>
      </c>
      <c r="L22" s="56">
        <v>182241.15997000001</v>
      </c>
      <c r="M22" s="56">
        <v>179856.13404</v>
      </c>
      <c r="N22" s="56">
        <v>211624.06961000001</v>
      </c>
      <c r="O22" s="79">
        <v>1957741.43521</v>
      </c>
      <c r="P22" s="57">
        <f t="shared" si="0"/>
        <v>1.2526597819386089</v>
      </c>
    </row>
    <row r="23" spans="1:16" x14ac:dyDescent="0.25">
      <c r="A23" s="54" t="s">
        <v>82</v>
      </c>
      <c r="B23" s="55" t="s">
        <v>223</v>
      </c>
      <c r="C23" s="79">
        <v>174656.28602</v>
      </c>
      <c r="D23" s="79">
        <v>206948.96327000001</v>
      </c>
      <c r="E23" s="79">
        <v>197426.07931</v>
      </c>
      <c r="F23" s="79">
        <v>59913.466780000002</v>
      </c>
      <c r="G23" s="79">
        <v>87323.913079999998</v>
      </c>
      <c r="H23" s="79">
        <v>153815.90242</v>
      </c>
      <c r="I23" s="56">
        <v>176880.38513000001</v>
      </c>
      <c r="J23" s="56">
        <v>137106.62776999999</v>
      </c>
      <c r="K23" s="56">
        <v>196245.85732000001</v>
      </c>
      <c r="L23" s="56">
        <v>172578.74221</v>
      </c>
      <c r="M23" s="56">
        <v>187211.10589000001</v>
      </c>
      <c r="N23" s="56">
        <v>206523.04500000001</v>
      </c>
      <c r="O23" s="79">
        <v>1956630.3742</v>
      </c>
      <c r="P23" s="57">
        <f t="shared" si="0"/>
        <v>1.2519488701616623</v>
      </c>
    </row>
    <row r="24" spans="1:16" x14ac:dyDescent="0.25">
      <c r="A24" s="54" t="s">
        <v>81</v>
      </c>
      <c r="B24" s="55" t="s">
        <v>224</v>
      </c>
      <c r="C24" s="79">
        <v>125238.78878</v>
      </c>
      <c r="D24" s="79">
        <v>163476.38535</v>
      </c>
      <c r="E24" s="79">
        <v>182629.76293</v>
      </c>
      <c r="F24" s="79">
        <v>120679.84901000001</v>
      </c>
      <c r="G24" s="79">
        <v>124020.58467</v>
      </c>
      <c r="H24" s="79">
        <v>129565.34299999999</v>
      </c>
      <c r="I24" s="56">
        <v>168544.65267000001</v>
      </c>
      <c r="J24" s="56">
        <v>147203.86248000001</v>
      </c>
      <c r="K24" s="56">
        <v>179707.86473</v>
      </c>
      <c r="L24" s="56">
        <v>180998.17197</v>
      </c>
      <c r="M24" s="56">
        <v>181045.8265</v>
      </c>
      <c r="N24" s="56">
        <v>188780.14772000001</v>
      </c>
      <c r="O24" s="79">
        <v>1891891.2398099999</v>
      </c>
      <c r="P24" s="57">
        <f t="shared" si="0"/>
        <v>1.2105255705832003</v>
      </c>
    </row>
    <row r="25" spans="1:16" x14ac:dyDescent="0.25">
      <c r="A25" s="58"/>
      <c r="B25" s="164" t="s">
        <v>80</v>
      </c>
      <c r="C25" s="1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102257867.28867002</v>
      </c>
      <c r="P25" s="60">
        <f>SUM(P5:P24)</f>
        <v>65.429640214767346</v>
      </c>
    </row>
    <row r="26" spans="1:16" ht="13.5" customHeight="1" x14ac:dyDescent="0.25">
      <c r="A26" s="58"/>
      <c r="B26" s="165" t="s">
        <v>79</v>
      </c>
      <c r="C26" s="1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156286763.84742001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2021-01-04T08:53:33Z</dcterms:modified>
</cp:coreProperties>
</file>