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1\202101 - Ocak\dağıtım\"/>
    </mc:Choice>
  </mc:AlternateContent>
  <xr:revisionPtr revIDLastSave="0" documentId="13_ncr:1_{C39B7241-D9E2-4221-B92C-1BA8F653D32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1_AYLIK_IHR" sheetId="22" r:id="rId14"/>
  </sheets>
  <definedNames>
    <definedName name="_xlnm._FilterDatabase" localSheetId="13" hidden="1">'2002_2021_AYLIK_IHR'!$A$1:$O$82</definedName>
  </definedNames>
  <calcPr calcId="191029"/>
</workbook>
</file>

<file path=xl/calcChain.xml><?xml version="1.0" encoding="utf-8"?>
<calcChain xmlns="http://schemas.openxmlformats.org/spreadsheetml/2006/main">
  <c r="K46" i="1" l="1"/>
  <c r="G46" i="1" l="1"/>
  <c r="I46" i="1" s="1"/>
  <c r="F46" i="1"/>
  <c r="M46" i="1"/>
  <c r="L46" i="1"/>
  <c r="E46" i="1"/>
  <c r="D46" i="1"/>
  <c r="F45" i="1"/>
  <c r="K44" i="1"/>
  <c r="K45" i="1" s="1"/>
  <c r="J44" i="1"/>
  <c r="J45" i="1" s="1"/>
  <c r="H44" i="1"/>
  <c r="G44" i="1"/>
  <c r="F44" i="1"/>
  <c r="C44" i="1"/>
  <c r="C45" i="1" s="1"/>
  <c r="B44" i="1"/>
  <c r="B45" i="1" s="1"/>
  <c r="I44" i="1" l="1"/>
  <c r="G45" i="1"/>
  <c r="I45" i="1" s="1"/>
  <c r="H46" i="1"/>
  <c r="D45" i="1"/>
  <c r="E45" i="1"/>
  <c r="M45" i="1"/>
  <c r="L45" i="1"/>
  <c r="L44" i="1"/>
  <c r="E44" i="1"/>
  <c r="M44" i="1"/>
  <c r="D44" i="1"/>
  <c r="H45" i="1" l="1"/>
  <c r="O80" i="22" l="1"/>
  <c r="O81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G22" i="2" s="1"/>
  <c r="K22" i="1"/>
  <c r="K22" i="2" s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M9" i="1"/>
  <c r="J46" i="2"/>
  <c r="J44" i="2" l="1"/>
  <c r="C8" i="2"/>
  <c r="M8" i="1"/>
  <c r="M42" i="1"/>
  <c r="M18" i="1"/>
  <c r="B8" i="2"/>
  <c r="M29" i="1"/>
  <c r="G8" i="2"/>
  <c r="M27" i="1"/>
  <c r="M20" i="1"/>
  <c r="M22" i="1"/>
  <c r="M41" i="1"/>
  <c r="M17" i="1"/>
  <c r="M32" i="1"/>
  <c r="M11" i="1"/>
  <c r="M34" i="1"/>
  <c r="M33" i="1"/>
  <c r="M25" i="1"/>
  <c r="M40" i="1"/>
  <c r="M16" i="1"/>
  <c r="M39" i="1"/>
  <c r="M31" i="1"/>
  <c r="M15" i="1"/>
  <c r="M38" i="1"/>
  <c r="M30" i="1"/>
  <c r="M14" i="1"/>
  <c r="M37" i="1"/>
  <c r="M21" i="1"/>
  <c r="M13" i="1"/>
  <c r="M36" i="1"/>
  <c r="M28" i="1"/>
  <c r="M12" i="1"/>
  <c r="M43" i="1"/>
  <c r="M35" i="1"/>
  <c r="M19" i="1"/>
  <c r="M26" i="1"/>
  <c r="M10" i="1"/>
  <c r="M24" i="1"/>
  <c r="K44" i="2"/>
  <c r="M27" i="2" s="1"/>
  <c r="F8" i="2"/>
  <c r="M23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<sst xmlns="http://schemas.openxmlformats.org/spreadsheetml/2006/main" count="422" uniqueCount="229">
  <si>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</si>
  <si>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</si>
  <si>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</si>
  <si>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</si>
  <si>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</si>
  <si>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</si>
  <si>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</si>
  <si>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</si>
  <si>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</si>
  <si>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</si>
  <si>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</si>
  <si>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</si>
  <si>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</si>
  <si>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</si>
  <si>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</si>
  <si>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</si>
  <si>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</si>
  <si>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</si>
  <si>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</si>
  <si>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</si>
  <si>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</si>
  <si>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</si>
  <si>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</si>
  <si>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</si>
  <si>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</si>
  <si>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</si>
  <si>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</si>
  <si>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</si>
  <si>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</si>
  <si>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</si>
  <si>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</si>
  <si>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</si>
  <si>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</si>
  <si>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</si>
  <si>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</si>
  <si>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</si>
  <si>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</si>
  <si>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</si>
  <si>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</si>
  <si>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</si>
  <si>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</si>
  <si>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</si>
  <si>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</si>
  <si>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</si>
  <si>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</si>
  <si>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</si>
  <si>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</si>
  <si>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</si>
  <si>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</si>
  <si>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</si>
  <si>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</si>
  <si>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</si>
  <si>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</si>
  <si>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</si>
  <si>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</si>
  <si>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</si>
  <si>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</si>
  <si>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</si>
  <si>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</si>
  <si>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</si>
  <si>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</si>
  <si>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</si>
  <si>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</si>
  <si>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</si>
  <si>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</si>
  <si>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</si>
  <si>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</si>
  <si>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</si>
  <si>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</si>
  <si>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</si>
  <si>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</si>
  <si>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</si>
  <si>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</si>
  <si>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</si>
  <si>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</si>
  <si>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</si>
  <si>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</si>
  <si>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</si>
  <si>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</si>
  <si>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</si>
  <si>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</si>
  <si>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</si>
  <si>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</si>
  <si>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</si>
  <si>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</si>
  <si>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</si>
  <si>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</si>
  <si>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</si>
  <si>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</si>
  <si>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</si>
  <si>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</si>
  <si>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</si>
  <si>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</si>
  <si>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</si>
  <si>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</si>
  <si>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</si>
  <si>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</si>
  <si>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</si>
  <si>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</si>
  <si>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</si>
  <si>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</si>
  <si>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</si>
  <si>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</si>
  <si>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</si>
  <si>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</si>
  <si>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</si>
  <si>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</si>
  <si>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</si>
  <si>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</si>
  <si>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</si>
  <si>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</si>
  <si>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</si>
  <si>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</si>
  <si>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</si>
  <si>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</si>
  <si>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</si>
  <si>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</si>
  <si>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</si>
  <si>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</si>
  <si>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</si>
  <si>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</si>
  <si>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</si>
  <si>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</si>
  <si>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</si>
  <si>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</si>
  <si>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OCAK  (2020/2019)</t>
  </si>
  <si>
    <t>OCAK (2020/2019)</t>
  </si>
  <si>
    <t>1 - 31 OCAK İHRACAT RAKAMLARI</t>
  </si>
  <si>
    <t xml:space="preserve">SEKTÖREL BAZDA İHRACAT RAKAMLARI -1.000 $ </t>
  </si>
  <si>
    <t>1 - 31 OCAK</t>
  </si>
  <si>
    <t>1 OCAK  -  31 OCAK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</si>
  <si>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</si>
  <si>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</si>
  <si>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</si>
  <si>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</si>
  <si>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</si>
  <si>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</si>
  <si>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</si>
  <si>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</si>
  <si>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</si>
  <si>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</si>
  <si>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</si>
  <si>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</si>
  <si>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</si>
  <si>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</si>
  <si>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</si>
  <si>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</si>
  <si>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</si>
  <si>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</si>
  <si>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</si>
  <si>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</si>
  <si>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</si>
  <si>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</si>
  <si>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</si>
  <si>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</si>
  <si>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</si>
  <si>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</si>
  <si>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</si>
  <si>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</si>
  <si>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</si>
  <si>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OCAK</t>
  </si>
  <si>
    <t>2021  1 - 31 OCAK</t>
  </si>
  <si>
    <t>BRUNEY</t>
  </si>
  <si>
    <t>SVAZİLAND</t>
  </si>
  <si>
    <t>GİNE BİSSAU</t>
  </si>
  <si>
    <t>FRANSA GÜNEY BÖLGESİ</t>
  </si>
  <si>
    <t>HAİTİ</t>
  </si>
  <si>
    <t>PERU</t>
  </si>
  <si>
    <t>BAHAMALAR</t>
  </si>
  <si>
    <t>SAO TOME VE PRİNSİPE</t>
  </si>
  <si>
    <t>EL SALVADOR</t>
  </si>
  <si>
    <t>SAMSUN SERBEST BÖLGESİ</t>
  </si>
  <si>
    <t>ALMANYA</t>
  </si>
  <si>
    <t>İTALYA</t>
  </si>
  <si>
    <t>ABD</t>
  </si>
  <si>
    <t>BİRLEŞİK KRALLIK</t>
  </si>
  <si>
    <t>FRANSA</t>
  </si>
  <si>
    <t>İSPANYA</t>
  </si>
  <si>
    <t>IRAK</t>
  </si>
  <si>
    <t>İSRAİL</t>
  </si>
  <si>
    <t>HOLLANDA</t>
  </si>
  <si>
    <t>RUSYA FEDERASYONU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</si>
  <si>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</si>
  <si>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</si>
  <si>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</si>
  <si>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</si>
  <si>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</si>
  <si>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</si>
  <si>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</si>
  <si>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</si>
  <si>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</si>
  <si>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KONYA</t>
  </si>
  <si>
    <t>TUNCELI</t>
  </si>
  <si>
    <t>KIRIKKALE</t>
  </si>
  <si>
    <t>KASTAMONU</t>
  </si>
  <si>
    <t>GÜMÜŞHANE</t>
  </si>
  <si>
    <t>BATMAN</t>
  </si>
  <si>
    <t>ADIYAMAN</t>
  </si>
  <si>
    <t>ŞIRNAK</t>
  </si>
  <si>
    <t>HAKKARI</t>
  </si>
  <si>
    <t>SIIRT</t>
  </si>
  <si>
    <t>RIZE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</si>
  <si>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</si>
  <si>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</si>
  <si>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</si>
  <si>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</si>
  <si>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</si>
  <si>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</si>
  <si>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</si>
  <si>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</si>
  <si>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</si>
  <si>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</si>
  <si>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</si>
  <si>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</si>
  <si>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</si>
  <si>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POLONYA</t>
  </si>
  <si>
    <t>ROMANYA</t>
  </si>
  <si>
    <t>MISIR</t>
  </si>
  <si>
    <t>BELÇİKA</t>
  </si>
  <si>
    <t>BULGARİSTAN</t>
  </si>
  <si>
    <t>ÇİN</t>
  </si>
  <si>
    <t>BAE</t>
  </si>
  <si>
    <t>FAS</t>
  </si>
  <si>
    <t>AZERBAYCAN</t>
  </si>
  <si>
    <t>YUNANİSTAN</t>
  </si>
  <si>
    <t>İhracatçı Birlikleri Kaydından Muaf İhracat ile Antrepo ve Serbest Bölgeler Farkı</t>
  </si>
  <si>
    <t>GENEL İHRACAT TOPLAMI</t>
  </si>
  <si>
    <t>1 Ocak - 31 Ocak</t>
  </si>
  <si>
    <t>1 Şubat - 31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</si>
</sst>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'2002_2021_AYLIK_IHR'!$A$25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'2002_2021_AYLIK_IHR'!$C$25:$N$25</c:f>
              <c:numCache>
                <c:formatCode>#,##0</c:formatCode>
                <c:ptCount val="12"/>
                <c:pt idx="0">
                  <c:v>11103440.371609999</c:v>
                </c:pt>
                <c:pt idx="1">
                  <c:v>11122103.82233</c:v>
                </c:pt>
                <c:pt idx="2">
                  <c:v>9959925.1345300023</c:v>
                </c:pt>
                <c:pt idx="3">
                  <c:v>6233905.4799800012</c:v>
                </c:pt>
                <c:pt idx="4">
                  <c:v>7107770.2104700003</c:v>
                </c:pt>
                <c:pt idx="5">
                  <c:v>10209990.630420001</c:v>
                </c:pt>
                <c:pt idx="6">
                  <c:v>11459713.483430002</c:v>
                </c:pt>
                <c:pt idx="7">
                  <c:v>9397217.8261300009</c:v>
                </c:pt>
                <c:pt idx="8">
                  <c:v>12236347.534719998</c:v>
                </c:pt>
                <c:pt idx="9">
                  <c:v>13291102.08684</c:v>
                </c:pt>
                <c:pt idx="10">
                  <c:v>12179732.231369998</c:v>
                </c:pt>
                <c:pt idx="11">
                  <c:v>13287297.960689999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8C5-9F74-6C6BC6628BE2}"/>
            </c:ext>
          </c:extLst>
        </c:ser>
        <c:ser>
          <c:idx val="1"/>
          <c:order val="1"/>
          <c:tx>
            <c:strRef>
              <c:f>'2002_2021_AYLIK_IHR'!$A$24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'2002_2021_AYLIK_IHR'!$C$24:$N$24</c:f>
              <c:numCache>
                <c:formatCode>#,##0</c:formatCode>
                <c:ptCount val="12"/>
                <c:pt idx="0">
                  <c:v>11116935.74261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8C5-9F74-6C6BC662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93568"/>
        <c:axId val="586094112"/>
      </c:lineChart>
      <c:catAx>
        <c:axId val="5860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09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094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093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'2002_2021_AYLIK_IHR'!$C$10:$N$10</c:f>
              <c:numCache>
                <c:formatCode>#,##0</c:formatCode>
                <c:ptCount val="12"/>
                <c:pt idx="0">
                  <c:v>104109.12424999999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6BB-8652-73B7A505700F}"/>
            </c:ext>
          </c:extLst>
        </c:ser>
        <c:ser>
          <c:idx val="0"/>
          <c:order val="1"/>
          <c:tx>
            <c:strRef>
              <c:f>'2002_2021_AYLIK_IHR'!$A$11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89887.778109999999</c:v>
                </c:pt>
                <c:pt idx="7">
                  <c:v>84894.832729999995</c:v>
                </c:pt>
                <c:pt idx="8">
                  <c:v>148552.73240000001</c:v>
                </c:pt>
                <c:pt idx="9">
                  <c:v>191233.62129000001</c:v>
                </c:pt>
                <c:pt idx="10">
                  <c:v>154741.34461999999</c:v>
                </c:pt>
                <c:pt idx="11">
                  <c:v>125906.12222999999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2-46BB-8652-73B7A505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42384"/>
        <c:axId val="717842928"/>
      </c:lineChart>
      <c:catAx>
        <c:axId val="71784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292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2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'2002_2021_AYLIK_IHR'!$C$12:$N$12</c:f>
              <c:numCache>
                <c:formatCode>#,##0</c:formatCode>
                <c:ptCount val="12"/>
                <c:pt idx="0">
                  <c:v>191187.42361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7B7-B4D8-FD0BB7D3191E}"/>
            </c:ext>
          </c:extLst>
        </c:ser>
        <c:ser>
          <c:idx val="0"/>
          <c:order val="1"/>
          <c:tx>
            <c:strRef>
              <c:f>'2002_2021_AYLIK_IHR'!$A$13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'2002_2021_AYLIK_IHR'!$C$13:$N$13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207436.28466999999</c:v>
                </c:pt>
                <c:pt idx="3">
                  <c:v>196618.3253</c:v>
                </c:pt>
                <c:pt idx="4">
                  <c:v>120083.22079000001</c:v>
                </c:pt>
                <c:pt idx="5">
                  <c:v>120708.79212</c:v>
                </c:pt>
                <c:pt idx="6">
                  <c:v>136346.16857000001</c:v>
                </c:pt>
                <c:pt idx="7">
                  <c:v>92430.885169999994</c:v>
                </c:pt>
                <c:pt idx="8">
                  <c:v>222691.33024000001</c:v>
                </c:pt>
                <c:pt idx="9">
                  <c:v>172597.17478999999</c:v>
                </c:pt>
                <c:pt idx="10">
                  <c:v>155821.79871</c:v>
                </c:pt>
                <c:pt idx="11">
                  <c:v>175726.56687000001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7B7-B4D8-FD0BB7D3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43472"/>
        <c:axId val="717838032"/>
      </c:lineChart>
      <c:catAx>
        <c:axId val="7178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3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38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'2002_2021_AYLIK_IHR'!$C$14:$N$14</c:f>
              <c:numCache>
                <c:formatCode>#,##0</c:formatCode>
                <c:ptCount val="12"/>
                <c:pt idx="0">
                  <c:v>15961.90396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8-4EF3-B70E-5619A12E8C9F}"/>
            </c:ext>
          </c:extLst>
        </c:ser>
        <c:ser>
          <c:idx val="0"/>
          <c:order val="1"/>
          <c:tx>
            <c:strRef>
              <c:f>'2002_2021_AYLIK_IHR'!$A$15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22006.242590000002</c:v>
                </c:pt>
                <c:pt idx="10">
                  <c:v>25221.106810000001</c:v>
                </c:pt>
                <c:pt idx="11">
                  <c:v>30136.11665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8-4EF3-B70E-5619A12E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39120"/>
        <c:axId val="717844016"/>
      </c:lineChart>
      <c:catAx>
        <c:axId val="7178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4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39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'2002_2021_AYLIK_IHR'!$C$16:$N$16</c:f>
              <c:numCache>
                <c:formatCode>#,##0</c:formatCode>
                <c:ptCount val="12"/>
                <c:pt idx="0">
                  <c:v>59333.604460000002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49C9-BC95-46381D44C65C}"/>
            </c:ext>
          </c:extLst>
        </c:ser>
        <c:ser>
          <c:idx val="0"/>
          <c:order val="1"/>
          <c:tx>
            <c:strRef>
              <c:f>'2002_2021_AYLIK_IHR'!$A$17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99947.394780000002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49C9-BC95-46381D44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36944"/>
        <c:axId val="717839664"/>
      </c:lineChart>
      <c:catAx>
        <c:axId val="71783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3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3966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36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'2002_2021_AYLIK_IHR'!$C$18:$N$18</c:f>
              <c:numCache>
                <c:formatCode>#,##0</c:formatCode>
                <c:ptCount val="12"/>
                <c:pt idx="0">
                  <c:v>12015.77319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5-440D-BD3A-02A980BA3710}"/>
            </c:ext>
          </c:extLst>
        </c:ser>
        <c:ser>
          <c:idx val="0"/>
          <c:order val="1"/>
          <c:tx>
            <c:strRef>
              <c:f>'2002_2021_AYLIK_IHR'!$A$19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7819.8414000000002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5-440D-BD3A-02A980BA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45104"/>
        <c:axId val="717845648"/>
      </c:lineChart>
      <c:catAx>
        <c:axId val="71784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56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510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'2002_2021_AYLIK_IHR'!$C$20:$N$20</c:f>
              <c:numCache>
                <c:formatCode>#,##0</c:formatCode>
                <c:ptCount val="12"/>
                <c:pt idx="0">
                  <c:v>217213.80937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B-43F9-A5C0-626E75AAB5C8}"/>
            </c:ext>
          </c:extLst>
        </c:ser>
        <c:ser>
          <c:idx val="0"/>
          <c:order val="1"/>
          <c:tx>
            <c:strRef>
              <c:f>'2002_2021_AYLIK_IHR'!$A$21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206279.77737</c:v>
                </c:pt>
                <c:pt idx="9">
                  <c:v>234875.55642000001</c:v>
                </c:pt>
                <c:pt idx="10">
                  <c:v>226867.71914999999</c:v>
                </c:pt>
                <c:pt idx="11">
                  <c:v>255993.48809999999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43F9-A5C0-626E75AA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8064"/>
        <c:axId val="586989360"/>
      </c:lineChart>
      <c:catAx>
        <c:axId val="5869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8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9893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80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'2002_2021_AYLIK_IHR'!$C$22:$N$22</c:f>
              <c:numCache>
                <c:formatCode>#,##0</c:formatCode>
                <c:ptCount val="12"/>
                <c:pt idx="0">
                  <c:v>454062.88769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D-430F-9C78-C5B889F09100}"/>
            </c:ext>
          </c:extLst>
        </c:ser>
        <c:ser>
          <c:idx val="0"/>
          <c:order val="1"/>
          <c:tx>
            <c:strRef>
              <c:f>'2002_2021_AYLIK_IHR'!$A$23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'2002_2021_AYLIK_IHR'!$C$23:$N$23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426749.43449000001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458930.85827000003</c:v>
                </c:pt>
                <c:pt idx="6">
                  <c:v>511752.40493000002</c:v>
                </c:pt>
                <c:pt idx="7">
                  <c:v>426820.10966999998</c:v>
                </c:pt>
                <c:pt idx="8">
                  <c:v>513792.94430999999</c:v>
                </c:pt>
                <c:pt idx="9">
                  <c:v>526526.53841000004</c:v>
                </c:pt>
                <c:pt idx="10">
                  <c:v>522402.71000999998</c:v>
                </c:pt>
                <c:pt idx="11">
                  <c:v>573788.09938999999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D-430F-9C78-C5B889F0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3168"/>
        <c:axId val="586996976"/>
      </c:lineChart>
      <c:catAx>
        <c:axId val="58699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9969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3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'2002_2021_AYLIK_IHR'!$C$26:$N$26</c:f>
              <c:numCache>
                <c:formatCode>#,##0</c:formatCode>
                <c:ptCount val="12"/>
                <c:pt idx="0">
                  <c:v>731548.29743999999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7-4163-BD60-09C75F4F0D60}"/>
            </c:ext>
          </c:extLst>
        </c:ser>
        <c:ser>
          <c:idx val="0"/>
          <c:order val="1"/>
          <c:tx>
            <c:strRef>
              <c:f>'2002_2021_AYLIK_IHR'!$A$27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'2002_2021_AYLIK_IHR'!$C$27:$N$27</c:f>
              <c:numCache>
                <c:formatCode>#,##0</c:formatCode>
                <c:ptCount val="12"/>
                <c:pt idx="0">
                  <c:v>672953.57337</c:v>
                </c:pt>
                <c:pt idx="1">
                  <c:v>645847.62078999996</c:v>
                </c:pt>
                <c:pt idx="2">
                  <c:v>584614.38552999997</c:v>
                </c:pt>
                <c:pt idx="3">
                  <c:v>306229.72814999998</c:v>
                </c:pt>
                <c:pt idx="4">
                  <c:v>368567.79365000001</c:v>
                </c:pt>
                <c:pt idx="5">
                  <c:v>553321.32351999998</c:v>
                </c:pt>
                <c:pt idx="6">
                  <c:v>655111.67050000001</c:v>
                </c:pt>
                <c:pt idx="7">
                  <c:v>568031.03012999997</c:v>
                </c:pt>
                <c:pt idx="8">
                  <c:v>687391.86312999995</c:v>
                </c:pt>
                <c:pt idx="9">
                  <c:v>769224.15651999996</c:v>
                </c:pt>
                <c:pt idx="10">
                  <c:v>704437.28559999994</c:v>
                </c:pt>
                <c:pt idx="11">
                  <c:v>768904.76465000003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7-4163-BD60-09C75F4F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3712"/>
        <c:axId val="586990448"/>
      </c:lineChart>
      <c:catAx>
        <c:axId val="5869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990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37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'2002_2021_AYLIK_IHR'!$C$28:$N$28</c:f>
              <c:numCache>
                <c:formatCode>#,##0</c:formatCode>
                <c:ptCount val="12"/>
                <c:pt idx="0">
                  <c:v>110259.25900000001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6-4AB9-840F-1F0272D70859}"/>
            </c:ext>
          </c:extLst>
        </c:ser>
        <c:ser>
          <c:idx val="0"/>
          <c:order val="1"/>
          <c:tx>
            <c:strRef>
              <c:f>'2002_2021_AYLIK_IHR'!$A$29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'2002_2021_AYLIK_IHR'!$C$29:$N$29</c:f>
              <c:numCache>
                <c:formatCode>#,##0</c:formatCode>
                <c:ptCount val="12"/>
                <c:pt idx="0">
                  <c:v>132742.62510999999</c:v>
                </c:pt>
                <c:pt idx="1">
                  <c:v>151371.18145</c:v>
                </c:pt>
                <c:pt idx="2">
                  <c:v>130407.52864</c:v>
                </c:pt>
                <c:pt idx="3">
                  <c:v>53962.39862</c:v>
                </c:pt>
                <c:pt idx="4">
                  <c:v>61556.372819999997</c:v>
                </c:pt>
                <c:pt idx="5">
                  <c:v>101197.3572</c:v>
                </c:pt>
                <c:pt idx="6">
                  <c:v>127743.18747</c:v>
                </c:pt>
                <c:pt idx="7">
                  <c:v>98051.166570000001</c:v>
                </c:pt>
                <c:pt idx="8">
                  <c:v>130485.55656</c:v>
                </c:pt>
                <c:pt idx="9">
                  <c:v>130979.9013</c:v>
                </c:pt>
                <c:pt idx="10">
                  <c:v>103980.29207</c:v>
                </c:pt>
                <c:pt idx="11">
                  <c:v>110261.94851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6-4AB9-840F-1F0272D7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7520"/>
        <c:axId val="587001328"/>
      </c:lineChart>
      <c:catAx>
        <c:axId val="5869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700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01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'2002_2021_AYLIK_IHR'!$C$30:$N$30</c:f>
              <c:numCache>
                <c:formatCode>#,##0</c:formatCode>
                <c:ptCount val="12"/>
                <c:pt idx="0">
                  <c:v>235676.64572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B-49AD-AF22-8A0368E3D578}"/>
            </c:ext>
          </c:extLst>
        </c:ser>
        <c:ser>
          <c:idx val="0"/>
          <c:order val="1"/>
          <c:tx>
            <c:strRef>
              <c:f>'2002_2021_AYLIK_IHR'!$A$31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'2002_2021_AYLIK_IHR'!$C$31:$N$31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248832.67285999999</c:v>
                </c:pt>
                <c:pt idx="7">
                  <c:v>205496.74820999999</c:v>
                </c:pt>
                <c:pt idx="8">
                  <c:v>269873.13735999999</c:v>
                </c:pt>
                <c:pt idx="9">
                  <c:v>287035.47222</c:v>
                </c:pt>
                <c:pt idx="10">
                  <c:v>257755.30116999999</c:v>
                </c:pt>
                <c:pt idx="11">
                  <c:v>289165.39117999998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B-49AD-AF22-8A0368E3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03504"/>
        <c:axId val="586995888"/>
      </c:lineChart>
      <c:catAx>
        <c:axId val="5870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995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700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'2002_2021_AYLIK_IHR'!$A$59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372592.35943999997</c:v>
                </c:pt>
                <c:pt idx="7">
                  <c:v>322479.23713999998</c:v>
                </c:pt>
                <c:pt idx="8">
                  <c:v>420455.88420999999</c:v>
                </c:pt>
                <c:pt idx="9">
                  <c:v>394095.32655</c:v>
                </c:pt>
                <c:pt idx="10">
                  <c:v>432706.15328999999</c:v>
                </c:pt>
                <c:pt idx="11">
                  <c:v>479221.62310000003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EC7-8A8C-98A4950B5792}"/>
            </c:ext>
          </c:extLst>
        </c:ser>
        <c:ser>
          <c:idx val="1"/>
          <c:order val="1"/>
          <c:tx>
            <c:strRef>
              <c:f>'2002_2021_AYLIK_IHR'!$A$58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'2002_2021_AYLIK_IHR'!$C$58:$N$58</c:f>
              <c:numCache>
                <c:formatCode>#,##0</c:formatCode>
                <c:ptCount val="12"/>
                <c:pt idx="0">
                  <c:v>353422.65282000002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7-4EC7-8A8C-98A4950B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95200"/>
        <c:axId val="586089760"/>
      </c:lineChart>
      <c:catAx>
        <c:axId val="5860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08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089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095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'2002_2021_AYLIK_IHR'!$C$32:$N$32</c:f>
              <c:numCache>
                <c:formatCode>#,##0</c:formatCode>
                <c:ptCount val="12"/>
                <c:pt idx="0">
                  <c:v>1647917.3628799999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1-4359-AFB7-7291241CB054}"/>
            </c:ext>
          </c:extLst>
        </c:ser>
        <c:ser>
          <c:idx val="0"/>
          <c:order val="1"/>
          <c:tx>
            <c:strRef>
              <c:f>'2002_2021_AYLIK_IHR'!$A$33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'2002_2021_AYLIK_IHR'!$C$33:$N$33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1489582.5728199999</c:v>
                </c:pt>
                <c:pt idx="2">
                  <c:v>1489081.6651600001</c:v>
                </c:pt>
                <c:pt idx="3">
                  <c:v>1275244.16964</c:v>
                </c:pt>
                <c:pt idx="4">
                  <c:v>1174502.0274100001</c:v>
                </c:pt>
                <c:pt idx="5">
                  <c:v>1422690.71165</c:v>
                </c:pt>
                <c:pt idx="6">
                  <c:v>1579801.8974599999</c:v>
                </c:pt>
                <c:pt idx="7">
                  <c:v>1371592.4199900001</c:v>
                </c:pt>
                <c:pt idx="8">
                  <c:v>1623391.22722</c:v>
                </c:pt>
                <c:pt idx="9">
                  <c:v>1723536.3925999999</c:v>
                </c:pt>
                <c:pt idx="10">
                  <c:v>1626619.05458</c:v>
                </c:pt>
                <c:pt idx="11">
                  <c:v>1797680.922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1-4359-AFB7-7291241C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8608"/>
        <c:axId val="586999696"/>
      </c:lineChart>
      <c:catAx>
        <c:axId val="58699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9996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998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'2002_2021_AYLIK_IHR'!$C$42:$N$42</c:f>
              <c:numCache>
                <c:formatCode>#,##0</c:formatCode>
                <c:ptCount val="12"/>
                <c:pt idx="0">
                  <c:v>652608.30617999996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7F6-A556-12305B9D6A62}"/>
            </c:ext>
          </c:extLst>
        </c:ser>
        <c:ser>
          <c:idx val="0"/>
          <c:order val="1"/>
          <c:tx>
            <c:strRef>
              <c:f>'2002_2021_AYLIK_IHR'!$A$43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'2002_2021_AYLIK_IHR'!$C$43:$N$43</c:f>
              <c:numCache>
                <c:formatCode>#,##0</c:formatCode>
                <c:ptCount val="12"/>
                <c:pt idx="0">
                  <c:v>623758.75159999996</c:v>
                </c:pt>
                <c:pt idx="1">
                  <c:v>633534.13815000001</c:v>
                </c:pt>
                <c:pt idx="2">
                  <c:v>625451.78030999994</c:v>
                </c:pt>
                <c:pt idx="3">
                  <c:v>455478.11345</c:v>
                </c:pt>
                <c:pt idx="4">
                  <c:v>430827.64545000001</c:v>
                </c:pt>
                <c:pt idx="5">
                  <c:v>585171.13213000004</c:v>
                </c:pt>
                <c:pt idx="6">
                  <c:v>665781.85869999998</c:v>
                </c:pt>
                <c:pt idx="7">
                  <c:v>570508.89092000003</c:v>
                </c:pt>
                <c:pt idx="8">
                  <c:v>687609.35238000005</c:v>
                </c:pt>
                <c:pt idx="9">
                  <c:v>735775.16780000005</c:v>
                </c:pt>
                <c:pt idx="10">
                  <c:v>693492.70161999995</c:v>
                </c:pt>
                <c:pt idx="11">
                  <c:v>833464.02017999999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7F6-A556-12305B9D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01872"/>
        <c:axId val="587004048"/>
      </c:lineChart>
      <c:catAx>
        <c:axId val="58700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700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040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70018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'2002_2021_AYLIK_IHR'!$C$36:$N$36</c:f>
              <c:numCache>
                <c:formatCode>#,##0</c:formatCode>
                <c:ptCount val="12"/>
                <c:pt idx="0">
                  <c:v>2267426.5687899999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429C-B3F4-7C500B4960ED}"/>
            </c:ext>
          </c:extLst>
        </c:ser>
        <c:ser>
          <c:idx val="0"/>
          <c:order val="1"/>
          <c:tx>
            <c:strRef>
              <c:f>'2002_2021_AYLIK_IHR'!$A$37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'2002_2021_AYLIK_IHR'!$C$37:$N$37</c:f>
              <c:numCache>
                <c:formatCode>#,##0</c:formatCode>
                <c:ptCount val="12"/>
                <c:pt idx="0">
                  <c:v>2398190.2387999999</c:v>
                </c:pt>
                <c:pt idx="1">
                  <c:v>2517968.84608</c:v>
                </c:pt>
                <c:pt idx="2">
                  <c:v>2060600.3320800001</c:v>
                </c:pt>
                <c:pt idx="3">
                  <c:v>596329.18319000001</c:v>
                </c:pt>
                <c:pt idx="4">
                  <c:v>1202350.3807000001</c:v>
                </c:pt>
                <c:pt idx="5">
                  <c:v>2014188.1455399999</c:v>
                </c:pt>
                <c:pt idx="6">
                  <c:v>2199959.1348999999</c:v>
                </c:pt>
                <c:pt idx="7">
                  <c:v>1543642.73596</c:v>
                </c:pt>
                <c:pt idx="8">
                  <c:v>2604394.4626699998</c:v>
                </c:pt>
                <c:pt idx="9">
                  <c:v>2914352.7622099998</c:v>
                </c:pt>
                <c:pt idx="10">
                  <c:v>2696421.8480500001</c:v>
                </c:pt>
                <c:pt idx="11">
                  <c:v>2798525.2889100001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5-429C-B3F4-7C500B49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67616"/>
        <c:axId val="719372512"/>
      </c:lineChart>
      <c:catAx>
        <c:axId val="719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37251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6761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'2002_2021_AYLIK_IHR'!$C$40:$N$40</c:f>
              <c:numCache>
                <c:formatCode>#,##0</c:formatCode>
                <c:ptCount val="12"/>
                <c:pt idx="0">
                  <c:v>897122.52113000001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2-439F-A8ED-30E8AD98CCAD}"/>
            </c:ext>
          </c:extLst>
        </c:ser>
        <c:ser>
          <c:idx val="0"/>
          <c:order val="1"/>
          <c:tx>
            <c:strRef>
              <c:f>'2002_2021_AYLIK_IHR'!$A$41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'2002_2021_AYLIK_IHR'!$C$41:$N$41</c:f>
              <c:numCache>
                <c:formatCode>#,##0</c:formatCode>
                <c:ptCount val="12"/>
                <c:pt idx="0">
                  <c:v>822634.86193000001</c:v>
                </c:pt>
                <c:pt idx="1">
                  <c:v>862550.08308999997</c:v>
                </c:pt>
                <c:pt idx="2">
                  <c:v>828841.35501000006</c:v>
                </c:pt>
                <c:pt idx="3">
                  <c:v>619437.99016000004</c:v>
                </c:pt>
                <c:pt idx="4">
                  <c:v>669054.20403999998</c:v>
                </c:pt>
                <c:pt idx="5">
                  <c:v>901316.32062999997</c:v>
                </c:pt>
                <c:pt idx="6">
                  <c:v>985253.36322000006</c:v>
                </c:pt>
                <c:pt idx="7">
                  <c:v>849934.70157000003</c:v>
                </c:pt>
                <c:pt idx="8">
                  <c:v>1061460.68698</c:v>
                </c:pt>
                <c:pt idx="9">
                  <c:v>1122431.2952099999</c:v>
                </c:pt>
                <c:pt idx="10">
                  <c:v>1109411.5992399999</c:v>
                </c:pt>
                <c:pt idx="11">
                  <c:v>1219972.4927000001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2-439F-A8ED-30E8AD98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73600"/>
        <c:axId val="719374144"/>
      </c:lineChart>
      <c:catAx>
        <c:axId val="7193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37414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736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'2002_2021_AYLIK_IHR'!$C$34:$N$34</c:f>
              <c:numCache>
                <c:formatCode>#,##0</c:formatCode>
                <c:ptCount val="12"/>
                <c:pt idx="0">
                  <c:v>1523135.8046599999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C35-9D7B-1EEB5BBEB81C}"/>
            </c:ext>
          </c:extLst>
        </c:ser>
        <c:ser>
          <c:idx val="0"/>
          <c:order val="1"/>
          <c:tx>
            <c:strRef>
              <c:f>'2002_2021_AYLIK_IHR'!$A$35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'2002_2021_AYLIK_IHR'!$C$35:$N$35</c:f>
              <c:numCache>
                <c:formatCode>#,##0</c:formatCode>
                <c:ptCount val="12"/>
                <c:pt idx="0">
                  <c:v>1490275.50083</c:v>
                </c:pt>
                <c:pt idx="1">
                  <c:v>1516862.8990799999</c:v>
                </c:pt>
                <c:pt idx="2">
                  <c:v>1209762.2800499999</c:v>
                </c:pt>
                <c:pt idx="3">
                  <c:v>573649.66203000001</c:v>
                </c:pt>
                <c:pt idx="4">
                  <c:v>835981.67616000003</c:v>
                </c:pt>
                <c:pt idx="5">
                  <c:v>1348778.84705</c:v>
                </c:pt>
                <c:pt idx="6">
                  <c:v>1804705.92062</c:v>
                </c:pt>
                <c:pt idx="7">
                  <c:v>1538337.1745</c:v>
                </c:pt>
                <c:pt idx="8">
                  <c:v>1789156.8884399999</c:v>
                </c:pt>
                <c:pt idx="9">
                  <c:v>1848633.3142599999</c:v>
                </c:pt>
                <c:pt idx="10">
                  <c:v>1517189.67777</c:v>
                </c:pt>
                <c:pt idx="11">
                  <c:v>1659483.8699099999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C35-9D7B-1EEB5BBE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71968"/>
        <c:axId val="719368160"/>
      </c:lineChart>
      <c:catAx>
        <c:axId val="7193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3681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71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'2002_2021_AYLIK_IHR'!$C$44:$N$44</c:f>
              <c:numCache>
                <c:formatCode>#,##0</c:formatCode>
                <c:ptCount val="12"/>
                <c:pt idx="0">
                  <c:v>760570.11219000001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1-4843-B2EC-2B51E029D94D}"/>
            </c:ext>
          </c:extLst>
        </c:ser>
        <c:ser>
          <c:idx val="0"/>
          <c:order val="1"/>
          <c:tx>
            <c:strRef>
              <c:f>'2002_2021_AYLIK_IHR'!$A$45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'2002_2021_AYLIK_IHR'!$C$45:$N$45</c:f>
              <c:numCache>
                <c:formatCode>#,##0</c:formatCode>
                <c:ptCount val="12"/>
                <c:pt idx="0">
                  <c:v>702065.64616</c:v>
                </c:pt>
                <c:pt idx="1">
                  <c:v>689325.60207000002</c:v>
                </c:pt>
                <c:pt idx="2">
                  <c:v>671306.79547999997</c:v>
                </c:pt>
                <c:pt idx="3">
                  <c:v>517653.10184000002</c:v>
                </c:pt>
                <c:pt idx="4">
                  <c:v>498221.77068000002</c:v>
                </c:pt>
                <c:pt idx="5">
                  <c:v>676157.71336000005</c:v>
                </c:pt>
                <c:pt idx="6">
                  <c:v>754112.27578999999</c:v>
                </c:pt>
                <c:pt idx="7">
                  <c:v>614969.88040000002</c:v>
                </c:pt>
                <c:pt idx="8">
                  <c:v>747777.61432000005</c:v>
                </c:pt>
                <c:pt idx="9">
                  <c:v>800942.83345999999</c:v>
                </c:pt>
                <c:pt idx="10">
                  <c:v>762108.41358000005</c:v>
                </c:pt>
                <c:pt idx="11">
                  <c:v>819526.92929999996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1-4843-B2EC-2B51E029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69248"/>
        <c:axId val="719565792"/>
      </c:lineChart>
      <c:catAx>
        <c:axId val="7193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65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3692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'2002_2021_AYLIK_IHR'!$C$48:$N$48</c:f>
              <c:numCache>
                <c:formatCode>#,##0</c:formatCode>
                <c:ptCount val="12"/>
                <c:pt idx="0">
                  <c:v>279255.84479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2-4438-91DF-4AAABB613461}"/>
            </c:ext>
          </c:extLst>
        </c:ser>
        <c:ser>
          <c:idx val="0"/>
          <c:order val="1"/>
          <c:tx>
            <c:strRef>
              <c:f>'2002_2021_AYLIK_IHR'!$A$49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'2002_2021_AYLIK_IHR'!$C$49:$N$49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316474.96230000001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322830.28872000001</c:v>
                </c:pt>
                <c:pt idx="6">
                  <c:v>350669.74164000002</c:v>
                </c:pt>
                <c:pt idx="7">
                  <c:v>318651.00835000002</c:v>
                </c:pt>
                <c:pt idx="8">
                  <c:v>344061.95689999999</c:v>
                </c:pt>
                <c:pt idx="9">
                  <c:v>356448.26048</c:v>
                </c:pt>
                <c:pt idx="10">
                  <c:v>318299.12799000001</c:v>
                </c:pt>
                <c:pt idx="11">
                  <c:v>352501.82299000002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2-4438-91DF-4AAABB61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71232"/>
        <c:axId val="719561440"/>
      </c:lineChart>
      <c:catAx>
        <c:axId val="7195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61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7123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'2002_2021_AYLIK_IHR'!$C$50:$N$50</c:f>
              <c:numCache>
                <c:formatCode>#,##0</c:formatCode>
                <c:ptCount val="12"/>
                <c:pt idx="0">
                  <c:v>330860.72021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4-4ABE-99B1-614EBF6F515A}"/>
            </c:ext>
          </c:extLst>
        </c:ser>
        <c:ser>
          <c:idx val="0"/>
          <c:order val="1"/>
          <c:tx>
            <c:strRef>
              <c:f>'2002_2021_AYLIK_IHR'!$A$51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'2002_2021_AYLIK_IHR'!$C$51:$N$51</c:f>
              <c:numCache>
                <c:formatCode>#,##0</c:formatCode>
                <c:ptCount val="12"/>
                <c:pt idx="0">
                  <c:v>291805.55313000001</c:v>
                </c:pt>
                <c:pt idx="1">
                  <c:v>374002.95552000002</c:v>
                </c:pt>
                <c:pt idx="2">
                  <c:v>229267.48446000001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346445.54528000002</c:v>
                </c:pt>
                <c:pt idx="6">
                  <c:v>347047.36641999998</c:v>
                </c:pt>
                <c:pt idx="7">
                  <c:v>187487.85428999999</c:v>
                </c:pt>
                <c:pt idx="8">
                  <c:v>312664.70289000002</c:v>
                </c:pt>
                <c:pt idx="9">
                  <c:v>692739.527</c:v>
                </c:pt>
                <c:pt idx="10">
                  <c:v>312224.71302999998</c:v>
                </c:pt>
                <c:pt idx="11">
                  <c:v>298057.02846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4-4ABE-99B1-614EBF6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9056"/>
        <c:axId val="719572320"/>
      </c:lineChart>
      <c:catAx>
        <c:axId val="7195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7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72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9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'2002_2021_AYLIK_IHR'!$C$46:$N$46</c:f>
              <c:numCache>
                <c:formatCode>#,##0</c:formatCode>
                <c:ptCount val="12"/>
                <c:pt idx="0">
                  <c:v>1056325.4687699999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E-4D50-87C2-E55D72CB8F8E}"/>
            </c:ext>
          </c:extLst>
        </c:ser>
        <c:ser>
          <c:idx val="0"/>
          <c:order val="1"/>
          <c:tx>
            <c:strRef>
              <c:f>'2002_2021_AYLIK_IHR'!$A$47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'2002_2021_AYLIK_IHR'!$C$47:$N$47</c:f>
              <c:numCache>
                <c:formatCode>#,##0</c:formatCode>
                <c:ptCount val="12"/>
                <c:pt idx="0">
                  <c:v>1135828.91016</c:v>
                </c:pt>
                <c:pt idx="1">
                  <c:v>997635.78670000006</c:v>
                </c:pt>
                <c:pt idx="2">
                  <c:v>980858.60253000003</c:v>
                </c:pt>
                <c:pt idx="3">
                  <c:v>901093.62020999996</c:v>
                </c:pt>
                <c:pt idx="4">
                  <c:v>814008.50320000004</c:v>
                </c:pt>
                <c:pt idx="5">
                  <c:v>1119166.9871400001</c:v>
                </c:pt>
                <c:pt idx="6">
                  <c:v>1034455.9436</c:v>
                </c:pt>
                <c:pt idx="7">
                  <c:v>870054.53877999994</c:v>
                </c:pt>
                <c:pt idx="8">
                  <c:v>1090273.90858</c:v>
                </c:pt>
                <c:pt idx="9">
                  <c:v>1110156.03697</c:v>
                </c:pt>
                <c:pt idx="10">
                  <c:v>1214546.5986899999</c:v>
                </c:pt>
                <c:pt idx="11">
                  <c:v>1373812.9387399999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E-4D50-87C2-E55D72CB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3616"/>
        <c:axId val="719559264"/>
      </c:lineChart>
      <c:catAx>
        <c:axId val="7195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5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592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36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'2002_2021_AYLIK_IHR'!$C$60:$N$60</c:f>
              <c:numCache>
                <c:formatCode>#,##0</c:formatCode>
                <c:ptCount val="12"/>
                <c:pt idx="0">
                  <c:v>353422.65282000002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CC1-9BAF-B8D3849197E5}"/>
            </c:ext>
          </c:extLst>
        </c:ser>
        <c:ser>
          <c:idx val="0"/>
          <c:order val="1"/>
          <c:tx>
            <c:strRef>
              <c:f>'2002_2021_AYLIK_IHR'!$A$61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372592.35943999997</c:v>
                </c:pt>
                <c:pt idx="7">
                  <c:v>322479.23713999998</c:v>
                </c:pt>
                <c:pt idx="8">
                  <c:v>420455.88420999999</c:v>
                </c:pt>
                <c:pt idx="9">
                  <c:v>394095.32655</c:v>
                </c:pt>
                <c:pt idx="10">
                  <c:v>432706.15328999999</c:v>
                </c:pt>
                <c:pt idx="11">
                  <c:v>479221.62310000003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3-4CC1-9BAF-B8D38491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58176"/>
        <c:axId val="719558720"/>
      </c:lineChart>
      <c:catAx>
        <c:axId val="7195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5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587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581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'2002_2021_AYLIK_IHR'!$A$80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'2002_2021_AYLIK_IHR'!$C$80:$N$80</c:f>
              <c:numCache>
                <c:formatCode>#,##0</c:formatCode>
                <c:ptCount val="12"/>
                <c:pt idx="0">
                  <c:v>14686495.107999999</c:v>
                </c:pt>
                <c:pt idx="1">
                  <c:v>14590594.062999999</c:v>
                </c:pt>
                <c:pt idx="2">
                  <c:v>13337139.977</c:v>
                </c:pt>
                <c:pt idx="3">
                  <c:v>8970897.5399999991</c:v>
                </c:pt>
                <c:pt idx="4">
                  <c:v>9945101.9169999994</c:v>
                </c:pt>
                <c:pt idx="5">
                  <c:v>13441108.007999999</c:v>
                </c:pt>
                <c:pt idx="6">
                  <c:v>14873332.382999999</c:v>
                </c:pt>
                <c:pt idx="7">
                  <c:v>12441520.378</c:v>
                </c:pt>
                <c:pt idx="8">
                  <c:v>15973027.761</c:v>
                </c:pt>
                <c:pt idx="9">
                  <c:v>17297291.427000001</c:v>
                </c:pt>
                <c:pt idx="10">
                  <c:v>16075088.179</c:v>
                </c:pt>
                <c:pt idx="11">
                  <c:v>17850348.068999998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4168-8004-4AE09D539CE5}"/>
            </c:ext>
          </c:extLst>
        </c:ser>
        <c:ser>
          <c:idx val="1"/>
          <c:order val="1"/>
          <c:tx>
            <c:strRef>
              <c:f>'2002_2021_AYLIK_IHR'!$A$81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'2002_2021_AYLIK_IHR'!$C$81:$N$81</c:f>
              <c:numCache>
                <c:formatCode>#,##0</c:formatCode>
                <c:ptCount val="12"/>
                <c:pt idx="0">
                  <c:v>15048344.2093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4-4168-8004-4AE09D53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90848"/>
        <c:axId val="581524448"/>
      </c:lineChart>
      <c:catAx>
        <c:axId val="5860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15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1524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86090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'2002_2021_AYLIK_IHR'!$C$38:$N$38</c:f>
              <c:numCache>
                <c:formatCode>#,##0</c:formatCode>
                <c:ptCount val="12"/>
                <c:pt idx="0">
                  <c:v>42744.004710000001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3-4EFE-94D0-5A72E1DC8893}"/>
            </c:ext>
          </c:extLst>
        </c:ser>
        <c:ser>
          <c:idx val="0"/>
          <c:order val="1"/>
          <c:tx>
            <c:strRef>
              <c:f>'2002_2021_AYLIK_IHR'!$A$39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3-4EFE-94D0-5A72E1D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4704"/>
        <c:axId val="719567424"/>
      </c:lineChart>
      <c:catAx>
        <c:axId val="7195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6742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47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'2002_2021_AYLIK_IHR'!$C$52:$N$52</c:f>
              <c:numCache>
                <c:formatCode>#,##0</c:formatCode>
                <c:ptCount val="12"/>
                <c:pt idx="0">
                  <c:v>172972.84714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028-B3E0-2B9D6D5C47EB}"/>
            </c:ext>
          </c:extLst>
        </c:ser>
        <c:ser>
          <c:idx val="0"/>
          <c:order val="1"/>
          <c:tx>
            <c:strRef>
              <c:f>'2002_2021_AYLIK_IHR'!$A$53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167258.77429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287183.77549999999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D-4028-B3E0-2B9D6D5C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0352"/>
        <c:axId val="719569600"/>
      </c:lineChart>
      <c:catAx>
        <c:axId val="7195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69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0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'2002_2021_AYLIK_IHR'!$C$54:$N$54</c:f>
              <c:numCache>
                <c:formatCode>#,##0</c:formatCode>
                <c:ptCount val="12"/>
                <c:pt idx="0">
                  <c:v>401180.80476999999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4DB9-95BD-57A0CF47E27D}"/>
            </c:ext>
          </c:extLst>
        </c:ser>
        <c:ser>
          <c:idx val="0"/>
          <c:order val="1"/>
          <c:tx>
            <c:strRef>
              <c:f>'2002_2021_AYLIK_IHR'!$A$55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'2002_2021_AYLIK_IHR'!$C$55:$N$55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387549.95711000002</c:v>
                </c:pt>
                <c:pt idx="2">
                  <c:v>396045.68745999999</c:v>
                </c:pt>
                <c:pt idx="3">
                  <c:v>286875.33373000001</c:v>
                </c:pt>
                <c:pt idx="4">
                  <c:v>278021.63224000001</c:v>
                </c:pt>
                <c:pt idx="5">
                  <c:v>359641.46344999998</c:v>
                </c:pt>
                <c:pt idx="6">
                  <c:v>415996.16684000002</c:v>
                </c:pt>
                <c:pt idx="7">
                  <c:v>355311.74916000001</c:v>
                </c:pt>
                <c:pt idx="8">
                  <c:v>435807.53074000002</c:v>
                </c:pt>
                <c:pt idx="9">
                  <c:v>459495.11002000002</c:v>
                </c:pt>
                <c:pt idx="10">
                  <c:v>439527.68640000001</c:v>
                </c:pt>
                <c:pt idx="11">
                  <c:v>488080.17158000002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4DB9-95BD-57A0CF47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1984"/>
        <c:axId val="719562528"/>
      </c:lineChart>
      <c:catAx>
        <c:axId val="7195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5625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95619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'2002_2021_AYLIK_IHR'!$A$3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'2002_2021_AYLIK_IHR'!$C$3:$N$3</c:f>
              <c:numCache>
                <c:formatCode>#,##0</c:formatCode>
                <c:ptCount val="12"/>
                <c:pt idx="0">
                  <c:v>2043209.6545900004</c:v>
                </c:pt>
                <c:pt idx="1">
                  <c:v>1939524.4732299999</c:v>
                </c:pt>
                <c:pt idx="2">
                  <c:v>2031888.8920899997</c:v>
                </c:pt>
                <c:pt idx="3">
                  <c:v>1762699.4885</c:v>
                </c:pt>
                <c:pt idx="4">
                  <c:v>1575782.04578</c:v>
                </c:pt>
                <c:pt idx="5">
                  <c:v>1910394.9181299999</c:v>
                </c:pt>
                <c:pt idx="6">
                  <c:v>1955211.8752500003</c:v>
                </c:pt>
                <c:pt idx="7">
                  <c:v>1680553.1814899999</c:v>
                </c:pt>
                <c:pt idx="8">
                  <c:v>2216772.4658300001</c:v>
                </c:pt>
                <c:pt idx="9">
                  <c:v>2336997.2631000001</c:v>
                </c:pt>
                <c:pt idx="10">
                  <c:v>2308901.8929500002</c:v>
                </c:pt>
                <c:pt idx="11">
                  <c:v>2598053.75495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4-44FC-80F1-FACF99F1630E}"/>
            </c:ext>
          </c:extLst>
        </c:ser>
        <c:ser>
          <c:idx val="1"/>
          <c:order val="1"/>
          <c:tx>
            <c:strRef>
              <c:f>'2002_2021_AYLIK_IHR'!$A$2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'2002_2021_AYLIK_IHR'!$C$2:$N$2</c:f>
              <c:numCache>
                <c:formatCode>#,##0</c:formatCode>
                <c:ptCount val="12"/>
                <c:pt idx="0">
                  <c:v>2063951.3013900002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4-44FC-80F1-FACF99F1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01088"/>
        <c:axId val="716297824"/>
      </c:lineChart>
      <c:catAx>
        <c:axId val="7163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2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978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30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'2002_2021_AYLIK_IHR'!$C$69:$N$69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4-48A1-B9B3-8B55FD855D2B}"/>
            </c:ext>
          </c:extLst>
        </c:ser>
        <c:ser>
          <c:idx val="6"/>
          <c:order val="1"/>
          <c:tx>
            <c:strRef>
              <c:f>'2002_2021_AYLIK_IHR'!$A$70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'2002_2021_AYLIK_IHR'!$C$70:$N$70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4-48A1-B9B3-8B55FD855D2B}"/>
            </c:ext>
          </c:extLst>
        </c:ser>
        <c:ser>
          <c:idx val="7"/>
          <c:order val="2"/>
          <c:tx>
            <c:strRef>
              <c:f>'2002_2021_AYLIK_IHR'!$A$71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'2002_2021_AYLIK_IHR'!$C$71:$N$71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4-48A1-B9B3-8B55FD855D2B}"/>
            </c:ext>
          </c:extLst>
        </c:ser>
        <c:ser>
          <c:idx val="0"/>
          <c:order val="3"/>
          <c:tx>
            <c:strRef>
              <c:f>'2002_2021_AYLIK_IHR'!$A$72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'2002_2021_AYLIK_IHR'!$C$72:$N$72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4-48A1-B9B3-8B55FD855D2B}"/>
            </c:ext>
          </c:extLst>
        </c:ser>
        <c:ser>
          <c:idx val="3"/>
          <c:order val="4"/>
          <c:tx>
            <c:strRef>
              <c:f>'2002_2021_AYLIK_IHR'!$A$73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'2002_2021_AYLIK_IHR'!$C$73:$N$73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4-48A1-B9B3-8B55FD855D2B}"/>
            </c:ext>
          </c:extLst>
        </c:ser>
        <c:ser>
          <c:idx val="4"/>
          <c:order val="5"/>
          <c:tx>
            <c:strRef>
              <c:f>'2002_2021_AYLIK_IHR'!$A$74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'2002_2021_AYLIK_IHR'!$C$74:$N$74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4-48A1-B9B3-8B55FD855D2B}"/>
            </c:ext>
          </c:extLst>
        </c:ser>
        <c:ser>
          <c:idx val="1"/>
          <c:order val="6"/>
          <c:tx>
            <c:strRef>
              <c:f>'2002_2021_AYLIK_IHR'!$A$75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'2002_2021_AYLIK_IHR'!$C$75:$N$75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4-48A1-B9B3-8B55FD855D2B}"/>
            </c:ext>
          </c:extLst>
        </c:ser>
        <c:ser>
          <c:idx val="2"/>
          <c:order val="7"/>
          <c:tx>
            <c:strRef>
              <c:f>'2002_2021_AYLIK_IHR'!$A$76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'2002_2021_AYLIK_IHR'!$C$76:$N$76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54-48A1-B9B3-8B55FD855D2B}"/>
            </c:ext>
          </c:extLst>
        </c:ser>
        <c:ser>
          <c:idx val="8"/>
          <c:order val="8"/>
          <c:tx>
            <c:strRef>
              <c:f>'2002_2021_AYLIK_IHR'!$A$77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'2002_2021_AYLIK_IHR'!$C$77:$N$77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54-48A1-B9B3-8B55FD855D2B}"/>
            </c:ext>
          </c:extLst>
        </c:ser>
        <c:ser>
          <c:idx val="9"/>
          <c:order val="9"/>
          <c:tx>
            <c:strRef>
              <c:f>'2002_2021_AYLIK_IHR'!$A$78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'2002_2021_AYLIK_IHR'!$C$78:$N$78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54-48A1-B9B3-8B55FD855D2B}"/>
            </c:ext>
          </c:extLst>
        </c:ser>
        <c:ser>
          <c:idx val="10"/>
          <c:order val="10"/>
          <c:tx>
            <c:strRef>
              <c:f>'2002_2021_AYLIK_IHR'!$A$79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'2002_2021_AYLIK_IHR'!$C$79:$N$79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54-48A1-B9B3-8B55FD855D2B}"/>
            </c:ext>
          </c:extLst>
        </c:ser>
        <c:ser>
          <c:idx val="11"/>
          <c:order val="11"/>
          <c:tx>
            <c:strRef>
              <c:f>'2002_2021_AYLIK_IHR'!$A$81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'2002_2021_AYLIK_IHR'!$C$81:$N$81</c:f>
              <c:numCache>
                <c:formatCode>#,##0</c:formatCode>
                <c:ptCount val="12"/>
                <c:pt idx="0">
                  <c:v>15048344.2093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54-48A1-B9B3-8B55FD85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97280"/>
        <c:axId val="716299456"/>
      </c:lineChart>
      <c:catAx>
        <c:axId val="7162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2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9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2972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'2002_2021_AYLIK_IHR'!$A$62:$A$81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'2002_2021_AYLIK_IHR'!$A$62:$A$81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'2002_2021_AYLIK_IHR'!$O$62:$O$81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169481944.80999997</c:v>
                </c:pt>
                <c:pt idx="19">
                  <c:v>15048344.2093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B-4E8D-9AEE-D402C5F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300544"/>
        <c:axId val="716302720"/>
      </c:barChart>
      <c:catAx>
        <c:axId val="7163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3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302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3005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'2002_2021_AYLIK_IHR'!$C$4:$N$4</c:f>
              <c:numCache>
                <c:formatCode>#,##0</c:formatCode>
                <c:ptCount val="12"/>
                <c:pt idx="0">
                  <c:v>601104.00211999996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F-478B-81F5-C9E69241C502}"/>
            </c:ext>
          </c:extLst>
        </c:ser>
        <c:ser>
          <c:idx val="0"/>
          <c:order val="1"/>
          <c:tx>
            <c:strRef>
              <c:f>'2002_2021_AYLIK_IHR'!$A$5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'2002_2021_AYLIK_IHR'!$C$5:$N$5</c:f>
              <c:numCache>
                <c:formatCode>#,##0</c:formatCode>
                <c:ptCount val="12"/>
                <c:pt idx="0">
                  <c:v>583439.74627999996</c:v>
                </c:pt>
                <c:pt idx="1">
                  <c:v>593080.92209000001</c:v>
                </c:pt>
                <c:pt idx="2">
                  <c:v>631434.96360000002</c:v>
                </c:pt>
                <c:pt idx="3">
                  <c:v>593842.38549999997</c:v>
                </c:pt>
                <c:pt idx="4">
                  <c:v>498592.97797000001</c:v>
                </c:pt>
                <c:pt idx="5">
                  <c:v>571573.11808000004</c:v>
                </c:pt>
                <c:pt idx="6">
                  <c:v>588918.07079000003</c:v>
                </c:pt>
                <c:pt idx="7">
                  <c:v>544211.82758000004</c:v>
                </c:pt>
                <c:pt idx="8">
                  <c:v>643577.66228000005</c:v>
                </c:pt>
                <c:pt idx="9">
                  <c:v>669561.61993000004</c:v>
                </c:pt>
                <c:pt idx="10">
                  <c:v>611880.45892</c:v>
                </c:pt>
                <c:pt idx="11">
                  <c:v>766668.18091999996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78B-81F5-C9E69241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303264"/>
        <c:axId val="717840752"/>
      </c:lineChart>
      <c:catAx>
        <c:axId val="7163032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07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3032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'2002_2021_AYLIK_IHR'!$C$6:$N$6</c:f>
              <c:numCache>
                <c:formatCode>#,##0</c:formatCode>
                <c:ptCount val="12"/>
                <c:pt idx="0">
                  <c:v>279078.87942000001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46A-AE92-56F5452EEA50}"/>
            </c:ext>
          </c:extLst>
        </c:ser>
        <c:ser>
          <c:idx val="0"/>
          <c:order val="1"/>
          <c:tx>
            <c:strRef>
              <c:f>'2002_2021_AYLIK_IHR'!$A$7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'2002_2021_AYLIK_IHR'!$C$7:$N$7</c:f>
              <c:numCache>
                <c:formatCode>#,##0</c:formatCode>
                <c:ptCount val="12"/>
                <c:pt idx="0">
                  <c:v>255294.69912</c:v>
                </c:pt>
                <c:pt idx="1">
                  <c:v>203439.25075000001</c:v>
                </c:pt>
                <c:pt idx="2">
                  <c:v>178169.95655</c:v>
                </c:pt>
                <c:pt idx="3">
                  <c:v>118357.13295</c:v>
                </c:pt>
                <c:pt idx="4">
                  <c:v>158687.47295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129782.3627</c:v>
                </c:pt>
                <c:pt idx="8">
                  <c:v>197124.89387</c:v>
                </c:pt>
                <c:pt idx="9">
                  <c:v>263922.17664000002</c:v>
                </c:pt>
                <c:pt idx="10">
                  <c:v>370537.12147000001</c:v>
                </c:pt>
                <c:pt idx="11">
                  <c:v>405401.19128000003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46A-AE92-56F5452E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46192"/>
        <c:axId val="717848912"/>
      </c:lineChart>
      <c:catAx>
        <c:axId val="71784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8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6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'2002_2021_AYLIK_IHR'!$A$8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'2002_2021_AYLIK_IHR'!$C$1:$N$1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'2002_2021_AYLIK_IHR'!$C$8:$N$8</c:f>
              <c:numCache>
                <c:formatCode>#,##0</c:formatCode>
                <c:ptCount val="12"/>
                <c:pt idx="0">
                  <c:v>129883.89332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968-8289-2957664E1461}"/>
            </c:ext>
          </c:extLst>
        </c:ser>
        <c:ser>
          <c:idx val="0"/>
          <c:order val="1"/>
          <c:tx>
            <c:strRef>
              <c:f>'2002_2021_AYLIK_IHR'!$A$9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'2002_2021_AYLIK_IHR'!$C$9:$N$9</c:f>
              <c:numCache>
                <c:formatCode>#,##0</c:formatCode>
                <c:ptCount val="12"/>
                <c:pt idx="0">
                  <c:v>131870.05003000001</c:v>
                </c:pt>
                <c:pt idx="1">
                  <c:v>126846.91175</c:v>
                </c:pt>
                <c:pt idx="2">
                  <c:v>162233.38362000001</c:v>
                </c:pt>
                <c:pt idx="3">
                  <c:v>143634.92576000001</c:v>
                </c:pt>
                <c:pt idx="4">
                  <c:v>100056.65201000001</c:v>
                </c:pt>
                <c:pt idx="5">
                  <c:v>112618.65360000001</c:v>
                </c:pt>
                <c:pt idx="6">
                  <c:v>124203.32412</c:v>
                </c:pt>
                <c:pt idx="7">
                  <c:v>130637.75741000001</c:v>
                </c:pt>
                <c:pt idx="8">
                  <c:v>166846.87015999999</c:v>
                </c:pt>
                <c:pt idx="9">
                  <c:v>168642.57126999999</c:v>
                </c:pt>
                <c:pt idx="10">
                  <c:v>164501.10172999999</c:v>
                </c:pt>
                <c:pt idx="11">
                  <c:v>151377.96968000001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D-4968-8289-2957664E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40208"/>
        <c:axId val="717841296"/>
      </c:lineChart>
      <c:catAx>
        <c:axId val="71784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841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784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N1" sqref="N1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2" t="s">
        <v>127</v>
      </c>
      <c r="C1" s="152"/>
      <c r="D1" s="152"/>
      <c r="E1" s="152"/>
      <c r="F1" s="152"/>
      <c r="G1" s="152"/>
      <c r="H1" s="152"/>
      <c r="I1" s="152"/>
      <c r="J1" s="152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128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129</v>
      </c>
      <c r="C6" s="148"/>
      <c r="D6" s="148"/>
      <c r="E6" s="148"/>
      <c r="F6" s="148" t="s">
        <v>130</v>
      </c>
      <c r="G6" s="148"/>
      <c r="H6" s="148"/>
      <c r="I6" s="148"/>
      <c r="J6" s="148" t="s">
        <v>105</v>
      </c>
      <c r="K6" s="148"/>
      <c r="L6" s="148"/>
      <c r="M6" s="148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117</v>
      </c>
      <c r="E7" s="7" t="s">
        <v>118</v>
      </c>
      <c r="F7" s="5">
        <v>2020</v>
      </c>
      <c r="G7" s="6">
        <v>2021</v>
      </c>
      <c r="H7" s="7" t="s">
        <v>117</v>
      </c>
      <c r="I7" s="7" t="s">
        <v>118</v>
      </c>
      <c r="J7" s="5" t="s">
        <v>131</v>
      </c>
      <c r="K7" s="5" t="s">
        <v>132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2043209.6545900004</v>
      </c>
      <c r="C8" s="8">
        <f>C9+C18+C20</f>
        <v>2063951.3013900002</v>
      </c>
      <c r="D8" s="10">
        <f t="shared" ref="D8:D46" si="0">(C8-B8)/B8*100</f>
        <v>1.015150195350945</v>
      </c>
      <c r="E8" s="10">
        <f>C8/C$44*100</f>
        <v>15.249771489084093</v>
      </c>
      <c r="F8" s="8">
        <f>F9+F18+F20</f>
        <v>2043209.6545900004</v>
      </c>
      <c r="G8" s="8">
        <f>G9+G18+G20</f>
        <v>2063951.3013900002</v>
      </c>
      <c r="H8" s="10">
        <f t="shared" ref="H8:H46" si="1">(G8-F8)/F8*100</f>
        <v>1.015150195350945</v>
      </c>
      <c r="I8" s="10">
        <f t="shared" ref="I8:I43" si="2">G8/G$44*100</f>
        <v>15.249771489084093</v>
      </c>
      <c r="J8" s="8">
        <f>J9+J18+J20</f>
        <v>23535531.654660001</v>
      </c>
      <c r="K8" s="8">
        <f>K9+K18+K20</f>
        <v>24380731.552689999</v>
      </c>
      <c r="L8" s="10">
        <f t="shared" ref="L8:L46" si="3">(K8-J8)/J8*100</f>
        <v>3.59116552127111</v>
      </c>
      <c r="M8" s="10">
        <f t="shared" ref="M8:M43" si="4">K8/K$44*100</f>
        <v>15.600835129903906</v>
      </c>
    </row>
    <row r="9" spans="1:13" ht="15.6" x14ac:dyDescent="0.3">
      <c r="A9" s="9" t="s">
        <v>3</v>
      </c>
      <c r="B9" s="8">
        <f>B10+B11+B12+B13+B14+B15+B16+B17</f>
        <v>1381716.6604000002</v>
      </c>
      <c r="C9" s="8">
        <f>C10+C11+C12+C13+C14+C15+C16+C17</f>
        <v>1392674.6043300002</v>
      </c>
      <c r="D9" s="10">
        <f t="shared" si="0"/>
        <v>0.79306736641850983</v>
      </c>
      <c r="E9" s="10">
        <f t="shared" ref="E9:E43" si="5">C9/C$44*100</f>
        <v>10.289956676972013</v>
      </c>
      <c r="F9" s="8">
        <f>F10+F11+F12+F13+F14+F15+F16+F17</f>
        <v>1381716.6604000002</v>
      </c>
      <c r="G9" s="8">
        <f>G10+G11+G12+G13+G14+G15+G16+G17</f>
        <v>1392674.6043300002</v>
      </c>
      <c r="H9" s="10">
        <f t="shared" si="1"/>
        <v>0.79306736641850983</v>
      </c>
      <c r="I9" s="10">
        <f t="shared" si="2"/>
        <v>10.289956676972013</v>
      </c>
      <c r="J9" s="8">
        <f>J10+J11+J12+J13+J14+J15+J16+J17</f>
        <v>15452501.575440001</v>
      </c>
      <c r="K9" s="8">
        <f>K10+K11+K12+K13+K14+K15+K16+K17</f>
        <v>16355570.277129998</v>
      </c>
      <c r="L9" s="10">
        <f t="shared" si="3"/>
        <v>5.8441586126438132</v>
      </c>
      <c r="M9" s="10">
        <f t="shared" si="4"/>
        <v>10.465664444794283</v>
      </c>
    </row>
    <row r="10" spans="1:13" ht="13.8" x14ac:dyDescent="0.25">
      <c r="A10" s="11" t="s">
        <v>133</v>
      </c>
      <c r="B10" s="12">
        <v>583439.74627999996</v>
      </c>
      <c r="C10" s="12">
        <v>601104.00211999996</v>
      </c>
      <c r="D10" s="13">
        <f t="shared" si="0"/>
        <v>3.0276058414989615</v>
      </c>
      <c r="E10" s="13">
        <f t="shared" si="5"/>
        <v>4.4413347676035109</v>
      </c>
      <c r="F10" s="12">
        <v>583439.74627999996</v>
      </c>
      <c r="G10" s="12">
        <v>601104.00211999996</v>
      </c>
      <c r="H10" s="13">
        <f t="shared" si="1"/>
        <v>3.0276058414989615</v>
      </c>
      <c r="I10" s="13">
        <f t="shared" si="2"/>
        <v>4.4413347676035109</v>
      </c>
      <c r="J10" s="12">
        <v>6811251.0519000003</v>
      </c>
      <c r="K10" s="12">
        <v>7314446.1897799997</v>
      </c>
      <c r="L10" s="13">
        <f t="shared" si="3"/>
        <v>7.3877050492748007</v>
      </c>
      <c r="M10" s="13">
        <f t="shared" si="4"/>
        <v>4.6803956159683535</v>
      </c>
    </row>
    <row r="11" spans="1:13" ht="13.8" x14ac:dyDescent="0.25">
      <c r="A11" s="11" t="s">
        <v>134</v>
      </c>
      <c r="B11" s="12">
        <v>255294.69912</v>
      </c>
      <c r="C11" s="12">
        <v>279078.87942000001</v>
      </c>
      <c r="D11" s="13">
        <f t="shared" si="0"/>
        <v>9.316362768981886</v>
      </c>
      <c r="E11" s="13">
        <f t="shared" si="5"/>
        <v>2.0620104436177633</v>
      </c>
      <c r="F11" s="12">
        <v>255294.69912</v>
      </c>
      <c r="G11" s="12">
        <v>279078.87942000001</v>
      </c>
      <c r="H11" s="13">
        <f t="shared" si="1"/>
        <v>9.316362768981886</v>
      </c>
      <c r="I11" s="13">
        <f t="shared" si="2"/>
        <v>2.0620104436177633</v>
      </c>
      <c r="J11" s="12">
        <v>2316548.3544399999</v>
      </c>
      <c r="K11" s="12">
        <v>2754234.8827999998</v>
      </c>
      <c r="L11" s="13">
        <f t="shared" si="3"/>
        <v>18.893908582616476</v>
      </c>
      <c r="M11" s="13">
        <f t="shared" si="4"/>
        <v>1.762390280321682</v>
      </c>
    </row>
    <row r="12" spans="1:13" ht="13.8" x14ac:dyDescent="0.25">
      <c r="A12" s="11" t="s">
        <v>135</v>
      </c>
      <c r="B12" s="12">
        <v>131870.05003000001</v>
      </c>
      <c r="C12" s="12">
        <v>129883.89332</v>
      </c>
      <c r="D12" s="13">
        <f t="shared" si="0"/>
        <v>-1.5061469299118078</v>
      </c>
      <c r="E12" s="13">
        <f t="shared" si="5"/>
        <v>0.95966396683324973</v>
      </c>
      <c r="F12" s="12">
        <v>131870.05003000001</v>
      </c>
      <c r="G12" s="12">
        <v>129883.89332</v>
      </c>
      <c r="H12" s="13">
        <f t="shared" si="1"/>
        <v>-1.5061469299118078</v>
      </c>
      <c r="I12" s="13">
        <f t="shared" si="2"/>
        <v>0.95966396683324973</v>
      </c>
      <c r="J12" s="12">
        <v>1554515.1529699999</v>
      </c>
      <c r="K12" s="12">
        <v>1681484.01443</v>
      </c>
      <c r="L12" s="13">
        <f t="shared" si="3"/>
        <v>8.1677467869912999</v>
      </c>
      <c r="M12" s="13">
        <f t="shared" si="4"/>
        <v>1.0759543792194812</v>
      </c>
    </row>
    <row r="13" spans="1:13" ht="13.8" x14ac:dyDescent="0.25">
      <c r="A13" s="11" t="s">
        <v>136</v>
      </c>
      <c r="B13" s="12">
        <v>113205.42514000001</v>
      </c>
      <c r="C13" s="12">
        <v>104109.12424999999</v>
      </c>
      <c r="D13" s="13">
        <f t="shared" si="0"/>
        <v>-8.0352164030572819</v>
      </c>
      <c r="E13" s="13">
        <f t="shared" si="5"/>
        <v>0.76922374751378197</v>
      </c>
      <c r="F13" s="12">
        <v>113205.42514000001</v>
      </c>
      <c r="G13" s="12">
        <v>104109.12424999999</v>
      </c>
      <c r="H13" s="13">
        <f t="shared" si="1"/>
        <v>-8.0352164030572819</v>
      </c>
      <c r="I13" s="13">
        <f t="shared" si="2"/>
        <v>0.76922374751378197</v>
      </c>
      <c r="J13" s="12">
        <v>1417524.7376999999</v>
      </c>
      <c r="K13" s="12">
        <v>1390157.0416000001</v>
      </c>
      <c r="L13" s="13">
        <f t="shared" si="3"/>
        <v>-1.930667971580178</v>
      </c>
      <c r="M13" s="13">
        <f t="shared" si="4"/>
        <v>0.88953896907509777</v>
      </c>
    </row>
    <row r="14" spans="1:13" ht="13.8" x14ac:dyDescent="0.25">
      <c r="A14" s="11" t="s">
        <v>137</v>
      </c>
      <c r="B14" s="12">
        <v>183299.71315</v>
      </c>
      <c r="C14" s="12">
        <v>191187.42361</v>
      </c>
      <c r="D14" s="13">
        <f t="shared" si="0"/>
        <v>4.3031766522979975</v>
      </c>
      <c r="E14" s="13">
        <f t="shared" si="5"/>
        <v>1.4126130396951173</v>
      </c>
      <c r="F14" s="12">
        <v>183299.71315</v>
      </c>
      <c r="G14" s="12">
        <v>191187.42361</v>
      </c>
      <c r="H14" s="13">
        <f t="shared" si="1"/>
        <v>4.3031766522979975</v>
      </c>
      <c r="I14" s="13">
        <f t="shared" si="2"/>
        <v>1.4126130396951173</v>
      </c>
      <c r="J14" s="12">
        <v>2059489.5342699999</v>
      </c>
      <c r="K14" s="12">
        <v>1954741.8901800001</v>
      </c>
      <c r="L14" s="13">
        <f t="shared" si="3"/>
        <v>-5.0860974210839265</v>
      </c>
      <c r="M14" s="13">
        <f t="shared" si="4"/>
        <v>1.2508076668786516</v>
      </c>
    </row>
    <row r="15" spans="1:13" ht="13.8" x14ac:dyDescent="0.25">
      <c r="A15" s="11" t="s">
        <v>138</v>
      </c>
      <c r="B15" s="12">
        <v>24451.569380000001</v>
      </c>
      <c r="C15" s="12">
        <v>15961.90396</v>
      </c>
      <c r="D15" s="13">
        <f t="shared" si="0"/>
        <v>-34.720329350082807</v>
      </c>
      <c r="E15" s="13">
        <f t="shared" si="5"/>
        <v>0.11793659460704069</v>
      </c>
      <c r="F15" s="12">
        <v>24451.569380000001</v>
      </c>
      <c r="G15" s="12">
        <v>15961.90396</v>
      </c>
      <c r="H15" s="13">
        <f t="shared" si="1"/>
        <v>-34.720329350082807</v>
      </c>
      <c r="I15" s="13">
        <f t="shared" si="2"/>
        <v>0.11793659460704069</v>
      </c>
      <c r="J15" s="12">
        <v>279112.04976000002</v>
      </c>
      <c r="K15" s="12">
        <v>262665.22476999997</v>
      </c>
      <c r="L15" s="13">
        <f t="shared" si="3"/>
        <v>-5.8925528310734627</v>
      </c>
      <c r="M15" s="13">
        <f t="shared" si="4"/>
        <v>0.16807522190792501</v>
      </c>
    </row>
    <row r="16" spans="1:13" ht="13.8" x14ac:dyDescent="0.25">
      <c r="A16" s="11" t="s">
        <v>139</v>
      </c>
      <c r="B16" s="12">
        <v>79131.446320000003</v>
      </c>
      <c r="C16" s="12">
        <v>59333.604460000002</v>
      </c>
      <c r="D16" s="13">
        <f t="shared" si="0"/>
        <v>-25.018930881080347</v>
      </c>
      <c r="E16" s="13">
        <f t="shared" si="5"/>
        <v>0.43839402074522449</v>
      </c>
      <c r="F16" s="12">
        <v>79131.446320000003</v>
      </c>
      <c r="G16" s="12">
        <v>59333.604460000002</v>
      </c>
      <c r="H16" s="13">
        <f t="shared" si="1"/>
        <v>-25.018930881080347</v>
      </c>
      <c r="I16" s="13">
        <f t="shared" si="2"/>
        <v>0.43839402074522449</v>
      </c>
      <c r="J16" s="12">
        <v>905005.18885000004</v>
      </c>
      <c r="K16" s="12">
        <v>890733.0209</v>
      </c>
      <c r="L16" s="13">
        <f t="shared" si="3"/>
        <v>-1.5770260906609643</v>
      </c>
      <c r="M16" s="13">
        <f t="shared" si="4"/>
        <v>0.56996562936557749</v>
      </c>
    </row>
    <row r="17" spans="1:13" ht="13.8" x14ac:dyDescent="0.25">
      <c r="A17" s="11" t="s">
        <v>140</v>
      </c>
      <c r="B17" s="12">
        <v>11024.010979999999</v>
      </c>
      <c r="C17" s="12">
        <v>12015.77319</v>
      </c>
      <c r="D17" s="13">
        <f t="shared" si="0"/>
        <v>8.9963826396696938</v>
      </c>
      <c r="E17" s="13">
        <f t="shared" si="5"/>
        <v>8.8780096356323265E-2</v>
      </c>
      <c r="F17" s="12">
        <v>11024.010979999999</v>
      </c>
      <c r="G17" s="12">
        <v>12015.77319</v>
      </c>
      <c r="H17" s="13">
        <f t="shared" si="1"/>
        <v>8.9963826396696938</v>
      </c>
      <c r="I17" s="13">
        <f t="shared" si="2"/>
        <v>8.8780096356323265E-2</v>
      </c>
      <c r="J17" s="12">
        <v>109055.50555</v>
      </c>
      <c r="K17" s="12">
        <v>107108.01267</v>
      </c>
      <c r="L17" s="13">
        <f t="shared" si="3"/>
        <v>-1.785781350678453</v>
      </c>
      <c r="M17" s="13">
        <f t="shared" si="4"/>
        <v>6.8536682057514592E-2</v>
      </c>
    </row>
    <row r="18" spans="1:13" ht="15.6" x14ac:dyDescent="0.3">
      <c r="A18" s="9" t="s">
        <v>12</v>
      </c>
      <c r="B18" s="8">
        <f>B19</f>
        <v>208704.15538000001</v>
      </c>
      <c r="C18" s="8">
        <f>C19</f>
        <v>217213.80937</v>
      </c>
      <c r="D18" s="10">
        <f t="shared" si="0"/>
        <v>4.0773764060930944</v>
      </c>
      <c r="E18" s="10">
        <f t="shared" si="5"/>
        <v>1.6049123615150924</v>
      </c>
      <c r="F18" s="8">
        <f>F19</f>
        <v>208704.15538000001</v>
      </c>
      <c r="G18" s="8">
        <f>G19</f>
        <v>217213.80937</v>
      </c>
      <c r="H18" s="10">
        <f t="shared" si="1"/>
        <v>4.0773764060930944</v>
      </c>
      <c r="I18" s="10">
        <f t="shared" si="2"/>
        <v>1.6049123615150924</v>
      </c>
      <c r="J18" s="8">
        <f>J19</f>
        <v>2493131.65588</v>
      </c>
      <c r="K18" s="8">
        <f>K19</f>
        <v>2458621.5688</v>
      </c>
      <c r="L18" s="10">
        <f t="shared" si="3"/>
        <v>-1.3842063654604295</v>
      </c>
      <c r="M18" s="10">
        <f t="shared" si="4"/>
        <v>1.5732321099053526</v>
      </c>
    </row>
    <row r="19" spans="1:13" ht="13.8" x14ac:dyDescent="0.25">
      <c r="A19" s="11" t="s">
        <v>141</v>
      </c>
      <c r="B19" s="12">
        <v>208704.15538000001</v>
      </c>
      <c r="C19" s="12">
        <v>217213.80937</v>
      </c>
      <c r="D19" s="13">
        <f t="shared" si="0"/>
        <v>4.0773764060930944</v>
      </c>
      <c r="E19" s="13">
        <f t="shared" si="5"/>
        <v>1.6049123615150924</v>
      </c>
      <c r="F19" s="12">
        <v>208704.15538000001</v>
      </c>
      <c r="G19" s="12">
        <v>217213.80937</v>
      </c>
      <c r="H19" s="13">
        <f t="shared" si="1"/>
        <v>4.0773764060930944</v>
      </c>
      <c r="I19" s="13">
        <f t="shared" si="2"/>
        <v>1.6049123615150924</v>
      </c>
      <c r="J19" s="12">
        <v>2493131.65588</v>
      </c>
      <c r="K19" s="12">
        <v>2458621.5688</v>
      </c>
      <c r="L19" s="13">
        <f t="shared" si="3"/>
        <v>-1.3842063654604295</v>
      </c>
      <c r="M19" s="13">
        <f t="shared" si="4"/>
        <v>1.5732321099053526</v>
      </c>
    </row>
    <row r="20" spans="1:13" ht="15.6" x14ac:dyDescent="0.3">
      <c r="A20" s="9" t="s">
        <v>111</v>
      </c>
      <c r="B20" s="8">
        <f>B21</f>
        <v>452788.83880999999</v>
      </c>
      <c r="C20" s="8">
        <f>C21</f>
        <v>454062.88769</v>
      </c>
      <c r="D20" s="10">
        <f t="shared" si="0"/>
        <v>0.28137815484772477</v>
      </c>
      <c r="E20" s="10">
        <f t="shared" si="5"/>
        <v>3.3549024505969882</v>
      </c>
      <c r="F20" s="8">
        <f>F21</f>
        <v>452788.83880999999</v>
      </c>
      <c r="G20" s="8">
        <f>G21</f>
        <v>454062.88769</v>
      </c>
      <c r="H20" s="10">
        <f t="shared" si="1"/>
        <v>0.28137815484772477</v>
      </c>
      <c r="I20" s="10">
        <f t="shared" si="2"/>
        <v>3.3549024505969882</v>
      </c>
      <c r="J20" s="8">
        <f>J21</f>
        <v>5589898.4233400002</v>
      </c>
      <c r="K20" s="8">
        <f>K21</f>
        <v>5566539.7067600004</v>
      </c>
      <c r="L20" s="10">
        <f t="shared" si="3"/>
        <v>-0.41787372168460246</v>
      </c>
      <c r="M20" s="10">
        <f t="shared" si="4"/>
        <v>3.5619385752042696</v>
      </c>
    </row>
    <row r="21" spans="1:13" ht="13.8" x14ac:dyDescent="0.25">
      <c r="A21" s="11" t="s">
        <v>142</v>
      </c>
      <c r="B21" s="12">
        <v>452788.83880999999</v>
      </c>
      <c r="C21" s="12">
        <v>454062.88769</v>
      </c>
      <c r="D21" s="13">
        <f t="shared" si="0"/>
        <v>0.28137815484772477</v>
      </c>
      <c r="E21" s="13">
        <f t="shared" si="5"/>
        <v>3.3549024505969882</v>
      </c>
      <c r="F21" s="12">
        <v>452788.83880999999</v>
      </c>
      <c r="G21" s="12">
        <v>454062.88769</v>
      </c>
      <c r="H21" s="13">
        <f t="shared" si="1"/>
        <v>0.28137815484772477</v>
      </c>
      <c r="I21" s="13">
        <f t="shared" si="2"/>
        <v>3.3549024505969882</v>
      </c>
      <c r="J21" s="12">
        <v>5589898.4233400002</v>
      </c>
      <c r="K21" s="12">
        <v>5566539.7067600004</v>
      </c>
      <c r="L21" s="13">
        <f t="shared" si="3"/>
        <v>-0.41787372168460246</v>
      </c>
      <c r="M21" s="13">
        <f t="shared" si="4"/>
        <v>3.5619385752042696</v>
      </c>
    </row>
    <row r="22" spans="1:13" ht="16.8" x14ac:dyDescent="0.3">
      <c r="A22" s="85" t="s">
        <v>14</v>
      </c>
      <c r="B22" s="8">
        <f>B23+B27+B29</f>
        <v>11103440.371610001</v>
      </c>
      <c r="C22" s="8">
        <f>C23+C27+C29</f>
        <v>11116935.74261</v>
      </c>
      <c r="D22" s="10">
        <f t="shared" si="0"/>
        <v>0.12154224770283982</v>
      </c>
      <c r="E22" s="10">
        <f t="shared" si="5"/>
        <v>82.138919469398701</v>
      </c>
      <c r="F22" s="8">
        <f>F23+F27+F29</f>
        <v>11103440.371610001</v>
      </c>
      <c r="G22" s="8">
        <f>G23+G27+G29</f>
        <v>11116935.74261</v>
      </c>
      <c r="H22" s="10">
        <f t="shared" si="1"/>
        <v>0.12154224770283982</v>
      </c>
      <c r="I22" s="10">
        <f t="shared" si="2"/>
        <v>82.138919469398701</v>
      </c>
      <c r="J22" s="8">
        <f>J23+J27+J29</f>
        <v>138683541.27025002</v>
      </c>
      <c r="K22" s="8">
        <f>K23+K27+K29</f>
        <v>127602042.14352</v>
      </c>
      <c r="L22" s="10">
        <f t="shared" si="3"/>
        <v>-7.9904933384529846</v>
      </c>
      <c r="M22" s="10">
        <f t="shared" si="4"/>
        <v>81.650479495167801</v>
      </c>
    </row>
    <row r="23" spans="1:13" ht="15.6" x14ac:dyDescent="0.3">
      <c r="A23" s="9" t="s">
        <v>15</v>
      </c>
      <c r="B23" s="8">
        <f>B24+B25+B26</f>
        <v>1027135.99259</v>
      </c>
      <c r="C23" s="8">
        <f>C24+C25+C26</f>
        <v>1077484.2021599999</v>
      </c>
      <c r="D23" s="10">
        <f>(C23-B23)/B23*100</f>
        <v>4.9018055966516236</v>
      </c>
      <c r="E23" s="10">
        <f t="shared" si="5"/>
        <v>7.9611315707750041</v>
      </c>
      <c r="F23" s="8">
        <f>F24+F25+F26</f>
        <v>1027135.99259</v>
      </c>
      <c r="G23" s="8">
        <f>G24+G25+G26</f>
        <v>1077484.2021599999</v>
      </c>
      <c r="H23" s="10">
        <f t="shared" si="1"/>
        <v>4.9018055966516236</v>
      </c>
      <c r="I23" s="10">
        <f t="shared" si="2"/>
        <v>7.9611315707750041</v>
      </c>
      <c r="J23" s="8">
        <f>J24+J25+J26</f>
        <v>12171228.96311</v>
      </c>
      <c r="K23" s="8">
        <f>K24+K25+K26</f>
        <v>11271904.04972</v>
      </c>
      <c r="L23" s="10">
        <f t="shared" si="3"/>
        <v>-7.388940887693261</v>
      </c>
      <c r="M23" s="10">
        <f t="shared" si="4"/>
        <v>7.2127087860239243</v>
      </c>
    </row>
    <row r="24" spans="1:13" ht="13.8" x14ac:dyDescent="0.25">
      <c r="A24" s="11" t="s">
        <v>143</v>
      </c>
      <c r="B24" s="12">
        <v>672953.57337</v>
      </c>
      <c r="C24" s="12">
        <v>731548.29743999999</v>
      </c>
      <c r="D24" s="13">
        <f t="shared" si="0"/>
        <v>8.7070975456108819</v>
      </c>
      <c r="E24" s="13">
        <f t="shared" si="5"/>
        <v>5.4051393371904544</v>
      </c>
      <c r="F24" s="12">
        <v>672953.57337</v>
      </c>
      <c r="G24" s="12">
        <v>731548.29743999999</v>
      </c>
      <c r="H24" s="13">
        <f t="shared" si="1"/>
        <v>8.7070975456108819</v>
      </c>
      <c r="I24" s="13">
        <f t="shared" si="2"/>
        <v>5.4051393371904544</v>
      </c>
      <c r="J24" s="12">
        <v>7916810.69417</v>
      </c>
      <c r="K24" s="12">
        <v>7343229.9196100002</v>
      </c>
      <c r="L24" s="13">
        <f t="shared" si="3"/>
        <v>-7.2450990268390409</v>
      </c>
      <c r="M24" s="13">
        <f t="shared" si="4"/>
        <v>4.6988138583632173</v>
      </c>
    </row>
    <row r="25" spans="1:13" ht="13.8" x14ac:dyDescent="0.25">
      <c r="A25" s="11" t="s">
        <v>144</v>
      </c>
      <c r="B25" s="12">
        <v>132742.62510999999</v>
      </c>
      <c r="C25" s="12">
        <v>110259.25900000001</v>
      </c>
      <c r="D25" s="13">
        <f t="shared" si="0"/>
        <v>-16.937563266786889</v>
      </c>
      <c r="E25" s="13">
        <f t="shared" si="5"/>
        <v>0.81466481460747386</v>
      </c>
      <c r="F25" s="12">
        <v>132742.62510999999</v>
      </c>
      <c r="G25" s="12">
        <v>110259.25900000001</v>
      </c>
      <c r="H25" s="13">
        <f t="shared" si="1"/>
        <v>-16.937563266786889</v>
      </c>
      <c r="I25" s="13">
        <f t="shared" si="2"/>
        <v>0.81466481460747386</v>
      </c>
      <c r="J25" s="12">
        <v>1681299.7740100001</v>
      </c>
      <c r="K25" s="12">
        <v>1310256.1502100001</v>
      </c>
      <c r="L25" s="13">
        <f t="shared" si="3"/>
        <v>-22.068855865901821</v>
      </c>
      <c r="M25" s="13">
        <f t="shared" si="4"/>
        <v>0.83841168314383463</v>
      </c>
    </row>
    <row r="26" spans="1:13" ht="13.8" x14ac:dyDescent="0.25">
      <c r="A26" s="11" t="s">
        <v>145</v>
      </c>
      <c r="B26" s="12">
        <v>221439.79410999999</v>
      </c>
      <c r="C26" s="12">
        <v>235676.64572</v>
      </c>
      <c r="D26" s="13">
        <f t="shared" si="0"/>
        <v>6.4292200357302862</v>
      </c>
      <c r="E26" s="13">
        <f t="shared" si="5"/>
        <v>1.7413274189770771</v>
      </c>
      <c r="F26" s="12">
        <v>221439.79410999999</v>
      </c>
      <c r="G26" s="12">
        <v>235676.64572</v>
      </c>
      <c r="H26" s="13">
        <f t="shared" si="1"/>
        <v>6.4292200357302862</v>
      </c>
      <c r="I26" s="13">
        <f t="shared" si="2"/>
        <v>1.7413274189770771</v>
      </c>
      <c r="J26" s="12">
        <v>2573118.49493</v>
      </c>
      <c r="K26" s="12">
        <v>2618417.9799000002</v>
      </c>
      <c r="L26" s="13">
        <f t="shared" si="3"/>
        <v>1.7604896571711306</v>
      </c>
      <c r="M26" s="13">
        <f t="shared" si="4"/>
        <v>1.6754832445168732</v>
      </c>
    </row>
    <row r="27" spans="1:13" ht="15.6" x14ac:dyDescent="0.3">
      <c r="A27" s="9" t="s">
        <v>19</v>
      </c>
      <c r="B27" s="8">
        <f>B28</f>
        <v>1680111.3639199999</v>
      </c>
      <c r="C27" s="8">
        <f>C28</f>
        <v>1647917.3628799999</v>
      </c>
      <c r="D27" s="10">
        <f t="shared" si="0"/>
        <v>-1.9161825657131231</v>
      </c>
      <c r="E27" s="10">
        <f t="shared" si="5"/>
        <v>12.175850854566981</v>
      </c>
      <c r="F27" s="8">
        <f>F28</f>
        <v>1680111.3639199999</v>
      </c>
      <c r="G27" s="8">
        <f>G28</f>
        <v>1647917.3628799999</v>
      </c>
      <c r="H27" s="10">
        <f t="shared" si="1"/>
        <v>-1.9161825657131231</v>
      </c>
      <c r="I27" s="10">
        <f t="shared" si="2"/>
        <v>12.175850854566981</v>
      </c>
      <c r="J27" s="8">
        <f>J28</f>
        <v>20731707.687729999</v>
      </c>
      <c r="K27" s="8">
        <f>K28</f>
        <v>18221640.423409998</v>
      </c>
      <c r="L27" s="10">
        <f t="shared" si="3"/>
        <v>-12.107383058490532</v>
      </c>
      <c r="M27" s="10">
        <f t="shared" si="4"/>
        <v>11.65973249931654</v>
      </c>
    </row>
    <row r="28" spans="1:13" ht="13.8" x14ac:dyDescent="0.25">
      <c r="A28" s="11" t="s">
        <v>146</v>
      </c>
      <c r="B28" s="12">
        <v>1680111.3639199999</v>
      </c>
      <c r="C28" s="12">
        <v>1647917.3628799999</v>
      </c>
      <c r="D28" s="13">
        <f t="shared" si="0"/>
        <v>-1.9161825657131231</v>
      </c>
      <c r="E28" s="13">
        <f t="shared" si="5"/>
        <v>12.175850854566981</v>
      </c>
      <c r="F28" s="12">
        <v>1680111.3639199999</v>
      </c>
      <c r="G28" s="12">
        <v>1647917.3628799999</v>
      </c>
      <c r="H28" s="13">
        <f t="shared" si="1"/>
        <v>-1.9161825657131231</v>
      </c>
      <c r="I28" s="13">
        <f t="shared" si="2"/>
        <v>12.175850854566981</v>
      </c>
      <c r="J28" s="12">
        <v>20731707.687729999</v>
      </c>
      <c r="K28" s="12">
        <v>18221640.423409998</v>
      </c>
      <c r="L28" s="13">
        <f t="shared" si="3"/>
        <v>-12.107383058490532</v>
      </c>
      <c r="M28" s="13">
        <f t="shared" si="4"/>
        <v>11.65973249931654</v>
      </c>
    </row>
    <row r="29" spans="1:13" ht="15.6" x14ac:dyDescent="0.3">
      <c r="A29" s="9" t="s">
        <v>21</v>
      </c>
      <c r="B29" s="8">
        <f>B30+B31+B32+B33+B34+B35+B36+B37+B38+B39+B40+B41</f>
        <v>8396193.0151000004</v>
      </c>
      <c r="C29" s="8">
        <f>C30+C31+C32+C33+C34+C35+C36+C37+C38+C39+C40+C41</f>
        <v>8391534.1775700003</v>
      </c>
      <c r="D29" s="10">
        <f t="shared" si="0"/>
        <v>-5.5487499175180019E-2</v>
      </c>
      <c r="E29" s="10">
        <f t="shared" si="5"/>
        <v>62.001937044056717</v>
      </c>
      <c r="F29" s="8">
        <f>F30+F31+F32+F33+F34+F35+F36+F37+F38+F39+F40+F41</f>
        <v>8396193.0151000004</v>
      </c>
      <c r="G29" s="8">
        <f>G30+G31+G32+G33+G34+G35+G36+G37+G38+G39+G40+G41</f>
        <v>8391534.1775700003</v>
      </c>
      <c r="H29" s="10">
        <f t="shared" si="1"/>
        <v>-5.5487499175180019E-2</v>
      </c>
      <c r="I29" s="10">
        <f t="shared" si="2"/>
        <v>62.001937044056717</v>
      </c>
      <c r="J29" s="8">
        <f>J30+J31+J32+J33+J34+J35+J36+J37+J38+J39+J40+J41</f>
        <v>105780604.61941001</v>
      </c>
      <c r="K29" s="8">
        <f>K30+K31+K32+K33+K34+K35+K36+K37+K38+K39+K40+K41</f>
        <v>98108497.670389995</v>
      </c>
      <c r="L29" s="10">
        <f t="shared" si="3"/>
        <v>-7.2528484561263653</v>
      </c>
      <c r="M29" s="10">
        <f t="shared" si="4"/>
        <v>62.778038209827336</v>
      </c>
    </row>
    <row r="30" spans="1:13" ht="13.8" x14ac:dyDescent="0.25">
      <c r="A30" s="11" t="s">
        <v>147</v>
      </c>
      <c r="B30" s="12">
        <v>1490275.50083</v>
      </c>
      <c r="C30" s="12">
        <v>1523135.8046599999</v>
      </c>
      <c r="D30" s="13">
        <f t="shared" si="0"/>
        <v>2.2049818179053822</v>
      </c>
      <c r="E30" s="13">
        <f t="shared" si="5"/>
        <v>11.253886151414678</v>
      </c>
      <c r="F30" s="12">
        <v>1490275.50083</v>
      </c>
      <c r="G30" s="12">
        <v>1523135.8046599999</v>
      </c>
      <c r="H30" s="13">
        <f t="shared" si="1"/>
        <v>2.2049818179053822</v>
      </c>
      <c r="I30" s="13">
        <f t="shared" si="2"/>
        <v>11.253886151414678</v>
      </c>
      <c r="J30" s="12">
        <v>17773520.978879999</v>
      </c>
      <c r="K30" s="12">
        <v>17165678.014529999</v>
      </c>
      <c r="L30" s="13">
        <f t="shared" si="3"/>
        <v>-3.4199355607270525</v>
      </c>
      <c r="M30" s="13">
        <f t="shared" si="4"/>
        <v>10.984039261453239</v>
      </c>
    </row>
    <row r="31" spans="1:13" ht="13.8" x14ac:dyDescent="0.25">
      <c r="A31" s="11" t="s">
        <v>148</v>
      </c>
      <c r="B31" s="12">
        <v>2398190.2387999999</v>
      </c>
      <c r="C31" s="12">
        <v>2267426.5687899999</v>
      </c>
      <c r="D31" s="13">
        <f t="shared" si="0"/>
        <v>-5.4525978754475783</v>
      </c>
      <c r="E31" s="13">
        <f t="shared" si="5"/>
        <v>16.753174853999024</v>
      </c>
      <c r="F31" s="12">
        <v>2398190.2387999999</v>
      </c>
      <c r="G31" s="12">
        <v>2267426.5687899999</v>
      </c>
      <c r="H31" s="13">
        <f t="shared" si="1"/>
        <v>-5.4525978754475783</v>
      </c>
      <c r="I31" s="13">
        <f t="shared" si="2"/>
        <v>16.753174853999024</v>
      </c>
      <c r="J31" s="12">
        <v>30657336.28858</v>
      </c>
      <c r="K31" s="12">
        <v>25416159.68908</v>
      </c>
      <c r="L31" s="13">
        <f t="shared" si="3"/>
        <v>-17.095994740587958</v>
      </c>
      <c r="M31" s="13">
        <f t="shared" si="4"/>
        <v>16.263388819475281</v>
      </c>
    </row>
    <row r="32" spans="1:13" ht="13.8" x14ac:dyDescent="0.25">
      <c r="A32" s="11" t="s">
        <v>149</v>
      </c>
      <c r="B32" s="12">
        <v>108751.99489</v>
      </c>
      <c r="C32" s="12">
        <v>42744.004710000001</v>
      </c>
      <c r="D32" s="13">
        <f t="shared" si="0"/>
        <v>-60.69588907014117</v>
      </c>
      <c r="E32" s="13">
        <f t="shared" si="5"/>
        <v>0.31581961450197243</v>
      </c>
      <c r="F32" s="12">
        <v>108751.99489</v>
      </c>
      <c r="G32" s="12">
        <v>42744.004710000001</v>
      </c>
      <c r="H32" s="13">
        <f t="shared" si="1"/>
        <v>-60.69588907014117</v>
      </c>
      <c r="I32" s="13">
        <f t="shared" si="2"/>
        <v>0.31581961450197243</v>
      </c>
      <c r="J32" s="12">
        <v>1059159.4059299999</v>
      </c>
      <c r="K32" s="12">
        <v>1308998.36472</v>
      </c>
      <c r="L32" s="13">
        <f t="shared" si="3"/>
        <v>23.588419022784183</v>
      </c>
      <c r="M32" s="13">
        <f t="shared" si="4"/>
        <v>0.8376068465860852</v>
      </c>
    </row>
    <row r="33" spans="1:13" ht="13.8" x14ac:dyDescent="0.25">
      <c r="A33" s="11" t="s">
        <v>150</v>
      </c>
      <c r="B33" s="12">
        <v>822634.86193000001</v>
      </c>
      <c r="C33" s="12">
        <v>897122.52113000001</v>
      </c>
      <c r="D33" s="13">
        <f t="shared" si="0"/>
        <v>9.0547656861080519</v>
      </c>
      <c r="E33" s="13">
        <f t="shared" si="5"/>
        <v>6.6285059321554209</v>
      </c>
      <c r="F33" s="12">
        <v>822634.86193000001</v>
      </c>
      <c r="G33" s="12">
        <v>897122.52113000001</v>
      </c>
      <c r="H33" s="13">
        <f t="shared" si="1"/>
        <v>9.0547656861080519</v>
      </c>
      <c r="I33" s="13">
        <f t="shared" si="2"/>
        <v>6.6285059321554209</v>
      </c>
      <c r="J33" s="12">
        <v>11261302.64989</v>
      </c>
      <c r="K33" s="12">
        <v>11126786.612980001</v>
      </c>
      <c r="L33" s="13">
        <f t="shared" si="3"/>
        <v>-1.1944980176100077</v>
      </c>
      <c r="M33" s="13">
        <f t="shared" si="4"/>
        <v>7.1198504892922498</v>
      </c>
    </row>
    <row r="34" spans="1:13" ht="13.8" x14ac:dyDescent="0.25">
      <c r="A34" s="11" t="s">
        <v>151</v>
      </c>
      <c r="B34" s="12">
        <v>623758.75159999996</v>
      </c>
      <c r="C34" s="12">
        <v>652608.30617999996</v>
      </c>
      <c r="D34" s="13">
        <f t="shared" si="0"/>
        <v>4.6251141977564521</v>
      </c>
      <c r="E34" s="13">
        <f t="shared" si="5"/>
        <v>4.8218809883841782</v>
      </c>
      <c r="F34" s="12">
        <v>623758.75159999996</v>
      </c>
      <c r="G34" s="12">
        <v>652608.30617999996</v>
      </c>
      <c r="H34" s="13">
        <f t="shared" si="1"/>
        <v>4.6251141977564521</v>
      </c>
      <c r="I34" s="13">
        <f t="shared" si="2"/>
        <v>4.8218809883841782</v>
      </c>
      <c r="J34" s="12">
        <v>7871028.0714600002</v>
      </c>
      <c r="K34" s="12">
        <v>7569703.1072699996</v>
      </c>
      <c r="L34" s="13">
        <f t="shared" si="3"/>
        <v>-3.8282796282050073</v>
      </c>
      <c r="M34" s="13">
        <f t="shared" si="4"/>
        <v>4.8437303820693156</v>
      </c>
    </row>
    <row r="35" spans="1:13" ht="13.8" x14ac:dyDescent="0.25">
      <c r="A35" s="11" t="s">
        <v>152</v>
      </c>
      <c r="B35" s="12">
        <v>702065.64616</v>
      </c>
      <c r="C35" s="12">
        <v>760570.11219000001</v>
      </c>
      <c r="D35" s="13">
        <f t="shared" si="0"/>
        <v>8.3331902579188313</v>
      </c>
      <c r="E35" s="13">
        <f t="shared" si="5"/>
        <v>5.619570774035874</v>
      </c>
      <c r="F35" s="12">
        <v>702065.64616</v>
      </c>
      <c r="G35" s="12">
        <v>760570.11219000001</v>
      </c>
      <c r="H35" s="13">
        <f t="shared" si="1"/>
        <v>8.3331902579188313</v>
      </c>
      <c r="I35" s="13">
        <f t="shared" si="2"/>
        <v>5.619570774035874</v>
      </c>
      <c r="J35" s="12">
        <v>8172160.1875999998</v>
      </c>
      <c r="K35" s="12">
        <v>8312673.0424699998</v>
      </c>
      <c r="L35" s="13">
        <f t="shared" si="3"/>
        <v>1.7194089646358945</v>
      </c>
      <c r="M35" s="13">
        <f t="shared" si="4"/>
        <v>5.3191448067957028</v>
      </c>
    </row>
    <row r="36" spans="1:13" ht="13.8" x14ac:dyDescent="0.25">
      <c r="A36" s="11" t="s">
        <v>153</v>
      </c>
      <c r="B36" s="12">
        <v>1135828.91016</v>
      </c>
      <c r="C36" s="12">
        <v>1056325.4687699999</v>
      </c>
      <c r="D36" s="13">
        <f t="shared" si="0"/>
        <v>-6.9995965658948318</v>
      </c>
      <c r="E36" s="13">
        <f t="shared" si="5"/>
        <v>7.8047975288920153</v>
      </c>
      <c r="F36" s="12">
        <v>1135828.91016</v>
      </c>
      <c r="G36" s="12">
        <v>1056325.4687699999</v>
      </c>
      <c r="H36" s="13">
        <f t="shared" si="1"/>
        <v>-6.9995965658948318</v>
      </c>
      <c r="I36" s="13">
        <f t="shared" si="2"/>
        <v>7.8047975288920153</v>
      </c>
      <c r="J36" s="12">
        <v>13753333.213190001</v>
      </c>
      <c r="K36" s="12">
        <v>12562388.933909999</v>
      </c>
      <c r="L36" s="13">
        <f t="shared" si="3"/>
        <v>-8.6593137882956093</v>
      </c>
      <c r="M36" s="13">
        <f t="shared" si="4"/>
        <v>8.0384691563545694</v>
      </c>
    </row>
    <row r="37" spans="1:13" ht="13.8" x14ac:dyDescent="0.25">
      <c r="A37" s="14" t="s">
        <v>154</v>
      </c>
      <c r="B37" s="12">
        <v>287897.45929000003</v>
      </c>
      <c r="C37" s="12">
        <v>279255.84479</v>
      </c>
      <c r="D37" s="13">
        <f t="shared" si="0"/>
        <v>-3.0016293027773129</v>
      </c>
      <c r="E37" s="13">
        <f t="shared" si="5"/>
        <v>2.0633179751724873</v>
      </c>
      <c r="F37" s="12">
        <v>287897.45929000003</v>
      </c>
      <c r="G37" s="12">
        <v>279255.84479</v>
      </c>
      <c r="H37" s="13">
        <f t="shared" si="1"/>
        <v>-3.0016293027773129</v>
      </c>
      <c r="I37" s="13">
        <f t="shared" si="2"/>
        <v>2.0633179751724873</v>
      </c>
      <c r="J37" s="12">
        <v>3550637.9257399999</v>
      </c>
      <c r="K37" s="12">
        <v>3749701.93304</v>
      </c>
      <c r="L37" s="13">
        <f t="shared" si="3"/>
        <v>5.6064293646193901</v>
      </c>
      <c r="M37" s="13">
        <f t="shared" si="4"/>
        <v>2.3993735182726583</v>
      </c>
    </row>
    <row r="38" spans="1:13" ht="13.8" x14ac:dyDescent="0.25">
      <c r="A38" s="11" t="s">
        <v>155</v>
      </c>
      <c r="B38" s="12">
        <v>291805.55313000001</v>
      </c>
      <c r="C38" s="12">
        <v>330860.72021</v>
      </c>
      <c r="D38" s="13">
        <f t="shared" si="0"/>
        <v>13.383969791212582</v>
      </c>
      <c r="E38" s="13">
        <f t="shared" si="5"/>
        <v>2.4446072804713377</v>
      </c>
      <c r="F38" s="12">
        <v>291805.55313000001</v>
      </c>
      <c r="G38" s="12">
        <v>330860.72021</v>
      </c>
      <c r="H38" s="13">
        <f t="shared" si="1"/>
        <v>13.383969791212582</v>
      </c>
      <c r="I38" s="13">
        <f t="shared" si="2"/>
        <v>2.4446072804713377</v>
      </c>
      <c r="J38" s="12">
        <v>4126968.23918</v>
      </c>
      <c r="K38" s="12">
        <v>3807010.11772</v>
      </c>
      <c r="L38" s="13">
        <f t="shared" si="3"/>
        <v>-7.7528612510857009</v>
      </c>
      <c r="M38" s="13">
        <f t="shared" si="4"/>
        <v>2.4360440972031792</v>
      </c>
    </row>
    <row r="39" spans="1:13" ht="13.8" x14ac:dyDescent="0.25">
      <c r="A39" s="11" t="s">
        <v>156</v>
      </c>
      <c r="B39" s="12">
        <v>166851.07902</v>
      </c>
      <c r="C39" s="12">
        <v>172972.84714</v>
      </c>
      <c r="D39" s="13">
        <f>(C39-B39)/B39*100</f>
        <v>3.6690012171070188</v>
      </c>
      <c r="E39" s="13">
        <f t="shared" si="5"/>
        <v>1.27803228250822</v>
      </c>
      <c r="F39" s="12">
        <v>166851.07902</v>
      </c>
      <c r="G39" s="12">
        <v>172972.84714</v>
      </c>
      <c r="H39" s="13">
        <f t="shared" si="1"/>
        <v>3.6690012171070188</v>
      </c>
      <c r="I39" s="13">
        <f t="shared" si="2"/>
        <v>1.27803228250822</v>
      </c>
      <c r="J39" s="12">
        <v>2733047.1843400002</v>
      </c>
      <c r="K39" s="12">
        <v>2285147.3956399998</v>
      </c>
      <c r="L39" s="13">
        <f t="shared" si="3"/>
        <v>-16.388293303767572</v>
      </c>
      <c r="M39" s="13">
        <f t="shared" si="4"/>
        <v>1.4622287969441807</v>
      </c>
    </row>
    <row r="40" spans="1:13" ht="13.8" x14ac:dyDescent="0.25">
      <c r="A40" s="11" t="s">
        <v>157</v>
      </c>
      <c r="B40" s="12">
        <v>361004.43206999998</v>
      </c>
      <c r="C40" s="12">
        <v>401180.80476999999</v>
      </c>
      <c r="D40" s="13">
        <f>(C40-B40)/B40*100</f>
        <v>11.12905247994564</v>
      </c>
      <c r="E40" s="13">
        <f t="shared" si="5"/>
        <v>2.9641763322754526</v>
      </c>
      <c r="F40" s="12">
        <v>361004.43206999998</v>
      </c>
      <c r="G40" s="12">
        <v>401180.80476999999</v>
      </c>
      <c r="H40" s="13">
        <f t="shared" si="1"/>
        <v>11.12905247994564</v>
      </c>
      <c r="I40" s="13">
        <f t="shared" si="2"/>
        <v>2.9641763322754526</v>
      </c>
      <c r="J40" s="12">
        <v>4703136.2767700003</v>
      </c>
      <c r="K40" s="12">
        <v>4703533.2934999997</v>
      </c>
      <c r="L40" s="13">
        <f t="shared" si="3"/>
        <v>8.4415314937885469E-3</v>
      </c>
      <c r="M40" s="13">
        <f t="shared" si="4"/>
        <v>3.0097147528705421</v>
      </c>
    </row>
    <row r="41" spans="1:13" ht="13.8" x14ac:dyDescent="0.25">
      <c r="A41" s="11" t="s">
        <v>158</v>
      </c>
      <c r="B41" s="12">
        <v>7128.5872200000003</v>
      </c>
      <c r="C41" s="12">
        <v>7331.1742299999996</v>
      </c>
      <c r="D41" s="13">
        <f t="shared" si="0"/>
        <v>2.8418956484339581</v>
      </c>
      <c r="E41" s="13">
        <f t="shared" si="5"/>
        <v>5.4167330246052525E-2</v>
      </c>
      <c r="F41" s="12">
        <v>7128.5872200000003</v>
      </c>
      <c r="G41" s="12">
        <v>7331.1742299999996</v>
      </c>
      <c r="H41" s="13">
        <f t="shared" si="1"/>
        <v>2.8418956484339581</v>
      </c>
      <c r="I41" s="13">
        <f t="shared" si="2"/>
        <v>5.4167330246052525E-2</v>
      </c>
      <c r="J41" s="12">
        <v>118974.19785</v>
      </c>
      <c r="K41" s="12">
        <v>100717.16553</v>
      </c>
      <c r="L41" s="13">
        <f t="shared" si="3"/>
        <v>-15.345371223278223</v>
      </c>
      <c r="M41" s="13">
        <f t="shared" si="4"/>
        <v>6.4447282510331716E-2</v>
      </c>
    </row>
    <row r="42" spans="1:13" ht="15.6" x14ac:dyDescent="0.3">
      <c r="A42" s="9" t="s">
        <v>31</v>
      </c>
      <c r="B42" s="8">
        <f>B43</f>
        <v>329222.77347000001</v>
      </c>
      <c r="C42" s="8">
        <f>C43</f>
        <v>353422.65282000002</v>
      </c>
      <c r="D42" s="10">
        <f t="shared" si="0"/>
        <v>7.3506091619768181</v>
      </c>
      <c r="E42" s="10">
        <f t="shared" si="5"/>
        <v>2.6113090415172016</v>
      </c>
      <c r="F42" s="8">
        <f>F43</f>
        <v>329222.77347000001</v>
      </c>
      <c r="G42" s="8">
        <f>G43</f>
        <v>353422.65282000002</v>
      </c>
      <c r="H42" s="10">
        <f t="shared" si="1"/>
        <v>7.3506091619768181</v>
      </c>
      <c r="I42" s="10">
        <f t="shared" si="2"/>
        <v>2.6113090415172016</v>
      </c>
      <c r="J42" s="8">
        <f>J43</f>
        <v>4335311.2954200003</v>
      </c>
      <c r="K42" s="8">
        <f>K43</f>
        <v>4295600.8246299997</v>
      </c>
      <c r="L42" s="10">
        <f t="shared" si="3"/>
        <v>-0.91597737933957335</v>
      </c>
      <c r="M42" s="10">
        <f t="shared" si="4"/>
        <v>2.7486853749282973</v>
      </c>
    </row>
    <row r="43" spans="1:13" ht="13.8" x14ac:dyDescent="0.25">
      <c r="A43" s="11" t="s">
        <v>159</v>
      </c>
      <c r="B43" s="12">
        <v>329222.77347000001</v>
      </c>
      <c r="C43" s="12">
        <v>353422.65282000002</v>
      </c>
      <c r="D43" s="13">
        <f t="shared" si="0"/>
        <v>7.3506091619768181</v>
      </c>
      <c r="E43" s="13">
        <f t="shared" si="5"/>
        <v>2.6113090415172016</v>
      </c>
      <c r="F43" s="12">
        <v>329222.77347000001</v>
      </c>
      <c r="G43" s="12">
        <v>353422.65282000002</v>
      </c>
      <c r="H43" s="13">
        <f t="shared" si="1"/>
        <v>7.3506091619768181</v>
      </c>
      <c r="I43" s="13">
        <f t="shared" si="2"/>
        <v>2.6113090415172016</v>
      </c>
      <c r="J43" s="12">
        <v>4335311.2954200003</v>
      </c>
      <c r="K43" s="12">
        <v>4295600.8246299997</v>
      </c>
      <c r="L43" s="13">
        <f t="shared" si="3"/>
        <v>-0.91597737933957335</v>
      </c>
      <c r="M43" s="13">
        <f t="shared" si="4"/>
        <v>2.7486853749282973</v>
      </c>
    </row>
    <row r="44" spans="1:13" ht="15.6" x14ac:dyDescent="0.3">
      <c r="A44" s="9" t="s">
        <v>33</v>
      </c>
      <c r="B44" s="8">
        <f>B8+B22+B42</f>
        <v>13475872.79967</v>
      </c>
      <c r="C44" s="8">
        <f>C8+C22+C42</f>
        <v>13534309.69682</v>
      </c>
      <c r="D44" s="10">
        <f t="shared" si="0"/>
        <v>0.43364090785593917</v>
      </c>
      <c r="E44" s="10">
        <f t="shared" ref="E44:E46" si="6">C44/C$46*100</f>
        <v>89.938863097347848</v>
      </c>
      <c r="F44" s="15">
        <f>F8+F22+F42</f>
        <v>13475872.79967</v>
      </c>
      <c r="G44" s="15">
        <f>G8+G22+G42</f>
        <v>13534309.69682</v>
      </c>
      <c r="H44" s="16">
        <f t="shared" si="1"/>
        <v>0.43364090785593917</v>
      </c>
      <c r="I44" s="16">
        <f t="shared" ref="I44:I46" si="7">G44/G$46*100</f>
        <v>89.938863097347848</v>
      </c>
      <c r="J44" s="15">
        <f>J8+J22+J42</f>
        <v>166554384.22033</v>
      </c>
      <c r="K44" s="15">
        <f>K8+K22+K42</f>
        <v>156278374.52083999</v>
      </c>
      <c r="L44" s="16">
        <f t="shared" si="3"/>
        <v>-6.1697623557577286</v>
      </c>
      <c r="M44" s="16">
        <f t="shared" ref="M44:M46" si="8">K44/K$46*100</f>
        <v>92.013002607828881</v>
      </c>
    </row>
    <row r="45" spans="1:13" ht="30" x14ac:dyDescent="0.25">
      <c r="A45" s="140" t="s">
        <v>225</v>
      </c>
      <c r="B45" s="141">
        <f>B46-B44</f>
        <v>1210622.3083299994</v>
      </c>
      <c r="C45" s="141">
        <f>C46-C44</f>
        <v>1514034.51248</v>
      </c>
      <c r="D45" s="142">
        <f t="shared" si="0"/>
        <v>25.062499019082544</v>
      </c>
      <c r="E45" s="142">
        <f t="shared" si="6"/>
        <v>10.061136902652148</v>
      </c>
      <c r="F45" s="141">
        <f>F46-F44</f>
        <v>1210622.3083299994</v>
      </c>
      <c r="G45" s="141">
        <f>G46-G44</f>
        <v>1514034.51248</v>
      </c>
      <c r="H45" s="143">
        <f t="shared" si="1"/>
        <v>25.062499019082544</v>
      </c>
      <c r="I45" s="142">
        <f t="shared" si="7"/>
        <v>10.061136902652148</v>
      </c>
      <c r="J45" s="141">
        <f>J46-J44</f>
        <v>15090006.577670008</v>
      </c>
      <c r="K45" s="141">
        <f>K46-K44</f>
        <v>13565419.390460014</v>
      </c>
      <c r="L45" s="143">
        <f t="shared" si="3"/>
        <v>-10.103290408541357</v>
      </c>
      <c r="M45" s="142">
        <f t="shared" si="8"/>
        <v>7.9869973921711148</v>
      </c>
    </row>
    <row r="46" spans="1:13" ht="21" x14ac:dyDescent="0.25">
      <c r="A46" s="144" t="s">
        <v>226</v>
      </c>
      <c r="B46" s="145">
        <v>14686495.107999999</v>
      </c>
      <c r="C46" s="145">
        <v>15048344.2093</v>
      </c>
      <c r="D46" s="146">
        <f t="shared" si="0"/>
        <v>2.4638220258752912</v>
      </c>
      <c r="E46" s="147">
        <f t="shared" si="6"/>
        <v>100</v>
      </c>
      <c r="F46" s="145">
        <f>B46</f>
        <v>14686495.107999999</v>
      </c>
      <c r="G46" s="145">
        <f>C46</f>
        <v>15048344.2093</v>
      </c>
      <c r="H46" s="146">
        <f t="shared" si="1"/>
        <v>2.4638220258752912</v>
      </c>
      <c r="I46" s="147">
        <f t="shared" si="7"/>
        <v>100</v>
      </c>
      <c r="J46" s="145">
        <v>181644390.79800001</v>
      </c>
      <c r="K46" s="145">
        <f>154795449.702+C46</f>
        <v>169843793.9113</v>
      </c>
      <c r="L46" s="146">
        <f t="shared" si="3"/>
        <v>-6.4965380075088648</v>
      </c>
      <c r="M46" s="147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1" sqref="I1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2" sqref="I2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I2" sqref="I2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2" sqref="H2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topLeftCell="A55" zoomScale="90" zoomScaleNormal="90" workbookViewId="0">
      <selection activeCell="E88" sqref="E88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2063951.3013900002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ref="O2" si="0">O4+O6+O8+O10+O12+O14+O16+O18+O20+O22</f>
        <v>2063951.3013900002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2043209.6545900004</v>
      </c>
      <c r="D3" s="114">
        <f t="shared" ref="D3:O3" si="1">D5+D7+D9+D11+D13+D15+D17+D19+D21+D23</f>
        <v>1939524.4732299999</v>
      </c>
      <c r="E3" s="114">
        <f t="shared" si="1"/>
        <v>2031888.8920899997</v>
      </c>
      <c r="F3" s="114">
        <f t="shared" si="1"/>
        <v>1762699.4885</v>
      </c>
      <c r="G3" s="114">
        <f t="shared" si="1"/>
        <v>1575782.04578</v>
      </c>
      <c r="H3" s="114">
        <f t="shared" si="1"/>
        <v>1910394.9181299999</v>
      </c>
      <c r="I3" s="114">
        <f t="shared" si="1"/>
        <v>1955211.8752500003</v>
      </c>
      <c r="J3" s="114">
        <f t="shared" si="1"/>
        <v>1680553.1814899999</v>
      </c>
      <c r="K3" s="114">
        <f t="shared" si="1"/>
        <v>2216772.4658300001</v>
      </c>
      <c r="L3" s="114">
        <f t="shared" si="1"/>
        <v>2336997.2631000001</v>
      </c>
      <c r="M3" s="114">
        <f t="shared" si="1"/>
        <v>2308901.8929500002</v>
      </c>
      <c r="N3" s="114">
        <f t="shared" si="1"/>
        <v>2598053.75495</v>
      </c>
      <c r="O3" s="114">
        <f t="shared" si="1"/>
        <v>24359989.905890003</v>
      </c>
    </row>
    <row r="4" spans="1:15" s="37" customFormat="1" ht="13.8" x14ac:dyDescent="0.25">
      <c r="A4" s="87">
        <v>2021</v>
      </c>
      <c r="B4" s="115" t="s">
        <v>133</v>
      </c>
      <c r="C4" s="116">
        <v>601104.00211999996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601104.00211999996</v>
      </c>
    </row>
    <row r="5" spans="1:15" ht="13.8" x14ac:dyDescent="0.25">
      <c r="A5" s="86">
        <v>2020</v>
      </c>
      <c r="B5" s="115" t="s">
        <v>133</v>
      </c>
      <c r="C5" s="116">
        <v>583439.74627999996</v>
      </c>
      <c r="D5" s="116">
        <v>593080.92209000001</v>
      </c>
      <c r="E5" s="116">
        <v>631434.96360000002</v>
      </c>
      <c r="F5" s="116">
        <v>593842.38549999997</v>
      </c>
      <c r="G5" s="116">
        <v>498592.97797000001</v>
      </c>
      <c r="H5" s="116">
        <v>571573.11808000004</v>
      </c>
      <c r="I5" s="116">
        <v>588918.07079000003</v>
      </c>
      <c r="J5" s="116">
        <v>544211.82758000004</v>
      </c>
      <c r="K5" s="116">
        <v>643577.66228000005</v>
      </c>
      <c r="L5" s="116">
        <v>669561.61993000004</v>
      </c>
      <c r="M5" s="116">
        <v>611880.45892</v>
      </c>
      <c r="N5" s="116">
        <v>766668.18091999996</v>
      </c>
      <c r="O5" s="117">
        <v>7296781.9339399999</v>
      </c>
    </row>
    <row r="6" spans="1:15" s="37" customFormat="1" ht="13.8" x14ac:dyDescent="0.25">
      <c r="A6" s="87">
        <v>2021</v>
      </c>
      <c r="B6" s="115" t="s">
        <v>134</v>
      </c>
      <c r="C6" s="116">
        <v>279078.87942000001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279078.87942000001</v>
      </c>
    </row>
    <row r="7" spans="1:15" ht="13.8" x14ac:dyDescent="0.25">
      <c r="A7" s="86">
        <v>2020</v>
      </c>
      <c r="B7" s="115" t="s">
        <v>134</v>
      </c>
      <c r="C7" s="116">
        <v>255294.69912</v>
      </c>
      <c r="D7" s="116">
        <v>203439.25075000001</v>
      </c>
      <c r="E7" s="116">
        <v>178169.95655</v>
      </c>
      <c r="F7" s="116">
        <v>118357.13295</v>
      </c>
      <c r="G7" s="116">
        <v>158687.47295</v>
      </c>
      <c r="H7" s="116">
        <v>264193.62819999998</v>
      </c>
      <c r="I7" s="116">
        <v>185540.81602</v>
      </c>
      <c r="J7" s="116">
        <v>129782.3627</v>
      </c>
      <c r="K7" s="116">
        <v>197124.89387</v>
      </c>
      <c r="L7" s="116">
        <v>263922.17664000002</v>
      </c>
      <c r="M7" s="116">
        <v>370537.12147000001</v>
      </c>
      <c r="N7" s="116">
        <v>405401.19128000003</v>
      </c>
      <c r="O7" s="117">
        <v>2730450.7025000001</v>
      </c>
    </row>
    <row r="8" spans="1:15" s="37" customFormat="1" ht="13.8" x14ac:dyDescent="0.25">
      <c r="A8" s="87">
        <v>2021</v>
      </c>
      <c r="B8" s="115" t="s">
        <v>135</v>
      </c>
      <c r="C8" s="116">
        <v>129883.89332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129883.89332</v>
      </c>
    </row>
    <row r="9" spans="1:15" ht="13.8" x14ac:dyDescent="0.25">
      <c r="A9" s="86">
        <v>2020</v>
      </c>
      <c r="B9" s="115" t="s">
        <v>135</v>
      </c>
      <c r="C9" s="116">
        <v>131870.05003000001</v>
      </c>
      <c r="D9" s="116">
        <v>126846.91175</v>
      </c>
      <c r="E9" s="116">
        <v>162233.38362000001</v>
      </c>
      <c r="F9" s="116">
        <v>143634.92576000001</v>
      </c>
      <c r="G9" s="116">
        <v>100056.65201000001</v>
      </c>
      <c r="H9" s="116">
        <v>112618.65360000001</v>
      </c>
      <c r="I9" s="116">
        <v>124203.32412</v>
      </c>
      <c r="J9" s="116">
        <v>130637.75741000001</v>
      </c>
      <c r="K9" s="116">
        <v>166846.87015999999</v>
      </c>
      <c r="L9" s="116">
        <v>168642.57126999999</v>
      </c>
      <c r="M9" s="116">
        <v>164501.10172999999</v>
      </c>
      <c r="N9" s="116">
        <v>151377.96968000001</v>
      </c>
      <c r="O9" s="117">
        <v>1683470.17114</v>
      </c>
    </row>
    <row r="10" spans="1:15" s="37" customFormat="1" ht="13.8" x14ac:dyDescent="0.25">
      <c r="A10" s="87">
        <v>2021</v>
      </c>
      <c r="B10" s="115" t="s">
        <v>136</v>
      </c>
      <c r="C10" s="116">
        <v>104109.12424999999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104109.12424999999</v>
      </c>
    </row>
    <row r="11" spans="1:15" ht="13.8" x14ac:dyDescent="0.25">
      <c r="A11" s="86">
        <v>2020</v>
      </c>
      <c r="B11" s="115" t="s">
        <v>136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89887.778109999999</v>
      </c>
      <c r="J11" s="116">
        <v>84894.832729999995</v>
      </c>
      <c r="K11" s="116">
        <v>148552.73240000001</v>
      </c>
      <c r="L11" s="116">
        <v>191233.62129000001</v>
      </c>
      <c r="M11" s="116">
        <v>154741.34461999999</v>
      </c>
      <c r="N11" s="116">
        <v>125906.12222999999</v>
      </c>
      <c r="O11" s="117">
        <v>1399253.34249</v>
      </c>
    </row>
    <row r="12" spans="1:15" s="37" customFormat="1" ht="13.8" x14ac:dyDescent="0.25">
      <c r="A12" s="87">
        <v>2021</v>
      </c>
      <c r="B12" s="115" t="s">
        <v>137</v>
      </c>
      <c r="C12" s="116">
        <v>191187.42361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191187.42361</v>
      </c>
    </row>
    <row r="13" spans="1:15" ht="13.8" x14ac:dyDescent="0.25">
      <c r="A13" s="86">
        <v>2020</v>
      </c>
      <c r="B13" s="115" t="s">
        <v>137</v>
      </c>
      <c r="C13" s="116">
        <v>183299.71315</v>
      </c>
      <c r="D13" s="116">
        <v>163093.91933999999</v>
      </c>
      <c r="E13" s="116">
        <v>207436.28466999999</v>
      </c>
      <c r="F13" s="116">
        <v>196618.3253</v>
      </c>
      <c r="G13" s="116">
        <v>120083.22079000001</v>
      </c>
      <c r="H13" s="116">
        <v>120708.79212</v>
      </c>
      <c r="I13" s="116">
        <v>136346.16857000001</v>
      </c>
      <c r="J13" s="116">
        <v>92430.885169999994</v>
      </c>
      <c r="K13" s="116">
        <v>222691.33024000001</v>
      </c>
      <c r="L13" s="116">
        <v>172597.17478999999</v>
      </c>
      <c r="M13" s="116">
        <v>155821.79871</v>
      </c>
      <c r="N13" s="116">
        <v>175726.56687000001</v>
      </c>
      <c r="O13" s="117">
        <v>1946854.1797199999</v>
      </c>
    </row>
    <row r="14" spans="1:15" s="37" customFormat="1" ht="13.8" x14ac:dyDescent="0.25">
      <c r="A14" s="87">
        <v>2021</v>
      </c>
      <c r="B14" s="115" t="s">
        <v>138</v>
      </c>
      <c r="C14" s="116">
        <v>15961.90396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15961.90396</v>
      </c>
    </row>
    <row r="15" spans="1:15" ht="13.8" x14ac:dyDescent="0.25">
      <c r="A15" s="86">
        <v>2020</v>
      </c>
      <c r="B15" s="115" t="s">
        <v>138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22006.242590000002</v>
      </c>
      <c r="M15" s="116">
        <v>25221.106810000001</v>
      </c>
      <c r="N15" s="116">
        <v>30136.11665</v>
      </c>
      <c r="O15" s="117">
        <v>271154.89019000001</v>
      </c>
    </row>
    <row r="16" spans="1:15" ht="13.8" x14ac:dyDescent="0.25">
      <c r="A16" s="87">
        <v>2021</v>
      </c>
      <c r="B16" s="115" t="s">
        <v>139</v>
      </c>
      <c r="C16" s="116">
        <v>59333.604460000002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59333.604460000002</v>
      </c>
    </row>
    <row r="17" spans="1:15" ht="13.8" x14ac:dyDescent="0.25">
      <c r="A17" s="86">
        <v>2020</v>
      </c>
      <c r="B17" s="115" t="s">
        <v>139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99947.394780000002</v>
      </c>
      <c r="O17" s="117">
        <v>910530.86276000005</v>
      </c>
    </row>
    <row r="18" spans="1:15" ht="13.8" x14ac:dyDescent="0.25">
      <c r="A18" s="87">
        <v>2021</v>
      </c>
      <c r="B18" s="115" t="s">
        <v>140</v>
      </c>
      <c r="C18" s="116">
        <v>12015.77319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12015.77319</v>
      </c>
    </row>
    <row r="19" spans="1:15" ht="13.8" x14ac:dyDescent="0.25">
      <c r="A19" s="86">
        <v>2020</v>
      </c>
      <c r="B19" s="115" t="s">
        <v>140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7819.8414000000002</v>
      </c>
      <c r="M19" s="116">
        <v>8959.7396700000008</v>
      </c>
      <c r="N19" s="116">
        <v>13108.625050000001</v>
      </c>
      <c r="O19" s="117">
        <v>106116.25046</v>
      </c>
    </row>
    <row r="20" spans="1:15" ht="13.8" x14ac:dyDescent="0.25">
      <c r="A20" s="87">
        <v>2021</v>
      </c>
      <c r="B20" s="115" t="s">
        <v>141</v>
      </c>
      <c r="C20" s="118">
        <v>217213.80937</v>
      </c>
      <c r="D20" s="118"/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217213.80937</v>
      </c>
    </row>
    <row r="21" spans="1:15" ht="13.8" x14ac:dyDescent="0.25">
      <c r="A21" s="86">
        <v>2020</v>
      </c>
      <c r="B21" s="115" t="s">
        <v>141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206279.77737</v>
      </c>
      <c r="L21" s="116">
        <v>234875.55642000001</v>
      </c>
      <c r="M21" s="116">
        <v>226867.71914999999</v>
      </c>
      <c r="N21" s="116">
        <v>255993.48809999999</v>
      </c>
      <c r="O21" s="117">
        <v>2450111.91481</v>
      </c>
    </row>
    <row r="22" spans="1:15" ht="13.8" x14ac:dyDescent="0.25">
      <c r="A22" s="87">
        <v>2021</v>
      </c>
      <c r="B22" s="115" t="s">
        <v>142</v>
      </c>
      <c r="C22" s="118">
        <v>454062.88769</v>
      </c>
      <c r="D22" s="118"/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454062.88769</v>
      </c>
    </row>
    <row r="23" spans="1:15" ht="13.8" x14ac:dyDescent="0.25">
      <c r="A23" s="86">
        <v>2020</v>
      </c>
      <c r="B23" s="115" t="s">
        <v>142</v>
      </c>
      <c r="C23" s="116">
        <v>452788.83880999999</v>
      </c>
      <c r="D23" s="118">
        <v>444729.09532999998</v>
      </c>
      <c r="E23" s="116">
        <v>426749.43449000001</v>
      </c>
      <c r="F23" s="116">
        <v>340174.22959</v>
      </c>
      <c r="G23" s="116">
        <v>366810.39467000001</v>
      </c>
      <c r="H23" s="116">
        <v>458930.85827000003</v>
      </c>
      <c r="I23" s="116">
        <v>511752.40493000002</v>
      </c>
      <c r="J23" s="116">
        <v>426820.10966999998</v>
      </c>
      <c r="K23" s="116">
        <v>513792.94430999999</v>
      </c>
      <c r="L23" s="116">
        <v>526526.53841000004</v>
      </c>
      <c r="M23" s="116">
        <v>522402.71000999998</v>
      </c>
      <c r="N23" s="116">
        <v>573788.09938999999</v>
      </c>
      <c r="O23" s="117">
        <v>5565265.6578799998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11116935.74261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ref="O24" si="2">O26+O28+O30+O32+O34+O36+O38+O40+O42+O44+O46+O48+O50+O52+O54+O56</f>
        <v>11116935.74261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11103440.371609999</v>
      </c>
      <c r="D25" s="119">
        <f t="shared" ref="D25:O25" si="3">D27+D29+D31+D33+D35+D37+D39+D41+D43+D45+D47+D49+D51+D53+D55+D57</f>
        <v>11122103.82233</v>
      </c>
      <c r="E25" s="119">
        <f t="shared" si="3"/>
        <v>9959925.1345300023</v>
      </c>
      <c r="F25" s="119">
        <f t="shared" si="3"/>
        <v>6233905.4799800012</v>
      </c>
      <c r="G25" s="119">
        <f t="shared" si="3"/>
        <v>7107770.2104700003</v>
      </c>
      <c r="H25" s="119">
        <f t="shared" si="3"/>
        <v>10209990.630420001</v>
      </c>
      <c r="I25" s="119">
        <f t="shared" si="3"/>
        <v>11459713.483430002</v>
      </c>
      <c r="J25" s="119">
        <f t="shared" si="3"/>
        <v>9397217.8261300009</v>
      </c>
      <c r="K25" s="119">
        <f t="shared" si="3"/>
        <v>12236347.534719998</v>
      </c>
      <c r="L25" s="119">
        <f t="shared" si="3"/>
        <v>13291102.08684</v>
      </c>
      <c r="M25" s="119">
        <f t="shared" si="3"/>
        <v>12179732.231369998</v>
      </c>
      <c r="N25" s="119">
        <f t="shared" si="3"/>
        <v>13287297.960689999</v>
      </c>
      <c r="O25" s="119">
        <f t="shared" si="3"/>
        <v>127588546.77251999</v>
      </c>
    </row>
    <row r="26" spans="1:15" ht="13.8" x14ac:dyDescent="0.25">
      <c r="A26" s="87">
        <v>2021</v>
      </c>
      <c r="B26" s="115" t="s">
        <v>143</v>
      </c>
      <c r="C26" s="116">
        <v>731548.29743999999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731548.29743999999</v>
      </c>
    </row>
    <row r="27" spans="1:15" ht="13.8" x14ac:dyDescent="0.25">
      <c r="A27" s="86">
        <v>2020</v>
      </c>
      <c r="B27" s="115" t="s">
        <v>143</v>
      </c>
      <c r="C27" s="116">
        <v>672953.57337</v>
      </c>
      <c r="D27" s="116">
        <v>645847.62078999996</v>
      </c>
      <c r="E27" s="116">
        <v>584614.38552999997</v>
      </c>
      <c r="F27" s="116">
        <v>306229.72814999998</v>
      </c>
      <c r="G27" s="116">
        <v>368567.79365000001</v>
      </c>
      <c r="H27" s="116">
        <v>553321.32351999998</v>
      </c>
      <c r="I27" s="116">
        <v>655111.67050000001</v>
      </c>
      <c r="J27" s="116">
        <v>568031.03012999997</v>
      </c>
      <c r="K27" s="116">
        <v>687391.86312999995</v>
      </c>
      <c r="L27" s="116">
        <v>769224.15651999996</v>
      </c>
      <c r="M27" s="116">
        <v>704437.28559999994</v>
      </c>
      <c r="N27" s="116">
        <v>768904.76465000003</v>
      </c>
      <c r="O27" s="117">
        <v>7284635.1955399998</v>
      </c>
    </row>
    <row r="28" spans="1:15" ht="13.8" x14ac:dyDescent="0.25">
      <c r="A28" s="87">
        <v>2021</v>
      </c>
      <c r="B28" s="115" t="s">
        <v>144</v>
      </c>
      <c r="C28" s="116">
        <v>110259.25900000001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110259.25900000001</v>
      </c>
    </row>
    <row r="29" spans="1:15" ht="13.8" x14ac:dyDescent="0.25">
      <c r="A29" s="86">
        <v>2020</v>
      </c>
      <c r="B29" s="115" t="s">
        <v>144</v>
      </c>
      <c r="C29" s="116">
        <v>132742.62510999999</v>
      </c>
      <c r="D29" s="116">
        <v>151371.18145</v>
      </c>
      <c r="E29" s="116">
        <v>130407.52864</v>
      </c>
      <c r="F29" s="116">
        <v>53962.39862</v>
      </c>
      <c r="G29" s="116">
        <v>61556.372819999997</v>
      </c>
      <c r="H29" s="116">
        <v>101197.3572</v>
      </c>
      <c r="I29" s="116">
        <v>127743.18747</v>
      </c>
      <c r="J29" s="116">
        <v>98051.166570000001</v>
      </c>
      <c r="K29" s="116">
        <v>130485.55656</v>
      </c>
      <c r="L29" s="116">
        <v>130979.9013</v>
      </c>
      <c r="M29" s="116">
        <v>103980.29207</v>
      </c>
      <c r="N29" s="116">
        <v>110261.94851</v>
      </c>
      <c r="O29" s="117">
        <v>1332739.5163199999</v>
      </c>
    </row>
    <row r="30" spans="1:15" s="37" customFormat="1" ht="13.8" x14ac:dyDescent="0.25">
      <c r="A30" s="87">
        <v>2021</v>
      </c>
      <c r="B30" s="115" t="s">
        <v>145</v>
      </c>
      <c r="C30" s="116">
        <v>235676.64572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235676.64572</v>
      </c>
    </row>
    <row r="31" spans="1:15" ht="13.8" x14ac:dyDescent="0.25">
      <c r="A31" s="86">
        <v>2020</v>
      </c>
      <c r="B31" s="115" t="s">
        <v>145</v>
      </c>
      <c r="C31" s="116">
        <v>221439.79410999999</v>
      </c>
      <c r="D31" s="116">
        <v>216850.69987000001</v>
      </c>
      <c r="E31" s="116">
        <v>219895.73874</v>
      </c>
      <c r="F31" s="116">
        <v>75483.474539999996</v>
      </c>
      <c r="G31" s="116">
        <v>117221.57016</v>
      </c>
      <c r="H31" s="116">
        <v>195131.12787</v>
      </c>
      <c r="I31" s="116">
        <v>248832.67285999999</v>
      </c>
      <c r="J31" s="116">
        <v>205496.74820999999</v>
      </c>
      <c r="K31" s="116">
        <v>269873.13735999999</v>
      </c>
      <c r="L31" s="116">
        <v>287035.47222</v>
      </c>
      <c r="M31" s="116">
        <v>257755.30116999999</v>
      </c>
      <c r="N31" s="116">
        <v>289165.39117999998</v>
      </c>
      <c r="O31" s="117">
        <v>2604181.1282899999</v>
      </c>
    </row>
    <row r="32" spans="1:15" ht="13.8" x14ac:dyDescent="0.25">
      <c r="A32" s="87">
        <v>2021</v>
      </c>
      <c r="B32" s="115" t="s">
        <v>146</v>
      </c>
      <c r="C32" s="118">
        <v>1647917.3628799999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1647917.3628799999</v>
      </c>
    </row>
    <row r="33" spans="1:15" ht="13.8" x14ac:dyDescent="0.25">
      <c r="A33" s="86">
        <v>2020</v>
      </c>
      <c r="B33" s="115" t="s">
        <v>146</v>
      </c>
      <c r="C33" s="116">
        <v>1680111.3639199999</v>
      </c>
      <c r="D33" s="116">
        <v>1489582.5728199999</v>
      </c>
      <c r="E33" s="116">
        <v>1489081.6651600001</v>
      </c>
      <c r="F33" s="118">
        <v>1275244.16964</v>
      </c>
      <c r="G33" s="118">
        <v>1174502.0274100001</v>
      </c>
      <c r="H33" s="118">
        <v>1422690.71165</v>
      </c>
      <c r="I33" s="118">
        <v>1579801.8974599999</v>
      </c>
      <c r="J33" s="118">
        <v>1371592.4199900001</v>
      </c>
      <c r="K33" s="118">
        <v>1623391.22722</v>
      </c>
      <c r="L33" s="118">
        <v>1723536.3925999999</v>
      </c>
      <c r="M33" s="118">
        <v>1626619.05458</v>
      </c>
      <c r="N33" s="118">
        <v>1797680.922</v>
      </c>
      <c r="O33" s="117">
        <v>18253834.424449999</v>
      </c>
    </row>
    <row r="34" spans="1:15" ht="13.8" x14ac:dyDescent="0.25">
      <c r="A34" s="87">
        <v>2021</v>
      </c>
      <c r="B34" s="115" t="s">
        <v>147</v>
      </c>
      <c r="C34" s="116">
        <v>1523135.8046599999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1523135.8046599999</v>
      </c>
    </row>
    <row r="35" spans="1:15" ht="13.8" x14ac:dyDescent="0.25">
      <c r="A35" s="86">
        <v>2020</v>
      </c>
      <c r="B35" s="115" t="s">
        <v>147</v>
      </c>
      <c r="C35" s="116">
        <v>1490275.50083</v>
      </c>
      <c r="D35" s="116">
        <v>1516862.8990799999</v>
      </c>
      <c r="E35" s="116">
        <v>1209762.2800499999</v>
      </c>
      <c r="F35" s="116">
        <v>573649.66203000001</v>
      </c>
      <c r="G35" s="116">
        <v>835981.67616000003</v>
      </c>
      <c r="H35" s="116">
        <v>1348778.84705</v>
      </c>
      <c r="I35" s="116">
        <v>1804705.92062</v>
      </c>
      <c r="J35" s="116">
        <v>1538337.1745</v>
      </c>
      <c r="K35" s="116">
        <v>1789156.8884399999</v>
      </c>
      <c r="L35" s="116">
        <v>1848633.3142599999</v>
      </c>
      <c r="M35" s="116">
        <v>1517189.67777</v>
      </c>
      <c r="N35" s="116">
        <v>1659483.8699099999</v>
      </c>
      <c r="O35" s="117">
        <v>17132817.710700002</v>
      </c>
    </row>
    <row r="36" spans="1:15" ht="13.8" x14ac:dyDescent="0.25">
      <c r="A36" s="87">
        <v>2021</v>
      </c>
      <c r="B36" s="115" t="s">
        <v>148</v>
      </c>
      <c r="C36" s="116">
        <v>2267426.5687899999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2267426.5687899999</v>
      </c>
    </row>
    <row r="37" spans="1:15" ht="13.8" x14ac:dyDescent="0.25">
      <c r="A37" s="86">
        <v>2020</v>
      </c>
      <c r="B37" s="115" t="s">
        <v>148</v>
      </c>
      <c r="C37" s="116">
        <v>2398190.2387999999</v>
      </c>
      <c r="D37" s="116">
        <v>2517968.84608</v>
      </c>
      <c r="E37" s="116">
        <v>2060600.3320800001</v>
      </c>
      <c r="F37" s="116">
        <v>596329.18319000001</v>
      </c>
      <c r="G37" s="116">
        <v>1202350.3807000001</v>
      </c>
      <c r="H37" s="116">
        <v>2014188.1455399999</v>
      </c>
      <c r="I37" s="116">
        <v>2199959.1348999999</v>
      </c>
      <c r="J37" s="116">
        <v>1543642.73596</v>
      </c>
      <c r="K37" s="116">
        <v>2604394.4626699998</v>
      </c>
      <c r="L37" s="116">
        <v>2914352.7622099998</v>
      </c>
      <c r="M37" s="116">
        <v>2696421.8480500001</v>
      </c>
      <c r="N37" s="116">
        <v>2798525.2889100001</v>
      </c>
      <c r="O37" s="117">
        <v>25546923.35909</v>
      </c>
    </row>
    <row r="38" spans="1:15" ht="13.8" x14ac:dyDescent="0.25">
      <c r="A38" s="87">
        <v>2021</v>
      </c>
      <c r="B38" s="115" t="s">
        <v>149</v>
      </c>
      <c r="C38" s="116">
        <v>42744.004710000001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42744.004710000001</v>
      </c>
    </row>
    <row r="39" spans="1:15" ht="13.8" x14ac:dyDescent="0.25">
      <c r="A39" s="86">
        <v>2020</v>
      </c>
      <c r="B39" s="115" t="s">
        <v>149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150</v>
      </c>
      <c r="C40" s="116">
        <v>897122.52113000001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897122.52113000001</v>
      </c>
    </row>
    <row r="41" spans="1:15" ht="13.8" x14ac:dyDescent="0.25">
      <c r="A41" s="86">
        <v>2020</v>
      </c>
      <c r="B41" s="115" t="s">
        <v>150</v>
      </c>
      <c r="C41" s="116">
        <v>822634.86193000001</v>
      </c>
      <c r="D41" s="116">
        <v>862550.08308999997</v>
      </c>
      <c r="E41" s="116">
        <v>828841.35501000006</v>
      </c>
      <c r="F41" s="116">
        <v>619437.99016000004</v>
      </c>
      <c r="G41" s="116">
        <v>669054.20403999998</v>
      </c>
      <c r="H41" s="116">
        <v>901316.32062999997</v>
      </c>
      <c r="I41" s="116">
        <v>985253.36322000006</v>
      </c>
      <c r="J41" s="116">
        <v>849934.70157000003</v>
      </c>
      <c r="K41" s="116">
        <v>1061460.68698</v>
      </c>
      <c r="L41" s="116">
        <v>1122431.2952099999</v>
      </c>
      <c r="M41" s="116">
        <v>1109411.5992399999</v>
      </c>
      <c r="N41" s="116">
        <v>1219972.4927000001</v>
      </c>
      <c r="O41" s="117">
        <v>11052298.953779999</v>
      </c>
    </row>
    <row r="42" spans="1:15" ht="13.8" x14ac:dyDescent="0.25">
      <c r="A42" s="87">
        <v>2021</v>
      </c>
      <c r="B42" s="115" t="s">
        <v>151</v>
      </c>
      <c r="C42" s="116">
        <v>652608.30617999996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652608.30617999996</v>
      </c>
    </row>
    <row r="43" spans="1:15" ht="13.8" x14ac:dyDescent="0.25">
      <c r="A43" s="86">
        <v>2020</v>
      </c>
      <c r="B43" s="115" t="s">
        <v>151</v>
      </c>
      <c r="C43" s="116">
        <v>623758.75159999996</v>
      </c>
      <c r="D43" s="116">
        <v>633534.13815000001</v>
      </c>
      <c r="E43" s="116">
        <v>625451.78030999994</v>
      </c>
      <c r="F43" s="116">
        <v>455478.11345</v>
      </c>
      <c r="G43" s="116">
        <v>430827.64545000001</v>
      </c>
      <c r="H43" s="116">
        <v>585171.13213000004</v>
      </c>
      <c r="I43" s="116">
        <v>665781.85869999998</v>
      </c>
      <c r="J43" s="116">
        <v>570508.89092000003</v>
      </c>
      <c r="K43" s="116">
        <v>687609.35238000005</v>
      </c>
      <c r="L43" s="116">
        <v>735775.16780000005</v>
      </c>
      <c r="M43" s="116">
        <v>693492.70161999995</v>
      </c>
      <c r="N43" s="116">
        <v>833464.02017999999</v>
      </c>
      <c r="O43" s="117">
        <v>7540853.5526900003</v>
      </c>
    </row>
    <row r="44" spans="1:15" ht="13.8" x14ac:dyDescent="0.25">
      <c r="A44" s="87">
        <v>2021</v>
      </c>
      <c r="B44" s="115" t="s">
        <v>152</v>
      </c>
      <c r="C44" s="116">
        <v>760570.11219000001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760570.11219000001</v>
      </c>
    </row>
    <row r="45" spans="1:15" ht="13.8" x14ac:dyDescent="0.25">
      <c r="A45" s="86">
        <v>2020</v>
      </c>
      <c r="B45" s="115" t="s">
        <v>152</v>
      </c>
      <c r="C45" s="116">
        <v>702065.64616</v>
      </c>
      <c r="D45" s="116">
        <v>689325.60207000002</v>
      </c>
      <c r="E45" s="116">
        <v>671306.79547999997</v>
      </c>
      <c r="F45" s="116">
        <v>517653.10184000002</v>
      </c>
      <c r="G45" s="116">
        <v>498221.77068000002</v>
      </c>
      <c r="H45" s="116">
        <v>676157.71336000005</v>
      </c>
      <c r="I45" s="116">
        <v>754112.27578999999</v>
      </c>
      <c r="J45" s="116">
        <v>614969.88040000002</v>
      </c>
      <c r="K45" s="116">
        <v>747777.61432000005</v>
      </c>
      <c r="L45" s="116">
        <v>800942.83345999999</v>
      </c>
      <c r="M45" s="116">
        <v>762108.41358000005</v>
      </c>
      <c r="N45" s="116">
        <v>819526.92929999996</v>
      </c>
      <c r="O45" s="117">
        <v>8254168.57644</v>
      </c>
    </row>
    <row r="46" spans="1:15" ht="13.8" x14ac:dyDescent="0.25">
      <c r="A46" s="87">
        <v>2021</v>
      </c>
      <c r="B46" s="115" t="s">
        <v>153</v>
      </c>
      <c r="C46" s="116">
        <v>1056325.4687699999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1056325.4687699999</v>
      </c>
    </row>
    <row r="47" spans="1:15" ht="13.8" x14ac:dyDescent="0.25">
      <c r="A47" s="86">
        <v>2020</v>
      </c>
      <c r="B47" s="115" t="s">
        <v>153</v>
      </c>
      <c r="C47" s="116">
        <v>1135828.91016</v>
      </c>
      <c r="D47" s="116">
        <v>997635.78670000006</v>
      </c>
      <c r="E47" s="116">
        <v>980858.60253000003</v>
      </c>
      <c r="F47" s="116">
        <v>901093.62020999996</v>
      </c>
      <c r="G47" s="116">
        <v>814008.50320000004</v>
      </c>
      <c r="H47" s="116">
        <v>1119166.9871400001</v>
      </c>
      <c r="I47" s="116">
        <v>1034455.9436</v>
      </c>
      <c r="J47" s="116">
        <v>870054.53877999994</v>
      </c>
      <c r="K47" s="116">
        <v>1090273.90858</v>
      </c>
      <c r="L47" s="116">
        <v>1110156.03697</v>
      </c>
      <c r="M47" s="116">
        <v>1214546.5986899999</v>
      </c>
      <c r="N47" s="116">
        <v>1373812.9387399999</v>
      </c>
      <c r="O47" s="117">
        <v>12641892.375299999</v>
      </c>
    </row>
    <row r="48" spans="1:15" ht="13.8" x14ac:dyDescent="0.25">
      <c r="A48" s="87">
        <v>2021</v>
      </c>
      <c r="B48" s="115" t="s">
        <v>154</v>
      </c>
      <c r="C48" s="116">
        <v>279255.84479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279255.84479</v>
      </c>
    </row>
    <row r="49" spans="1:15" ht="13.8" x14ac:dyDescent="0.25">
      <c r="A49" s="86">
        <v>2020</v>
      </c>
      <c r="B49" s="115" t="s">
        <v>154</v>
      </c>
      <c r="C49" s="116">
        <v>287897.45929000003</v>
      </c>
      <c r="D49" s="116">
        <v>309024.14743999997</v>
      </c>
      <c r="E49" s="116">
        <v>316474.96230000001</v>
      </c>
      <c r="F49" s="116">
        <v>231358.31606000001</v>
      </c>
      <c r="G49" s="116">
        <v>250126.45538</v>
      </c>
      <c r="H49" s="116">
        <v>322830.28872000001</v>
      </c>
      <c r="I49" s="116">
        <v>350669.74164000002</v>
      </c>
      <c r="J49" s="116">
        <v>318651.00835000002</v>
      </c>
      <c r="K49" s="116">
        <v>344061.95689999999</v>
      </c>
      <c r="L49" s="116">
        <v>356448.26048</v>
      </c>
      <c r="M49" s="116">
        <v>318299.12799000001</v>
      </c>
      <c r="N49" s="116">
        <v>352501.82299000002</v>
      </c>
      <c r="O49" s="117">
        <v>3758343.5475400002</v>
      </c>
    </row>
    <row r="50" spans="1:15" ht="13.8" x14ac:dyDescent="0.25">
      <c r="A50" s="87">
        <v>2021</v>
      </c>
      <c r="B50" s="115" t="s">
        <v>155</v>
      </c>
      <c r="C50" s="116">
        <v>330860.72021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330860.72021</v>
      </c>
    </row>
    <row r="51" spans="1:15" ht="13.8" x14ac:dyDescent="0.25">
      <c r="A51" s="86">
        <v>2020</v>
      </c>
      <c r="B51" s="115" t="s">
        <v>155</v>
      </c>
      <c r="C51" s="116">
        <v>291805.55313000001</v>
      </c>
      <c r="D51" s="116">
        <v>374002.95552000002</v>
      </c>
      <c r="E51" s="116">
        <v>229267.48446000001</v>
      </c>
      <c r="F51" s="116">
        <v>145571.75638000001</v>
      </c>
      <c r="G51" s="116">
        <v>230640.46377999999</v>
      </c>
      <c r="H51" s="116">
        <v>346445.54528000002</v>
      </c>
      <c r="I51" s="116">
        <v>347047.36641999998</v>
      </c>
      <c r="J51" s="116">
        <v>187487.85428999999</v>
      </c>
      <c r="K51" s="116">
        <v>312664.70289000002</v>
      </c>
      <c r="L51" s="116">
        <v>692739.527</v>
      </c>
      <c r="M51" s="116">
        <v>312224.71302999998</v>
      </c>
      <c r="N51" s="116">
        <v>298057.02846</v>
      </c>
      <c r="O51" s="117">
        <v>3767954.9506399999</v>
      </c>
    </row>
    <row r="52" spans="1:15" ht="13.8" x14ac:dyDescent="0.25">
      <c r="A52" s="87">
        <v>2021</v>
      </c>
      <c r="B52" s="115" t="s">
        <v>156</v>
      </c>
      <c r="C52" s="116">
        <v>172972.84714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172972.84714</v>
      </c>
    </row>
    <row r="53" spans="1:15" ht="13.8" x14ac:dyDescent="0.25">
      <c r="A53" s="86">
        <v>2020</v>
      </c>
      <c r="B53" s="115" t="s">
        <v>156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167258.77429</v>
      </c>
      <c r="I53" s="116">
        <v>139475.37940000001</v>
      </c>
      <c r="J53" s="116">
        <v>177409.4436</v>
      </c>
      <c r="K53" s="116">
        <v>281550.57806999999</v>
      </c>
      <c r="L53" s="116">
        <v>287183.77549999999</v>
      </c>
      <c r="M53" s="116">
        <v>191365.55755</v>
      </c>
      <c r="N53" s="116">
        <v>279510.36897000001</v>
      </c>
      <c r="O53" s="117">
        <v>2279025.6275200001</v>
      </c>
    </row>
    <row r="54" spans="1:15" ht="13.8" x14ac:dyDescent="0.25">
      <c r="A54" s="87">
        <v>2021</v>
      </c>
      <c r="B54" s="115" t="s">
        <v>157</v>
      </c>
      <c r="C54" s="116">
        <v>401180.80476999999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401180.80476999999</v>
      </c>
    </row>
    <row r="55" spans="1:15" ht="13.8" x14ac:dyDescent="0.25">
      <c r="A55" s="86">
        <v>2020</v>
      </c>
      <c r="B55" s="115" t="s">
        <v>157</v>
      </c>
      <c r="C55" s="116">
        <v>361004.43206999998</v>
      </c>
      <c r="D55" s="116">
        <v>387549.95711000002</v>
      </c>
      <c r="E55" s="116">
        <v>396045.68745999999</v>
      </c>
      <c r="F55" s="116">
        <v>286875.33373000001</v>
      </c>
      <c r="G55" s="116">
        <v>278021.63224000001</v>
      </c>
      <c r="H55" s="116">
        <v>359641.46344999998</v>
      </c>
      <c r="I55" s="116">
        <v>415996.16684000002</v>
      </c>
      <c r="J55" s="116">
        <v>355311.74916000001</v>
      </c>
      <c r="K55" s="116">
        <v>435807.53074000002</v>
      </c>
      <c r="L55" s="116">
        <v>459495.11002000002</v>
      </c>
      <c r="M55" s="116">
        <v>439527.68640000001</v>
      </c>
      <c r="N55" s="116">
        <v>488080.17158000002</v>
      </c>
      <c r="O55" s="117">
        <v>4663356.9208000004</v>
      </c>
    </row>
    <row r="56" spans="1:15" ht="13.8" x14ac:dyDescent="0.25">
      <c r="A56" s="87">
        <v>2021</v>
      </c>
      <c r="B56" s="115" t="s">
        <v>158</v>
      </c>
      <c r="C56" s="116">
        <v>7331.1742299999996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7331.1742299999996</v>
      </c>
    </row>
    <row r="57" spans="1:15" ht="13.8" x14ac:dyDescent="0.25">
      <c r="A57" s="86">
        <v>2020</v>
      </c>
      <c r="B57" s="115" t="s">
        <v>158</v>
      </c>
      <c r="C57" s="116">
        <v>7128.5872200000003</v>
      </c>
      <c r="D57" s="116">
        <v>8573.1205599999994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10524.446250000001</v>
      </c>
      <c r="L57" s="116">
        <v>10438.21751</v>
      </c>
      <c r="M57" s="116">
        <v>9086.4168100000006</v>
      </c>
      <c r="N57" s="116">
        <v>10199.30385</v>
      </c>
      <c r="O57" s="117">
        <v>100514.57852</v>
      </c>
    </row>
    <row r="58" spans="1:15" ht="13.8" x14ac:dyDescent="0.25">
      <c r="A58" s="87">
        <v>2021</v>
      </c>
      <c r="B58" s="113" t="s">
        <v>31</v>
      </c>
      <c r="C58" s="119">
        <f>C60</f>
        <v>353422.65282000002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ref="O58" si="4">O60</f>
        <v>353422.65282000002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282290.46435000002</v>
      </c>
      <c r="E59" s="119">
        <f t="shared" si="5"/>
        <v>323949.13653000002</v>
      </c>
      <c r="F59" s="119">
        <f t="shared" si="5"/>
        <v>329304.61407000001</v>
      </c>
      <c r="G59" s="119">
        <f t="shared" si="5"/>
        <v>272471.24283</v>
      </c>
      <c r="H59" s="119">
        <f t="shared" si="5"/>
        <v>312612.13030000002</v>
      </c>
      <c r="I59" s="119">
        <f t="shared" si="5"/>
        <v>372592.35943999997</v>
      </c>
      <c r="J59" s="119">
        <f t="shared" si="5"/>
        <v>322479.23713999998</v>
      </c>
      <c r="K59" s="119">
        <f t="shared" si="5"/>
        <v>420455.88420999999</v>
      </c>
      <c r="L59" s="119">
        <f t="shared" si="5"/>
        <v>394095.32655</v>
      </c>
      <c r="M59" s="119">
        <f t="shared" si="5"/>
        <v>432706.15328999999</v>
      </c>
      <c r="N59" s="119">
        <f t="shared" si="5"/>
        <v>479221.62310000003</v>
      </c>
      <c r="O59" s="119">
        <f t="shared" si="5"/>
        <v>4271400.9452799996</v>
      </c>
    </row>
    <row r="60" spans="1:15" ht="13.8" x14ac:dyDescent="0.25">
      <c r="A60" s="87">
        <v>2021</v>
      </c>
      <c r="B60" s="115" t="s">
        <v>159</v>
      </c>
      <c r="C60" s="116">
        <v>353422.65282000002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353422.65282000002</v>
      </c>
    </row>
    <row r="61" spans="1:15" ht="14.4" thickBot="1" x14ac:dyDescent="0.3">
      <c r="A61" s="86">
        <v>2020</v>
      </c>
      <c r="B61" s="115" t="s">
        <v>159</v>
      </c>
      <c r="C61" s="116">
        <v>329222.77347000001</v>
      </c>
      <c r="D61" s="116">
        <v>282290.46435000002</v>
      </c>
      <c r="E61" s="116">
        <v>323949.13653000002</v>
      </c>
      <c r="F61" s="116">
        <v>329304.61407000001</v>
      </c>
      <c r="G61" s="116">
        <v>272471.24283</v>
      </c>
      <c r="H61" s="116">
        <v>312612.13030000002</v>
      </c>
      <c r="I61" s="116">
        <v>372592.35943999997</v>
      </c>
      <c r="J61" s="116">
        <v>322479.23713999998</v>
      </c>
      <c r="K61" s="116">
        <v>420455.88420999999</v>
      </c>
      <c r="L61" s="116">
        <v>394095.32655</v>
      </c>
      <c r="M61" s="116">
        <v>432706.15328999999</v>
      </c>
      <c r="N61" s="116">
        <v>479221.62310000003</v>
      </c>
      <c r="O61" s="117">
        <v>4271400.9452799996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14686495.107999999</v>
      </c>
      <c r="D80" s="122">
        <v>14590594.062999999</v>
      </c>
      <c r="E80" s="122">
        <v>13337139.977</v>
      </c>
      <c r="F80" s="122">
        <v>8970897.5399999991</v>
      </c>
      <c r="G80" s="122">
        <v>9945101.9169999994</v>
      </c>
      <c r="H80" s="122">
        <v>13441108.007999999</v>
      </c>
      <c r="I80" s="122">
        <v>14873332.382999999</v>
      </c>
      <c r="J80" s="122">
        <v>12441520.378</v>
      </c>
      <c r="K80" s="122">
        <v>15973027.761</v>
      </c>
      <c r="L80" s="122">
        <v>17297291.427000001</v>
      </c>
      <c r="M80" s="122">
        <v>16075088.179</v>
      </c>
      <c r="N80" s="122">
        <v>17850348.068999998</v>
      </c>
      <c r="O80" s="122">
        <f t="shared" si="6"/>
        <v>169481944.80999997</v>
      </c>
    </row>
    <row r="81" spans="1:15" ht="13.8" thickBot="1" x14ac:dyDescent="0.3">
      <c r="A81" s="120">
        <v>2021</v>
      </c>
      <c r="B81" s="121" t="s">
        <v>40</v>
      </c>
      <c r="C81" s="122">
        <v>15048344.2093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>
        <f t="shared" si="6"/>
        <v>15048344.2093</v>
      </c>
    </row>
    <row r="82" spans="1:15" x14ac:dyDescent="0.25">
      <c r="A82" s="86"/>
      <c r="B82" s="124" t="s">
        <v>62</v>
      </c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2" xr:uid="{D391B9A5-BDD7-4257-BF01-0566823FF5FB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4" t="s">
        <v>63</v>
      </c>
      <c r="B2" s="154"/>
      <c r="C2" s="154"/>
      <c r="D2" s="154"/>
    </row>
    <row r="3" spans="1:4" ht="15.6" x14ac:dyDescent="0.3">
      <c r="A3" s="153" t="s">
        <v>64</v>
      </c>
      <c r="B3" s="153"/>
      <c r="C3" s="153"/>
      <c r="D3" s="153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160</v>
      </c>
      <c r="C5" s="130" t="s">
        <v>161</v>
      </c>
      <c r="D5" s="131" t="s">
        <v>66</v>
      </c>
    </row>
    <row r="6" spans="1:4" x14ac:dyDescent="0.25">
      <c r="A6" s="132" t="s">
        <v>162</v>
      </c>
      <c r="B6" s="133">
        <v>26.541129999999999</v>
      </c>
      <c r="C6" s="133">
        <v>7119.9851699999999</v>
      </c>
      <c r="D6" s="139">
        <f t="shared" ref="D6:D15" si="0">(C6-B6)/B6</f>
        <v>267.26232228997037</v>
      </c>
    </row>
    <row r="7" spans="1:4" x14ac:dyDescent="0.25">
      <c r="A7" s="132" t="s">
        <v>163</v>
      </c>
      <c r="B7" s="133">
        <v>1.85246</v>
      </c>
      <c r="C7" s="133">
        <v>85.746319999999997</v>
      </c>
      <c r="D7" s="139">
        <f t="shared" si="0"/>
        <v>45.287811882577763</v>
      </c>
    </row>
    <row r="8" spans="1:4" x14ac:dyDescent="0.25">
      <c r="A8" s="132" t="s">
        <v>164</v>
      </c>
      <c r="B8" s="133">
        <v>206.57365999999999</v>
      </c>
      <c r="C8" s="133">
        <v>2239.5590999999999</v>
      </c>
      <c r="D8" s="139">
        <f t="shared" si="0"/>
        <v>9.8414552949296628</v>
      </c>
    </row>
    <row r="9" spans="1:4" x14ac:dyDescent="0.25">
      <c r="A9" s="132" t="s">
        <v>165</v>
      </c>
      <c r="B9" s="133">
        <v>14.29149</v>
      </c>
      <c r="C9" s="133">
        <v>122.85778999999999</v>
      </c>
      <c r="D9" s="139">
        <f t="shared" si="0"/>
        <v>7.5965697068675135</v>
      </c>
    </row>
    <row r="10" spans="1:4" x14ac:dyDescent="0.25">
      <c r="A10" s="132" t="s">
        <v>166</v>
      </c>
      <c r="B10" s="133">
        <v>3334.9341199999999</v>
      </c>
      <c r="C10" s="133">
        <v>21994.16157</v>
      </c>
      <c r="D10" s="139">
        <f t="shared" si="0"/>
        <v>5.5950812755485551</v>
      </c>
    </row>
    <row r="11" spans="1:4" x14ac:dyDescent="0.25">
      <c r="A11" s="132" t="s">
        <v>167</v>
      </c>
      <c r="B11" s="133">
        <v>8728.1712000000007</v>
      </c>
      <c r="C11" s="133">
        <v>56392.125690000001</v>
      </c>
      <c r="D11" s="139">
        <f t="shared" si="0"/>
        <v>5.460932582303152</v>
      </c>
    </row>
    <row r="12" spans="1:4" x14ac:dyDescent="0.25">
      <c r="A12" s="132" t="s">
        <v>168</v>
      </c>
      <c r="B12" s="133">
        <v>564.41282000000001</v>
      </c>
      <c r="C12" s="133">
        <v>2940.9716600000002</v>
      </c>
      <c r="D12" s="139">
        <f t="shared" si="0"/>
        <v>4.2106748035950003</v>
      </c>
    </row>
    <row r="13" spans="1:4" x14ac:dyDescent="0.25">
      <c r="A13" s="132" t="s">
        <v>169</v>
      </c>
      <c r="B13" s="133">
        <v>112.82971000000001</v>
      </c>
      <c r="C13" s="133">
        <v>537.65310999999997</v>
      </c>
      <c r="D13" s="139">
        <f t="shared" si="0"/>
        <v>3.7651731977331147</v>
      </c>
    </row>
    <row r="14" spans="1:4" x14ac:dyDescent="0.25">
      <c r="A14" s="132" t="s">
        <v>170</v>
      </c>
      <c r="B14" s="133">
        <v>1073.7110299999999</v>
      </c>
      <c r="C14" s="133">
        <v>4746.6451999999999</v>
      </c>
      <c r="D14" s="139">
        <f t="shared" si="0"/>
        <v>3.4207846127835722</v>
      </c>
    </row>
    <row r="15" spans="1:4" x14ac:dyDescent="0.25">
      <c r="A15" s="132" t="s">
        <v>171</v>
      </c>
      <c r="B15" s="133">
        <v>471.85807999999997</v>
      </c>
      <c r="C15" s="133">
        <v>2059.7175000000002</v>
      </c>
      <c r="D15" s="139">
        <f t="shared" si="0"/>
        <v>3.3651207583432718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4" t="s">
        <v>67</v>
      </c>
      <c r="B18" s="154"/>
      <c r="C18" s="154"/>
      <c r="D18" s="154"/>
    </row>
    <row r="19" spans="1:4" ht="15.6" x14ac:dyDescent="0.3">
      <c r="A19" s="153" t="s">
        <v>68</v>
      </c>
      <c r="B19" s="153"/>
      <c r="C19" s="153"/>
      <c r="D19" s="153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160</v>
      </c>
      <c r="C21" s="130" t="s">
        <v>161</v>
      </c>
      <c r="D21" s="131" t="s">
        <v>66</v>
      </c>
    </row>
    <row r="22" spans="1:4" x14ac:dyDescent="0.25">
      <c r="A22" s="132" t="s">
        <v>172</v>
      </c>
      <c r="B22" s="133">
        <v>1268405.6159600001</v>
      </c>
      <c r="C22" s="133">
        <v>1318968.2785199999</v>
      </c>
      <c r="D22" s="139">
        <f t="shared" ref="D22:D31" si="1">(C22-B22)/B22</f>
        <v>3.9863165160878927E-2</v>
      </c>
    </row>
    <row r="23" spans="1:4" x14ac:dyDescent="0.25">
      <c r="A23" s="132" t="s">
        <v>173</v>
      </c>
      <c r="B23" s="133">
        <v>842185.52275999996</v>
      </c>
      <c r="C23" s="133">
        <v>810366.06183999998</v>
      </c>
      <c r="D23" s="139">
        <f t="shared" si="1"/>
        <v>-3.778200890431082E-2</v>
      </c>
    </row>
    <row r="24" spans="1:4" x14ac:dyDescent="0.25">
      <c r="A24" s="132" t="s">
        <v>174</v>
      </c>
      <c r="B24" s="133">
        <v>639826.80412999995</v>
      </c>
      <c r="C24" s="133">
        <v>810247.01069000002</v>
      </c>
      <c r="D24" s="139">
        <f t="shared" si="1"/>
        <v>0.26635365298852676</v>
      </c>
    </row>
    <row r="25" spans="1:4" x14ac:dyDescent="0.25">
      <c r="A25" s="132" t="s">
        <v>175</v>
      </c>
      <c r="B25" s="133">
        <v>833197.12762000004</v>
      </c>
      <c r="C25" s="133">
        <v>784397.51960999996</v>
      </c>
      <c r="D25" s="139">
        <f t="shared" si="1"/>
        <v>-5.8569102547670254E-2</v>
      </c>
    </row>
    <row r="26" spans="1:4" x14ac:dyDescent="0.25">
      <c r="A26" s="132" t="s">
        <v>176</v>
      </c>
      <c r="B26" s="133">
        <v>618029.72660000005</v>
      </c>
      <c r="C26" s="133">
        <v>688837.17567000003</v>
      </c>
      <c r="D26" s="139">
        <f t="shared" si="1"/>
        <v>0.11456964935899892</v>
      </c>
    </row>
    <row r="27" spans="1:4" x14ac:dyDescent="0.25">
      <c r="A27" s="132" t="s">
        <v>177</v>
      </c>
      <c r="B27" s="133">
        <v>588887.16480000003</v>
      </c>
      <c r="C27" s="133">
        <v>620268.46727999998</v>
      </c>
      <c r="D27" s="139">
        <f t="shared" si="1"/>
        <v>5.328916022589452E-2</v>
      </c>
    </row>
    <row r="28" spans="1:4" x14ac:dyDescent="0.25">
      <c r="A28" s="132" t="s">
        <v>178</v>
      </c>
      <c r="B28" s="133">
        <v>621879.45421</v>
      </c>
      <c r="C28" s="133">
        <v>565800.13289000001</v>
      </c>
      <c r="D28" s="139">
        <f t="shared" si="1"/>
        <v>-9.0177157229353946E-2</v>
      </c>
    </row>
    <row r="29" spans="1:4" x14ac:dyDescent="0.25">
      <c r="A29" s="132" t="s">
        <v>179</v>
      </c>
      <c r="B29" s="133">
        <v>365167.52296999999</v>
      </c>
      <c r="C29" s="133">
        <v>393143.58513999998</v>
      </c>
      <c r="D29" s="139">
        <f t="shared" si="1"/>
        <v>7.6611583479449616E-2</v>
      </c>
    </row>
    <row r="30" spans="1:4" x14ac:dyDescent="0.25">
      <c r="A30" s="132" t="s">
        <v>180</v>
      </c>
      <c r="B30" s="133">
        <v>470861.37508000003</v>
      </c>
      <c r="C30" s="133">
        <v>370681.81696000003</v>
      </c>
      <c r="D30" s="139">
        <f t="shared" si="1"/>
        <v>-0.21275807153003226</v>
      </c>
    </row>
    <row r="31" spans="1:4" x14ac:dyDescent="0.25">
      <c r="A31" s="132" t="s">
        <v>181</v>
      </c>
      <c r="B31" s="133">
        <v>331829.59639999998</v>
      </c>
      <c r="C31" s="133">
        <v>328203.76746</v>
      </c>
      <c r="D31" s="139">
        <f t="shared" si="1"/>
        <v>-1.0926779827165464E-2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4" t="s">
        <v>69</v>
      </c>
      <c r="B33" s="154"/>
      <c r="C33" s="154"/>
      <c r="D33" s="154"/>
    </row>
    <row r="34" spans="1:4" ht="15.6" x14ac:dyDescent="0.3">
      <c r="A34" s="153" t="s">
        <v>73</v>
      </c>
      <c r="B34" s="153"/>
      <c r="C34" s="153"/>
      <c r="D34" s="153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160</v>
      </c>
      <c r="C36" s="130" t="s">
        <v>161</v>
      </c>
      <c r="D36" s="131" t="s">
        <v>66</v>
      </c>
    </row>
    <row r="37" spans="1:4" x14ac:dyDescent="0.25">
      <c r="A37" s="132" t="s">
        <v>155</v>
      </c>
      <c r="B37" s="133">
        <v>291805.55313000001</v>
      </c>
      <c r="C37" s="133">
        <v>330860.72021</v>
      </c>
      <c r="D37" s="139">
        <f t="shared" ref="D37:D46" si="2">(C37-B37)/B37</f>
        <v>0.13383969791212583</v>
      </c>
    </row>
    <row r="38" spans="1:4" x14ac:dyDescent="0.25">
      <c r="A38" s="132" t="s">
        <v>157</v>
      </c>
      <c r="B38" s="133">
        <v>361004.43206999998</v>
      </c>
      <c r="C38" s="133">
        <v>401180.80476999999</v>
      </c>
      <c r="D38" s="139">
        <f t="shared" si="2"/>
        <v>0.11129052479945641</v>
      </c>
    </row>
    <row r="39" spans="1:4" x14ac:dyDescent="0.25">
      <c r="A39" s="132" t="s">
        <v>134</v>
      </c>
      <c r="B39" s="133">
        <v>255294.69912</v>
      </c>
      <c r="C39" s="133">
        <v>279078.87942000001</v>
      </c>
      <c r="D39" s="139">
        <f t="shared" si="2"/>
        <v>9.3163627689818868E-2</v>
      </c>
    </row>
    <row r="40" spans="1:4" x14ac:dyDescent="0.25">
      <c r="A40" s="132" t="s">
        <v>150</v>
      </c>
      <c r="B40" s="133">
        <v>822634.86193000001</v>
      </c>
      <c r="C40" s="133">
        <v>897122.52113000001</v>
      </c>
      <c r="D40" s="139">
        <f t="shared" si="2"/>
        <v>9.0547656861080517E-2</v>
      </c>
    </row>
    <row r="41" spans="1:4" x14ac:dyDescent="0.25">
      <c r="A41" s="132" t="s">
        <v>140</v>
      </c>
      <c r="B41" s="133">
        <v>11024.010979999999</v>
      </c>
      <c r="C41" s="133">
        <v>12015.77319</v>
      </c>
      <c r="D41" s="139">
        <f t="shared" si="2"/>
        <v>8.9963826396696936E-2</v>
      </c>
    </row>
    <row r="42" spans="1:4" x14ac:dyDescent="0.25">
      <c r="A42" s="132" t="s">
        <v>143</v>
      </c>
      <c r="B42" s="133">
        <v>672953.57337</v>
      </c>
      <c r="C42" s="133">
        <v>731548.29743999999</v>
      </c>
      <c r="D42" s="139">
        <f t="shared" si="2"/>
        <v>8.7070975456108826E-2</v>
      </c>
    </row>
    <row r="43" spans="1:4" x14ac:dyDescent="0.25">
      <c r="A43" s="134" t="s">
        <v>152</v>
      </c>
      <c r="B43" s="133">
        <v>702065.64616</v>
      </c>
      <c r="C43" s="133">
        <v>760570.11219000001</v>
      </c>
      <c r="D43" s="139">
        <f t="shared" si="2"/>
        <v>8.3331902579188308E-2</v>
      </c>
    </row>
    <row r="44" spans="1:4" x14ac:dyDescent="0.25">
      <c r="A44" s="132" t="s">
        <v>159</v>
      </c>
      <c r="B44" s="133">
        <v>329222.77347000001</v>
      </c>
      <c r="C44" s="133">
        <v>353422.65282000002</v>
      </c>
      <c r="D44" s="139">
        <f t="shared" si="2"/>
        <v>7.3506091619768177E-2</v>
      </c>
    </row>
    <row r="45" spans="1:4" x14ac:dyDescent="0.25">
      <c r="A45" s="132" t="s">
        <v>145</v>
      </c>
      <c r="B45" s="133">
        <v>221439.79410999999</v>
      </c>
      <c r="C45" s="133">
        <v>235676.64572</v>
      </c>
      <c r="D45" s="139">
        <f t="shared" si="2"/>
        <v>6.4292200357302862E-2</v>
      </c>
    </row>
    <row r="46" spans="1:4" x14ac:dyDescent="0.25">
      <c r="A46" s="132" t="s">
        <v>151</v>
      </c>
      <c r="B46" s="133">
        <v>623758.75159999996</v>
      </c>
      <c r="C46" s="133">
        <v>652608.30617999996</v>
      </c>
      <c r="D46" s="139">
        <f t="shared" si="2"/>
        <v>4.6251141977564518E-2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4" t="s">
        <v>72</v>
      </c>
      <c r="B48" s="154"/>
      <c r="C48" s="154"/>
      <c r="D48" s="154"/>
    </row>
    <row r="49" spans="1:4" ht="15.6" x14ac:dyDescent="0.3">
      <c r="A49" s="153" t="s">
        <v>70</v>
      </c>
      <c r="B49" s="153"/>
      <c r="C49" s="153"/>
      <c r="D49" s="153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160</v>
      </c>
      <c r="C51" s="130" t="s">
        <v>161</v>
      </c>
      <c r="D51" s="131" t="s">
        <v>66</v>
      </c>
    </row>
    <row r="52" spans="1:4" x14ac:dyDescent="0.25">
      <c r="A52" s="132" t="s">
        <v>148</v>
      </c>
      <c r="B52" s="133">
        <v>2398190.2387999999</v>
      </c>
      <c r="C52" s="133">
        <v>2267426.5687899999</v>
      </c>
      <c r="D52" s="139">
        <f t="shared" ref="D52:D61" si="3">(C52-B52)/B52</f>
        <v>-5.4525978754475783E-2</v>
      </c>
    </row>
    <row r="53" spans="1:4" x14ac:dyDescent="0.25">
      <c r="A53" s="132" t="s">
        <v>146</v>
      </c>
      <c r="B53" s="133">
        <v>1680111.3639199999</v>
      </c>
      <c r="C53" s="133">
        <v>1647917.3628799999</v>
      </c>
      <c r="D53" s="139">
        <f t="shared" si="3"/>
        <v>-1.9161825657131232E-2</v>
      </c>
    </row>
    <row r="54" spans="1:4" x14ac:dyDescent="0.25">
      <c r="A54" s="132" t="s">
        <v>147</v>
      </c>
      <c r="B54" s="133">
        <v>1490275.50083</v>
      </c>
      <c r="C54" s="133">
        <v>1523135.8046599999</v>
      </c>
      <c r="D54" s="139">
        <f t="shared" si="3"/>
        <v>2.2049818179053823E-2</v>
      </c>
    </row>
    <row r="55" spans="1:4" x14ac:dyDescent="0.25">
      <c r="A55" s="132" t="s">
        <v>153</v>
      </c>
      <c r="B55" s="133">
        <v>1135828.91016</v>
      </c>
      <c r="C55" s="133">
        <v>1056325.4687699999</v>
      </c>
      <c r="D55" s="139">
        <f t="shared" si="3"/>
        <v>-6.999596565894832E-2</v>
      </c>
    </row>
    <row r="56" spans="1:4" x14ac:dyDescent="0.25">
      <c r="A56" s="132" t="s">
        <v>150</v>
      </c>
      <c r="B56" s="133">
        <v>822634.86193000001</v>
      </c>
      <c r="C56" s="133">
        <v>897122.52113000001</v>
      </c>
      <c r="D56" s="139">
        <f t="shared" si="3"/>
        <v>9.0547656861080517E-2</v>
      </c>
    </row>
    <row r="57" spans="1:4" x14ac:dyDescent="0.25">
      <c r="A57" s="132" t="s">
        <v>152</v>
      </c>
      <c r="B57" s="133">
        <v>702065.64616</v>
      </c>
      <c r="C57" s="133">
        <v>760570.11219000001</v>
      </c>
      <c r="D57" s="139">
        <f t="shared" si="3"/>
        <v>8.3331902579188308E-2</v>
      </c>
    </row>
    <row r="58" spans="1:4" x14ac:dyDescent="0.25">
      <c r="A58" s="132" t="s">
        <v>143</v>
      </c>
      <c r="B58" s="133">
        <v>672953.57337</v>
      </c>
      <c r="C58" s="133">
        <v>731548.29743999999</v>
      </c>
      <c r="D58" s="139">
        <f t="shared" si="3"/>
        <v>8.7070975456108826E-2</v>
      </c>
    </row>
    <row r="59" spans="1:4" x14ac:dyDescent="0.25">
      <c r="A59" s="132" t="s">
        <v>151</v>
      </c>
      <c r="B59" s="133">
        <v>623758.75159999996</v>
      </c>
      <c r="C59" s="133">
        <v>652608.30617999996</v>
      </c>
      <c r="D59" s="139">
        <f t="shared" si="3"/>
        <v>4.6251141977564518E-2</v>
      </c>
    </row>
    <row r="60" spans="1:4" x14ac:dyDescent="0.25">
      <c r="A60" s="132" t="s">
        <v>133</v>
      </c>
      <c r="B60" s="133">
        <v>583439.74627999996</v>
      </c>
      <c r="C60" s="133">
        <v>601104.00211999996</v>
      </c>
      <c r="D60" s="139">
        <f t="shared" si="3"/>
        <v>3.0276058414989614E-2</v>
      </c>
    </row>
    <row r="61" spans="1:4" x14ac:dyDescent="0.25">
      <c r="A61" s="132" t="s">
        <v>142</v>
      </c>
      <c r="B61" s="133">
        <v>452788.83880999999</v>
      </c>
      <c r="C61" s="133">
        <v>454062.88769</v>
      </c>
      <c r="D61" s="139">
        <f t="shared" si="3"/>
        <v>2.8137815484772476E-3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4" t="s">
        <v>74</v>
      </c>
      <c r="B63" s="154"/>
      <c r="C63" s="154"/>
      <c r="D63" s="154"/>
    </row>
    <row r="64" spans="1:4" ht="15.6" x14ac:dyDescent="0.3">
      <c r="A64" s="153" t="s">
        <v>75</v>
      </c>
      <c r="B64" s="153"/>
      <c r="C64" s="153"/>
      <c r="D64" s="153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160</v>
      </c>
      <c r="C66" s="130" t="s">
        <v>161</v>
      </c>
      <c r="D66" s="131" t="s">
        <v>66</v>
      </c>
    </row>
    <row r="67" spans="1:4" x14ac:dyDescent="0.25">
      <c r="A67" s="132" t="s">
        <v>182</v>
      </c>
      <c r="B67" s="138">
        <v>5579241.9808</v>
      </c>
      <c r="C67" s="138">
        <v>5740058.9025800005</v>
      </c>
      <c r="D67" s="139">
        <f t="shared" ref="D67:D76" si="4">(C67-B67)/B67</f>
        <v>2.8824152516313897E-2</v>
      </c>
    </row>
    <row r="68" spans="1:4" x14ac:dyDescent="0.25">
      <c r="A68" s="132" t="s">
        <v>183</v>
      </c>
      <c r="B68" s="138">
        <v>1170526.2483300001</v>
      </c>
      <c r="C68" s="138">
        <v>1142278.7117999999</v>
      </c>
      <c r="D68" s="139">
        <f t="shared" si="4"/>
        <v>-2.4132339253648657E-2</v>
      </c>
    </row>
    <row r="69" spans="1:4" x14ac:dyDescent="0.25">
      <c r="A69" s="132" t="s">
        <v>184</v>
      </c>
      <c r="B69" s="138">
        <v>1289283.4881899999</v>
      </c>
      <c r="C69" s="138">
        <v>1104470.68655</v>
      </c>
      <c r="D69" s="139">
        <f t="shared" si="4"/>
        <v>-0.14334535680702393</v>
      </c>
    </row>
    <row r="70" spans="1:4" x14ac:dyDescent="0.25">
      <c r="A70" s="132" t="s">
        <v>185</v>
      </c>
      <c r="B70" s="138">
        <v>878468.12612999999</v>
      </c>
      <c r="C70" s="138">
        <v>794354.52437999996</v>
      </c>
      <c r="D70" s="139">
        <f t="shared" si="4"/>
        <v>-9.5750317226139733E-2</v>
      </c>
    </row>
    <row r="71" spans="1:4" x14ac:dyDescent="0.25">
      <c r="A71" s="132" t="s">
        <v>186</v>
      </c>
      <c r="B71" s="138">
        <v>615790.63933000003</v>
      </c>
      <c r="C71" s="138">
        <v>670510.84929000004</v>
      </c>
      <c r="D71" s="139">
        <f t="shared" si="4"/>
        <v>8.8861711213306771E-2</v>
      </c>
    </row>
    <row r="72" spans="1:4" x14ac:dyDescent="0.25">
      <c r="A72" s="132" t="s">
        <v>187</v>
      </c>
      <c r="B72" s="138">
        <v>619043.35028000001</v>
      </c>
      <c r="C72" s="138">
        <v>582297.83122000005</v>
      </c>
      <c r="D72" s="139">
        <f t="shared" si="4"/>
        <v>-5.9358555492728525E-2</v>
      </c>
    </row>
    <row r="73" spans="1:4" x14ac:dyDescent="0.25">
      <c r="A73" s="132" t="s">
        <v>188</v>
      </c>
      <c r="B73" s="138">
        <v>509408.91791000002</v>
      </c>
      <c r="C73" s="138">
        <v>503810.91853000002</v>
      </c>
      <c r="D73" s="139">
        <f t="shared" si="4"/>
        <v>-1.0989205691505036E-2</v>
      </c>
    </row>
    <row r="74" spans="1:4" x14ac:dyDescent="0.25">
      <c r="A74" s="132" t="s">
        <v>189</v>
      </c>
      <c r="B74" s="138">
        <v>271465.63095999998</v>
      </c>
      <c r="C74" s="138">
        <v>300490.68674999999</v>
      </c>
      <c r="D74" s="139">
        <f t="shared" si="4"/>
        <v>0.10691981775872324</v>
      </c>
    </row>
    <row r="75" spans="1:4" x14ac:dyDescent="0.25">
      <c r="A75" s="132" t="s">
        <v>190</v>
      </c>
      <c r="B75" s="138">
        <v>259232.83192999999</v>
      </c>
      <c r="C75" s="138">
        <v>294037.53678000002</v>
      </c>
      <c r="D75" s="139">
        <f t="shared" si="4"/>
        <v>0.13426040440509585</v>
      </c>
    </row>
    <row r="76" spans="1:4" x14ac:dyDescent="0.25">
      <c r="A76" s="132" t="s">
        <v>191</v>
      </c>
      <c r="B76" s="138">
        <v>170946.53766</v>
      </c>
      <c r="C76" s="138">
        <v>203695.46601</v>
      </c>
      <c r="D76" s="139">
        <f t="shared" si="4"/>
        <v>0.19157409561072944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4" t="s">
        <v>77</v>
      </c>
      <c r="B78" s="154"/>
      <c r="C78" s="154"/>
      <c r="D78" s="154"/>
    </row>
    <row r="79" spans="1:4" ht="15.6" x14ac:dyDescent="0.3">
      <c r="A79" s="153" t="s">
        <v>78</v>
      </c>
      <c r="B79" s="153"/>
      <c r="C79" s="153"/>
      <c r="D79" s="153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160</v>
      </c>
      <c r="C81" s="130" t="s">
        <v>161</v>
      </c>
      <c r="D81" s="131" t="s">
        <v>66</v>
      </c>
    </row>
    <row r="82" spans="1:4" x14ac:dyDescent="0.25">
      <c r="A82" s="132" t="s">
        <v>192</v>
      </c>
      <c r="B82" s="138">
        <v>8.9511400000000005</v>
      </c>
      <c r="C82" s="138">
        <v>91.778189999999995</v>
      </c>
      <c r="D82" s="139">
        <f t="shared" ref="D82:D91" si="5">(C82-B82)/B82</f>
        <v>9.2532403693831178</v>
      </c>
    </row>
    <row r="83" spans="1:4" x14ac:dyDescent="0.25">
      <c r="A83" s="132" t="s">
        <v>193</v>
      </c>
      <c r="B83" s="138">
        <v>245.71856</v>
      </c>
      <c r="C83" s="138">
        <v>1408.0771099999999</v>
      </c>
      <c r="D83" s="139">
        <f t="shared" si="5"/>
        <v>4.7304466947877275</v>
      </c>
    </row>
    <row r="84" spans="1:4" x14ac:dyDescent="0.25">
      <c r="A84" s="132" t="s">
        <v>194</v>
      </c>
      <c r="B84" s="138">
        <v>4616.7209400000002</v>
      </c>
      <c r="C84" s="138">
        <v>16991.68691</v>
      </c>
      <c r="D84" s="139">
        <f t="shared" si="5"/>
        <v>2.6804665325948855</v>
      </c>
    </row>
    <row r="85" spans="1:4" x14ac:dyDescent="0.25">
      <c r="A85" s="132" t="s">
        <v>195</v>
      </c>
      <c r="B85" s="138">
        <v>2065.8411599999999</v>
      </c>
      <c r="C85" s="138">
        <v>7032.0211600000002</v>
      </c>
      <c r="D85" s="139">
        <f t="shared" si="5"/>
        <v>2.4039505534878587</v>
      </c>
    </row>
    <row r="86" spans="1:4" x14ac:dyDescent="0.25">
      <c r="A86" s="132" t="s">
        <v>196</v>
      </c>
      <c r="B86" s="138">
        <v>1497.3109300000001</v>
      </c>
      <c r="C86" s="138">
        <v>4445.2812100000001</v>
      </c>
      <c r="D86" s="139">
        <f t="shared" si="5"/>
        <v>1.9688430912609445</v>
      </c>
    </row>
    <row r="87" spans="1:4" x14ac:dyDescent="0.25">
      <c r="A87" s="132" t="s">
        <v>197</v>
      </c>
      <c r="B87" s="138">
        <v>6423.3603599999997</v>
      </c>
      <c r="C87" s="138">
        <v>17355.72047</v>
      </c>
      <c r="D87" s="139">
        <f t="shared" si="5"/>
        <v>1.7019689846577442</v>
      </c>
    </row>
    <row r="88" spans="1:4" x14ac:dyDescent="0.25">
      <c r="A88" s="132" t="s">
        <v>198</v>
      </c>
      <c r="B88" s="138">
        <v>33375.509330000001</v>
      </c>
      <c r="C88" s="138">
        <v>65501.083250000003</v>
      </c>
      <c r="D88" s="139">
        <f t="shared" si="5"/>
        <v>0.96254932328848453</v>
      </c>
    </row>
    <row r="89" spans="1:4" x14ac:dyDescent="0.25">
      <c r="A89" s="132" t="s">
        <v>199</v>
      </c>
      <c r="B89" s="138">
        <v>1862.6946399999999</v>
      </c>
      <c r="C89" s="138">
        <v>3635.9839000000002</v>
      </c>
      <c r="D89" s="139">
        <f t="shared" si="5"/>
        <v>0.95200212741257484</v>
      </c>
    </row>
    <row r="90" spans="1:4" x14ac:dyDescent="0.25">
      <c r="A90" s="132" t="s">
        <v>200</v>
      </c>
      <c r="B90" s="138">
        <v>3987.91932</v>
      </c>
      <c r="C90" s="138">
        <v>6925.0823399999999</v>
      </c>
      <c r="D90" s="139">
        <f t="shared" si="5"/>
        <v>0.73651515597863193</v>
      </c>
    </row>
    <row r="91" spans="1:4" x14ac:dyDescent="0.25">
      <c r="A91" s="132" t="s">
        <v>201</v>
      </c>
      <c r="B91" s="138">
        <v>8568.2611199999992</v>
      </c>
      <c r="C91" s="138">
        <v>14791.519979999999</v>
      </c>
      <c r="D91" s="139">
        <f t="shared" si="5"/>
        <v>0.72631526663837254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I11" sqref="I11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5.77734375" style="17" customWidth="1"/>
    <col min="12" max="13" width="10.77734375" style="17" customWidth="1"/>
    <col min="14" max="16384" width="9.21875" style="17"/>
  </cols>
  <sheetData>
    <row r="1" spans="1:13" ht="24.6" x14ac:dyDescent="0.4">
      <c r="B1" s="152" t="s">
        <v>121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113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8"/>
      <c r="B6" s="155" t="str">
        <f>SEKTOR_USD!B6</f>
        <v>1 - 31 OCAK</v>
      </c>
      <c r="C6" s="155"/>
      <c r="D6" s="155"/>
      <c r="E6" s="155"/>
      <c r="F6" s="155" t="str">
        <f>SEKTOR_USD!F6</f>
        <v>1 OCAK  -  31 OCAK</v>
      </c>
      <c r="G6" s="155"/>
      <c r="H6" s="155"/>
      <c r="I6" s="155"/>
      <c r="J6" s="155" t="s">
        <v>105</v>
      </c>
      <c r="K6" s="155"/>
      <c r="L6" s="155"/>
      <c r="M6" s="155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12105201.962793572</v>
      </c>
      <c r="C8" s="93">
        <f>SEKTOR_USD!C8*$C$53</f>
        <v>15280754.476974363</v>
      </c>
      <c r="D8" s="94">
        <f t="shared" ref="D8:D43" si="0">(C8-B8)/B8*100</f>
        <v>26.232957731239324</v>
      </c>
      <c r="E8" s="94">
        <f>C8/C$44*100</f>
        <v>15.249771489084093</v>
      </c>
      <c r="F8" s="93">
        <f>SEKTOR_USD!F8*$B$54</f>
        <v>12105201.962793572</v>
      </c>
      <c r="G8" s="93">
        <f>SEKTOR_USD!G8*$C$54</f>
        <v>15280754.476974363</v>
      </c>
      <c r="H8" s="94">
        <f t="shared" ref="H8:H43" si="1">(G8-F8)/F8*100</f>
        <v>26.232957731239324</v>
      </c>
      <c r="I8" s="94">
        <f>G8/G$44*100</f>
        <v>15.249771489084093</v>
      </c>
      <c r="J8" s="93">
        <f>SEKTOR_USD!J8*$B$55</f>
        <v>134790072.68078926</v>
      </c>
      <c r="K8" s="93">
        <f>SEKTOR_USD!K8*$C$55</f>
        <v>174093779.08362952</v>
      </c>
      <c r="L8" s="94">
        <f t="shared" ref="L8:L43" si="2">(K8-J8)/J8*100</f>
        <v>29.1591996510897</v>
      </c>
      <c r="M8" s="94">
        <f>K8/K$44*100</f>
        <v>15.600835129903906</v>
      </c>
    </row>
    <row r="9" spans="1:13" s="21" customFormat="1" ht="15.6" x14ac:dyDescent="0.3">
      <c r="A9" s="95" t="s">
        <v>3</v>
      </c>
      <c r="B9" s="93">
        <f>SEKTOR_USD!B9*$B$53</f>
        <v>8186119.9079225017</v>
      </c>
      <c r="C9" s="93">
        <f>SEKTOR_USD!C9*$C$53</f>
        <v>10310862.800276367</v>
      </c>
      <c r="D9" s="96">
        <f t="shared" si="0"/>
        <v>25.955433297495993</v>
      </c>
      <c r="E9" s="96">
        <f t="shared" ref="E9:E44" si="3">C9/C$44*100</f>
        <v>10.289956676972013</v>
      </c>
      <c r="F9" s="93">
        <f>SEKTOR_USD!F9*$B$54</f>
        <v>8186119.9079225017</v>
      </c>
      <c r="G9" s="93">
        <f>SEKTOR_USD!G9*$C$54</f>
        <v>10310862.800276367</v>
      </c>
      <c r="H9" s="96">
        <f t="shared" si="1"/>
        <v>25.955433297495993</v>
      </c>
      <c r="I9" s="96">
        <f t="shared" ref="I9:I44" si="4">G9/G$44*100</f>
        <v>10.289956676972013</v>
      </c>
      <c r="J9" s="93">
        <f>SEKTOR_USD!J9*$B$55</f>
        <v>88497844.068934307</v>
      </c>
      <c r="K9" s="93">
        <f>SEKTOR_USD!K9*$C$55</f>
        <v>116789073.0620544</v>
      </c>
      <c r="L9" s="96">
        <f t="shared" si="2"/>
        <v>31.968269160413655</v>
      </c>
      <c r="M9" s="96">
        <f t="shared" ref="M9:M44" si="5">K9/K$44*100</f>
        <v>10.465664444794283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3456647.7042502342</v>
      </c>
      <c r="C10" s="98">
        <f>SEKTOR_USD!C10*$C$53</f>
        <v>4450358.235359719</v>
      </c>
      <c r="D10" s="99">
        <f t="shared" si="0"/>
        <v>28.747810483771186</v>
      </c>
      <c r="E10" s="99">
        <f t="shared" si="3"/>
        <v>4.4413347676035109</v>
      </c>
      <c r="F10" s="98">
        <f>SEKTOR_USD!F10*$B$54</f>
        <v>3456647.7042502342</v>
      </c>
      <c r="G10" s="98">
        <f>SEKTOR_USD!G10*$C$54</f>
        <v>4450358.235359719</v>
      </c>
      <c r="H10" s="99">
        <f t="shared" si="1"/>
        <v>28.747810483771186</v>
      </c>
      <c r="I10" s="99">
        <f t="shared" si="4"/>
        <v>4.4413347676035109</v>
      </c>
      <c r="J10" s="98">
        <f>SEKTOR_USD!J10*$B$55</f>
        <v>39008637.569949396</v>
      </c>
      <c r="K10" s="98">
        <f>SEKTOR_USD!K10*$C$55</f>
        <v>52229752.67705439</v>
      </c>
      <c r="L10" s="99">
        <f t="shared" si="2"/>
        <v>33.892788701982198</v>
      </c>
      <c r="M10" s="99">
        <f t="shared" si="5"/>
        <v>4.6803956159683535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1512519.2297010513</v>
      </c>
      <c r="C11" s="98">
        <f>SEKTOR_USD!C11*$C$53</f>
        <v>2066199.8339079684</v>
      </c>
      <c r="D11" s="99">
        <f t="shared" si="0"/>
        <v>36.6065166864921</v>
      </c>
      <c r="E11" s="99">
        <f t="shared" si="3"/>
        <v>2.0620104436177633</v>
      </c>
      <c r="F11" s="98">
        <f>SEKTOR_USD!F11*$B$54</f>
        <v>1512519.2297010513</v>
      </c>
      <c r="G11" s="98">
        <f>SEKTOR_USD!G11*$C$54</f>
        <v>2066199.8339079684</v>
      </c>
      <c r="H11" s="99">
        <f t="shared" si="1"/>
        <v>36.6065166864921</v>
      </c>
      <c r="I11" s="99">
        <f t="shared" si="4"/>
        <v>2.0620104436177633</v>
      </c>
      <c r="J11" s="98">
        <f>SEKTOR_USD!J11*$B$55</f>
        <v>13267077.440407246</v>
      </c>
      <c r="K11" s="98">
        <f>SEKTOR_USD!K11*$C$55</f>
        <v>19666971.772129014</v>
      </c>
      <c r="L11" s="99">
        <f t="shared" si="2"/>
        <v>48.238915921525795</v>
      </c>
      <c r="M11" s="99">
        <f t="shared" si="5"/>
        <v>1.762390280321682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781277.43027778808</v>
      </c>
      <c r="C12" s="98">
        <f>SEKTOR_USD!C12*$C$53</f>
        <v>961613.71782357816</v>
      </c>
      <c r="D12" s="99">
        <f t="shared" si="0"/>
        <v>23.082234371172145</v>
      </c>
      <c r="E12" s="99">
        <f t="shared" si="3"/>
        <v>0.95966396683324995</v>
      </c>
      <c r="F12" s="98">
        <f>SEKTOR_USD!F12*$B$54</f>
        <v>781277.43027778808</v>
      </c>
      <c r="G12" s="98">
        <f>SEKTOR_USD!G12*$C$54</f>
        <v>961613.71782357816</v>
      </c>
      <c r="H12" s="99">
        <f t="shared" si="1"/>
        <v>23.082234371172145</v>
      </c>
      <c r="I12" s="99">
        <f t="shared" si="4"/>
        <v>0.95966396683324995</v>
      </c>
      <c r="J12" s="98">
        <f>SEKTOR_USD!J12*$B$55</f>
        <v>8902845.8556502275</v>
      </c>
      <c r="K12" s="98">
        <f>SEKTOR_USD!K12*$C$55</f>
        <v>12006854.917711955</v>
      </c>
      <c r="L12" s="99">
        <f t="shared" si="2"/>
        <v>34.865357801199657</v>
      </c>
      <c r="M12" s="99">
        <f t="shared" si="5"/>
        <v>1.0759543792194814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670696.97498986917</v>
      </c>
      <c r="C13" s="98">
        <f>SEKTOR_USD!C13*$C$53</f>
        <v>770786.58077139419</v>
      </c>
      <c r="D13" s="99">
        <f t="shared" si="0"/>
        <v>14.923223081934561</v>
      </c>
      <c r="E13" s="99">
        <f t="shared" si="3"/>
        <v>0.76922374751378197</v>
      </c>
      <c r="F13" s="98">
        <f>SEKTOR_USD!F13*$B$54</f>
        <v>670696.97498986917</v>
      </c>
      <c r="G13" s="98">
        <f>SEKTOR_USD!G13*$C$54</f>
        <v>770786.58077139419</v>
      </c>
      <c r="H13" s="99">
        <f t="shared" si="1"/>
        <v>14.923223081934561</v>
      </c>
      <c r="I13" s="99">
        <f t="shared" si="4"/>
        <v>0.76922374751378197</v>
      </c>
      <c r="J13" s="98">
        <f>SEKTOR_USD!J13*$B$55</f>
        <v>8118289.6237471858</v>
      </c>
      <c r="K13" s="98">
        <f>SEKTOR_USD!K13*$C$55</f>
        <v>9926596.8442673683</v>
      </c>
      <c r="L13" s="99">
        <f t="shared" si="2"/>
        <v>22.274485197357571</v>
      </c>
      <c r="M13" s="99">
        <f t="shared" si="5"/>
        <v>0.88953896907509777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1085977.6638282032</v>
      </c>
      <c r="C14" s="98">
        <f>SEKTOR_USD!C14*$C$53</f>
        <v>1415483.0481233641</v>
      </c>
      <c r="D14" s="99">
        <f t="shared" si="0"/>
        <v>30.341819658943482</v>
      </c>
      <c r="E14" s="99">
        <f t="shared" si="3"/>
        <v>1.4126130396951173</v>
      </c>
      <c r="F14" s="98">
        <f>SEKTOR_USD!F14*$B$54</f>
        <v>1085977.6638282032</v>
      </c>
      <c r="G14" s="98">
        <f>SEKTOR_USD!G14*$C$54</f>
        <v>1415483.0481233641</v>
      </c>
      <c r="H14" s="99">
        <f t="shared" si="1"/>
        <v>30.341819658943482</v>
      </c>
      <c r="I14" s="99">
        <f t="shared" si="4"/>
        <v>1.4126130396951173</v>
      </c>
      <c r="J14" s="98">
        <f>SEKTOR_USD!J14*$B$55</f>
        <v>11794878.827588072</v>
      </c>
      <c r="K14" s="98">
        <f>SEKTOR_USD!K14*$C$55</f>
        <v>13958088.257485697</v>
      </c>
      <c r="L14" s="99">
        <f t="shared" si="2"/>
        <v>18.340242926768401</v>
      </c>
      <c r="M14" s="99">
        <f t="shared" si="5"/>
        <v>1.2508076668786516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144865.79240031738</v>
      </c>
      <c r="C15" s="98">
        <f>SEKTOR_USD!C15*$C$53</f>
        <v>118176.20659631836</v>
      </c>
      <c r="D15" s="99">
        <f t="shared" si="0"/>
        <v>-18.423663282941153</v>
      </c>
      <c r="E15" s="99">
        <f t="shared" si="3"/>
        <v>0.11793659460704069</v>
      </c>
      <c r="F15" s="98">
        <f>SEKTOR_USD!F15*$B$54</f>
        <v>144865.79240031738</v>
      </c>
      <c r="G15" s="98">
        <f>SEKTOR_USD!G15*$C$54</f>
        <v>118176.20659631836</v>
      </c>
      <c r="H15" s="99">
        <f t="shared" si="1"/>
        <v>-18.423663282941153</v>
      </c>
      <c r="I15" s="99">
        <f t="shared" si="4"/>
        <v>0.11793659460704069</v>
      </c>
      <c r="J15" s="98">
        <f>SEKTOR_USD!J15*$B$55</f>
        <v>1598499.4103919237</v>
      </c>
      <c r="K15" s="98">
        <f>SEKTOR_USD!K15*$C$55</f>
        <v>1875595.1401718673</v>
      </c>
      <c r="L15" s="99">
        <f t="shared" si="2"/>
        <v>17.334740818703501</v>
      </c>
      <c r="M15" s="99">
        <f t="shared" si="5"/>
        <v>0.16807522190792504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468822.24599891831</v>
      </c>
      <c r="C16" s="98">
        <f>SEKTOR_USD!C16*$C$53</f>
        <v>439284.70665783889</v>
      </c>
      <c r="D16" s="99">
        <f t="shared" si="0"/>
        <v>-6.3003706827400778</v>
      </c>
      <c r="E16" s="99">
        <f t="shared" si="3"/>
        <v>0.43839402074522449</v>
      </c>
      <c r="F16" s="98">
        <f>SEKTOR_USD!F16*$B$54</f>
        <v>468822.24599891831</v>
      </c>
      <c r="G16" s="98">
        <f>SEKTOR_USD!G16*$C$54</f>
        <v>439284.70665783889</v>
      </c>
      <c r="H16" s="99">
        <f t="shared" si="1"/>
        <v>-6.3003706827400778</v>
      </c>
      <c r="I16" s="99">
        <f t="shared" si="4"/>
        <v>0.43839402074522449</v>
      </c>
      <c r="J16" s="98">
        <f>SEKTOR_USD!J16*$B$55</f>
        <v>5183044.8095031632</v>
      </c>
      <c r="K16" s="98">
        <f>SEKTOR_USD!K16*$C$55</f>
        <v>6360394.7825736627</v>
      </c>
      <c r="L16" s="99">
        <f t="shared" si="2"/>
        <v>22.715411815692136</v>
      </c>
      <c r="M16" s="99">
        <f t="shared" si="5"/>
        <v>0.56996562936557749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65312.866476118972</v>
      </c>
      <c r="C17" s="98">
        <f>SEKTOR_USD!C17*$C$53</f>
        <v>88960.471036184797</v>
      </c>
      <c r="D17" s="99">
        <f t="shared" si="0"/>
        <v>36.206655496757826</v>
      </c>
      <c r="E17" s="99">
        <f t="shared" si="3"/>
        <v>8.8780096356323279E-2</v>
      </c>
      <c r="F17" s="98">
        <f>SEKTOR_USD!F17*$B$54</f>
        <v>65312.866476118972</v>
      </c>
      <c r="G17" s="98">
        <f>SEKTOR_USD!G17*$C$54</f>
        <v>88960.471036184797</v>
      </c>
      <c r="H17" s="99">
        <f t="shared" si="1"/>
        <v>36.206655496757826</v>
      </c>
      <c r="I17" s="99">
        <f t="shared" si="4"/>
        <v>8.8780096356323279E-2</v>
      </c>
      <c r="J17" s="98">
        <f>SEKTOR_USD!J17*$B$55</f>
        <v>624570.53169709118</v>
      </c>
      <c r="K17" s="98">
        <f>SEKTOR_USD!K17*$C$55</f>
        <v>764818.67066044651</v>
      </c>
      <c r="L17" s="99">
        <f t="shared" si="2"/>
        <v>22.455132262207641</v>
      </c>
      <c r="M17" s="99">
        <f t="shared" si="5"/>
        <v>6.8536682057514592E-2</v>
      </c>
    </row>
    <row r="18" spans="1:13" s="21" customFormat="1" ht="15.6" x14ac:dyDescent="0.3">
      <c r="A18" s="95" t="s">
        <v>12</v>
      </c>
      <c r="B18" s="93">
        <f>SEKTOR_USD!B18*$B$53</f>
        <v>1236488.8476685034</v>
      </c>
      <c r="C18" s="93">
        <f>SEKTOR_USD!C18*$C$53</f>
        <v>1608173.0648179164</v>
      </c>
      <c r="D18" s="96">
        <f t="shared" si="0"/>
        <v>30.059649777695341</v>
      </c>
      <c r="E18" s="96">
        <f t="shared" si="3"/>
        <v>1.6049123615150924</v>
      </c>
      <c r="F18" s="93">
        <f>SEKTOR_USD!F18*$B$54</f>
        <v>1236488.8476685034</v>
      </c>
      <c r="G18" s="93">
        <f>SEKTOR_USD!G18*$C$54</f>
        <v>1608173.0648179164</v>
      </c>
      <c r="H18" s="96">
        <f t="shared" si="1"/>
        <v>30.059649777695341</v>
      </c>
      <c r="I18" s="96">
        <f t="shared" si="4"/>
        <v>1.6049123615150924</v>
      </c>
      <c r="J18" s="93">
        <f>SEKTOR_USD!J18*$B$55</f>
        <v>14278385.635376304</v>
      </c>
      <c r="K18" s="93">
        <f>SEKTOR_USD!K18*$C$55</f>
        <v>17556106.523050081</v>
      </c>
      <c r="L18" s="96">
        <f t="shared" si="2"/>
        <v>22.955822677550149</v>
      </c>
      <c r="M18" s="96">
        <f t="shared" si="5"/>
        <v>1.5732321099053526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1236488.8476685034</v>
      </c>
      <c r="C19" s="98">
        <f>SEKTOR_USD!C19*$C$53</f>
        <v>1608173.0648179164</v>
      </c>
      <c r="D19" s="99">
        <f t="shared" si="0"/>
        <v>30.059649777695341</v>
      </c>
      <c r="E19" s="99">
        <f t="shared" si="3"/>
        <v>1.6049123615150924</v>
      </c>
      <c r="F19" s="98">
        <f>SEKTOR_USD!F19*$B$54</f>
        <v>1236488.8476685034</v>
      </c>
      <c r="G19" s="98">
        <f>SEKTOR_USD!G19*$C$54</f>
        <v>1608173.0648179164</v>
      </c>
      <c r="H19" s="99">
        <f t="shared" si="1"/>
        <v>30.059649777695341</v>
      </c>
      <c r="I19" s="99">
        <f t="shared" si="4"/>
        <v>1.6049123615150924</v>
      </c>
      <c r="J19" s="98">
        <f>SEKTOR_USD!J19*$B$55</f>
        <v>14278385.635376304</v>
      </c>
      <c r="K19" s="98">
        <f>SEKTOR_USD!K19*$C$55</f>
        <v>17556106.523050081</v>
      </c>
      <c r="L19" s="99">
        <f t="shared" si="2"/>
        <v>22.955822677550149</v>
      </c>
      <c r="M19" s="99">
        <f t="shared" si="5"/>
        <v>1.5732321099053526</v>
      </c>
    </row>
    <row r="20" spans="1:13" s="21" customFormat="1" ht="15.6" x14ac:dyDescent="0.3">
      <c r="A20" s="95" t="s">
        <v>111</v>
      </c>
      <c r="B20" s="93">
        <f>SEKTOR_USD!B20*$B$53</f>
        <v>2682593.2072025649</v>
      </c>
      <c r="C20" s="93">
        <f>SEKTOR_USD!C20*$C$53</f>
        <v>3361718.6118800794</v>
      </c>
      <c r="D20" s="96">
        <f t="shared" si="0"/>
        <v>25.316004038708247</v>
      </c>
      <c r="E20" s="96">
        <f t="shared" si="3"/>
        <v>3.3549024505969882</v>
      </c>
      <c r="F20" s="93">
        <f>SEKTOR_USD!F20*$B$54</f>
        <v>2682593.2072025649</v>
      </c>
      <c r="G20" s="93">
        <f>SEKTOR_USD!G20*$C$54</f>
        <v>3361718.6118800794</v>
      </c>
      <c r="H20" s="96">
        <f t="shared" si="1"/>
        <v>25.316004038708247</v>
      </c>
      <c r="I20" s="96">
        <f t="shared" si="4"/>
        <v>3.3549024505969882</v>
      </c>
      <c r="J20" s="93">
        <f>SEKTOR_USD!J20*$B$55</f>
        <v>32013842.976478647</v>
      </c>
      <c r="K20" s="93">
        <f>SEKTOR_USD!K20*$C$55</f>
        <v>39748599.498525038</v>
      </c>
      <c r="L20" s="96">
        <f t="shared" si="2"/>
        <v>24.160662397605016</v>
      </c>
      <c r="M20" s="96">
        <f t="shared" si="5"/>
        <v>3.5619385752042696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2682593.2072025649</v>
      </c>
      <c r="C21" s="98">
        <f>SEKTOR_USD!C21*$C$53</f>
        <v>3361718.6118800794</v>
      </c>
      <c r="D21" s="99">
        <f t="shared" si="0"/>
        <v>25.316004038708247</v>
      </c>
      <c r="E21" s="99">
        <f t="shared" si="3"/>
        <v>3.3549024505969882</v>
      </c>
      <c r="F21" s="98">
        <f>SEKTOR_USD!F21*$B$54</f>
        <v>2682593.2072025649</v>
      </c>
      <c r="G21" s="98">
        <f>SEKTOR_USD!G21*$C$54</f>
        <v>3361718.6118800794</v>
      </c>
      <c r="H21" s="99">
        <f t="shared" si="1"/>
        <v>25.316004038708247</v>
      </c>
      <c r="I21" s="99">
        <f t="shared" si="4"/>
        <v>3.3549024505969882</v>
      </c>
      <c r="J21" s="98">
        <f>SEKTOR_USD!J21*$B$55</f>
        <v>32013842.976478647</v>
      </c>
      <c r="K21" s="98">
        <f>SEKTOR_USD!K21*$C$55</f>
        <v>39748599.498525038</v>
      </c>
      <c r="L21" s="99">
        <f t="shared" si="2"/>
        <v>24.160662397605016</v>
      </c>
      <c r="M21" s="99">
        <f t="shared" si="5"/>
        <v>3.5619385752042696</v>
      </c>
    </row>
    <row r="22" spans="1:13" ht="16.8" x14ac:dyDescent="0.3">
      <c r="A22" s="92" t="s">
        <v>14</v>
      </c>
      <c r="B22" s="93">
        <f>SEKTOR_USD!B22*$B$53</f>
        <v>65783453.929080985</v>
      </c>
      <c r="C22" s="93">
        <f>SEKTOR_USD!C22*$C$53</f>
        <v>82305801.258352846</v>
      </c>
      <c r="D22" s="96">
        <f t="shared" si="0"/>
        <v>25.116266085821625</v>
      </c>
      <c r="E22" s="96">
        <f t="shared" si="3"/>
        <v>82.138919469398701</v>
      </c>
      <c r="F22" s="93">
        <f>SEKTOR_USD!F22*$B$54</f>
        <v>65783453.929080985</v>
      </c>
      <c r="G22" s="93">
        <f>SEKTOR_USD!G22*$C$54</f>
        <v>82305801.258352846</v>
      </c>
      <c r="H22" s="96">
        <f t="shared" si="1"/>
        <v>25.116266085821625</v>
      </c>
      <c r="I22" s="96">
        <f t="shared" si="4"/>
        <v>82.138919469398701</v>
      </c>
      <c r="J22" s="93">
        <f>SEKTOR_USD!J22*$B$55</f>
        <v>794252914.34812427</v>
      </c>
      <c r="K22" s="93">
        <f>SEKTOR_USD!K22*$C$55</f>
        <v>911158948.92427611</v>
      </c>
      <c r="L22" s="96">
        <f t="shared" si="2"/>
        <v>14.718993467225912</v>
      </c>
      <c r="M22" s="96">
        <f t="shared" si="5"/>
        <v>81.650479495167801</v>
      </c>
    </row>
    <row r="23" spans="1:13" s="21" customFormat="1" ht="15.6" x14ac:dyDescent="0.3">
      <c r="A23" s="95" t="s">
        <v>15</v>
      </c>
      <c r="B23" s="93">
        <f>SEKTOR_USD!B23*$B$53</f>
        <v>6085370.9288347065</v>
      </c>
      <c r="C23" s="93">
        <f>SEKTOR_USD!C23*$C$53</f>
        <v>7977306.215964064</v>
      </c>
      <c r="D23" s="96">
        <f t="shared" si="0"/>
        <v>31.089892617139871</v>
      </c>
      <c r="E23" s="96">
        <f t="shared" si="3"/>
        <v>7.9611315707750059</v>
      </c>
      <c r="F23" s="93">
        <f>SEKTOR_USD!F23*$B$54</f>
        <v>6085370.9288347065</v>
      </c>
      <c r="G23" s="93">
        <f>SEKTOR_USD!G23*$C$54</f>
        <v>7977306.215964064</v>
      </c>
      <c r="H23" s="96">
        <f t="shared" si="1"/>
        <v>31.089892617139871</v>
      </c>
      <c r="I23" s="96">
        <f t="shared" si="4"/>
        <v>7.9611315707750059</v>
      </c>
      <c r="J23" s="93">
        <f>SEKTOR_USD!J23*$B$55</f>
        <v>69705705.425494209</v>
      </c>
      <c r="K23" s="93">
        <f>SEKTOR_USD!K23*$C$55</f>
        <v>80488494.335901439</v>
      </c>
      <c r="L23" s="96">
        <f t="shared" si="2"/>
        <v>15.469019134929415</v>
      </c>
      <c r="M23" s="96">
        <f t="shared" si="5"/>
        <v>7.2127087860239243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3986981.4137414754</v>
      </c>
      <c r="C24" s="98">
        <f>SEKTOR_USD!C24*$C$53</f>
        <v>5416120.968406979</v>
      </c>
      <c r="D24" s="99">
        <f t="shared" si="0"/>
        <v>35.845152167999849</v>
      </c>
      <c r="E24" s="99">
        <f t="shared" si="3"/>
        <v>5.4051393371904544</v>
      </c>
      <c r="F24" s="98">
        <f>SEKTOR_USD!F24*$B$54</f>
        <v>3986981.4137414754</v>
      </c>
      <c r="G24" s="98">
        <f>SEKTOR_USD!G24*$C$54</f>
        <v>5416120.968406979</v>
      </c>
      <c r="H24" s="99">
        <f t="shared" si="1"/>
        <v>35.845152167999849</v>
      </c>
      <c r="I24" s="99">
        <f t="shared" si="4"/>
        <v>5.4051393371904544</v>
      </c>
      <c r="J24" s="98">
        <f>SEKTOR_USD!J24*$B$55</f>
        <v>45340275.483258024</v>
      </c>
      <c r="K24" s="98">
        <f>SEKTOR_USD!K24*$C$55</f>
        <v>52435286.636993095</v>
      </c>
      <c r="L24" s="99">
        <f t="shared" si="2"/>
        <v>15.648363575459342</v>
      </c>
      <c r="M24" s="99">
        <f t="shared" si="5"/>
        <v>4.6988138583632173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786447.08946933108</v>
      </c>
      <c r="C25" s="98">
        <f>SEKTOR_USD!C25*$C$53</f>
        <v>816319.97056201904</v>
      </c>
      <c r="D25" s="99">
        <f t="shared" si="0"/>
        <v>3.7984603786689837</v>
      </c>
      <c r="E25" s="99">
        <f t="shared" si="3"/>
        <v>0.81466481460747386</v>
      </c>
      <c r="F25" s="98">
        <f>SEKTOR_USD!F25*$B$54</f>
        <v>786447.08946933108</v>
      </c>
      <c r="G25" s="98">
        <f>SEKTOR_USD!G25*$C$54</f>
        <v>816319.97056201904</v>
      </c>
      <c r="H25" s="99">
        <f t="shared" si="1"/>
        <v>3.7984603786689837</v>
      </c>
      <c r="I25" s="99">
        <f t="shared" si="4"/>
        <v>0.81466481460747386</v>
      </c>
      <c r="J25" s="98">
        <f>SEKTOR_USD!J25*$B$55</f>
        <v>9628952.6007852703</v>
      </c>
      <c r="K25" s="98">
        <f>SEKTOR_USD!K25*$C$55</f>
        <v>9356054.1554980073</v>
      </c>
      <c r="L25" s="99">
        <f t="shared" si="2"/>
        <v>-2.8341446531267307</v>
      </c>
      <c r="M25" s="99">
        <f t="shared" si="5"/>
        <v>0.83841168314383463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1311942.4256239</v>
      </c>
      <c r="C26" s="98">
        <f>SEKTOR_USD!C26*$C$53</f>
        <v>1744865.2769950666</v>
      </c>
      <c r="D26" s="99">
        <f t="shared" si="0"/>
        <v>32.998616624909296</v>
      </c>
      <c r="E26" s="99">
        <f t="shared" si="3"/>
        <v>1.7413274189770775</v>
      </c>
      <c r="F26" s="98">
        <f>SEKTOR_USD!F26*$B$54</f>
        <v>1311942.4256239</v>
      </c>
      <c r="G26" s="98">
        <f>SEKTOR_USD!G26*$C$54</f>
        <v>1744865.2769950666</v>
      </c>
      <c r="H26" s="99">
        <f t="shared" si="1"/>
        <v>32.998616624909296</v>
      </c>
      <c r="I26" s="99">
        <f t="shared" si="4"/>
        <v>1.7413274189770775</v>
      </c>
      <c r="J26" s="98">
        <f>SEKTOR_USD!J26*$B$55</f>
        <v>14736477.341450911</v>
      </c>
      <c r="K26" s="98">
        <f>SEKTOR_USD!K26*$C$55</f>
        <v>18697153.543410338</v>
      </c>
      <c r="L26" s="99">
        <f t="shared" si="2"/>
        <v>26.876682331799866</v>
      </c>
      <c r="M26" s="99">
        <f t="shared" si="5"/>
        <v>1.6754832445168728</v>
      </c>
    </row>
    <row r="27" spans="1:13" s="21" customFormat="1" ht="15.6" x14ac:dyDescent="0.3">
      <c r="A27" s="95" t="s">
        <v>19</v>
      </c>
      <c r="B27" s="93">
        <f>SEKTOR_USD!B27*$B$53</f>
        <v>9953989.4667917956</v>
      </c>
      <c r="C27" s="93">
        <f>SEKTOR_USD!C27*$C$53</f>
        <v>12200588.552430246</v>
      </c>
      <c r="D27" s="96">
        <f t="shared" si="0"/>
        <v>22.569835874686099</v>
      </c>
      <c r="E27" s="96">
        <f t="shared" si="3"/>
        <v>12.175850854566983</v>
      </c>
      <c r="F27" s="93">
        <f>SEKTOR_USD!F27*$B$54</f>
        <v>9953989.4667917956</v>
      </c>
      <c r="G27" s="93">
        <f>SEKTOR_USD!G27*$C$54</f>
        <v>12200588.552430246</v>
      </c>
      <c r="H27" s="96">
        <f t="shared" si="1"/>
        <v>22.569835874686099</v>
      </c>
      <c r="I27" s="96">
        <f t="shared" si="4"/>
        <v>12.175850854566983</v>
      </c>
      <c r="J27" s="93">
        <f>SEKTOR_USD!J27*$B$55</f>
        <v>118732324.68376006</v>
      </c>
      <c r="K27" s="93">
        <f>SEKTOR_USD!K27*$C$55</f>
        <v>130113989.21967405</v>
      </c>
      <c r="L27" s="96">
        <f t="shared" si="2"/>
        <v>9.5859864331206399</v>
      </c>
      <c r="M27" s="96">
        <f t="shared" si="5"/>
        <v>11.65973249931654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9953989.4667917956</v>
      </c>
      <c r="C28" s="98">
        <f>SEKTOR_USD!C28*$C$53</f>
        <v>12200588.552430246</v>
      </c>
      <c r="D28" s="99">
        <f t="shared" si="0"/>
        <v>22.569835874686099</v>
      </c>
      <c r="E28" s="99">
        <f t="shared" si="3"/>
        <v>12.175850854566983</v>
      </c>
      <c r="F28" s="98">
        <f>SEKTOR_USD!F28*$B$54</f>
        <v>9953989.4667917956</v>
      </c>
      <c r="G28" s="98">
        <f>SEKTOR_USD!G28*$C$54</f>
        <v>12200588.552430246</v>
      </c>
      <c r="H28" s="99">
        <f t="shared" si="1"/>
        <v>22.569835874686099</v>
      </c>
      <c r="I28" s="99">
        <f t="shared" si="4"/>
        <v>12.175850854566983</v>
      </c>
      <c r="J28" s="98">
        <f>SEKTOR_USD!J28*$B$55</f>
        <v>118732324.68376006</v>
      </c>
      <c r="K28" s="98">
        <f>SEKTOR_USD!K28*$C$55</f>
        <v>130113989.21967405</v>
      </c>
      <c r="L28" s="99">
        <f t="shared" si="2"/>
        <v>9.5859864331206399</v>
      </c>
      <c r="M28" s="99">
        <f t="shared" si="5"/>
        <v>11.65973249931654</v>
      </c>
    </row>
    <row r="29" spans="1:13" s="21" customFormat="1" ht="15.6" x14ac:dyDescent="0.3">
      <c r="A29" s="95" t="s">
        <v>21</v>
      </c>
      <c r="B29" s="93">
        <f>SEKTOR_USD!B29*$B$53</f>
        <v>49744093.533454478</v>
      </c>
      <c r="C29" s="93">
        <f>SEKTOR_USD!C29*$C$53</f>
        <v>62127906.48995854</v>
      </c>
      <c r="D29" s="96">
        <f t="shared" si="0"/>
        <v>24.895041957444768</v>
      </c>
      <c r="E29" s="96">
        <f t="shared" si="3"/>
        <v>62.001937044056717</v>
      </c>
      <c r="F29" s="93">
        <f>SEKTOR_USD!F29*$B$54</f>
        <v>49744093.533454478</v>
      </c>
      <c r="G29" s="93">
        <f>SEKTOR_USD!G29*$C$54</f>
        <v>62127906.48995854</v>
      </c>
      <c r="H29" s="96">
        <f t="shared" si="1"/>
        <v>24.895041957444768</v>
      </c>
      <c r="I29" s="96">
        <f t="shared" si="4"/>
        <v>62.001937044056717</v>
      </c>
      <c r="J29" s="93">
        <f>SEKTOR_USD!J29*$B$55</f>
        <v>605814884.23886991</v>
      </c>
      <c r="K29" s="93">
        <f>SEKTOR_USD!K29*$C$55</f>
        <v>700556465.36870062</v>
      </c>
      <c r="L29" s="96">
        <f t="shared" si="2"/>
        <v>15.638701457271322</v>
      </c>
      <c r="M29" s="96">
        <f t="shared" si="5"/>
        <v>62.778038209827344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8829287.7224929184</v>
      </c>
      <c r="C30" s="98">
        <f>SEKTOR_USD!C30*$C$53</f>
        <v>11276750.691948768</v>
      </c>
      <c r="D30" s="99">
        <f t="shared" si="0"/>
        <v>27.719823460060685</v>
      </c>
      <c r="E30" s="99">
        <f t="shared" si="3"/>
        <v>11.25388615141468</v>
      </c>
      <c r="F30" s="98">
        <f>SEKTOR_USD!F30*$B$54</f>
        <v>8829287.7224929184</v>
      </c>
      <c r="G30" s="98">
        <f>SEKTOR_USD!G30*$C$54</f>
        <v>11276750.691948768</v>
      </c>
      <c r="H30" s="99">
        <f t="shared" si="1"/>
        <v>27.719823460060685</v>
      </c>
      <c r="I30" s="99">
        <f t="shared" si="4"/>
        <v>11.25388615141468</v>
      </c>
      <c r="J30" s="98">
        <f>SEKTOR_USD!J30*$B$55</f>
        <v>101790527.60265239</v>
      </c>
      <c r="K30" s="98">
        <f>SEKTOR_USD!K30*$C$55</f>
        <v>122573752.539947</v>
      </c>
      <c r="L30" s="99">
        <f t="shared" si="2"/>
        <v>20.417641431650331</v>
      </c>
      <c r="M30" s="99">
        <f t="shared" si="5"/>
        <v>10.984039261453239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14208320.286984719</v>
      </c>
      <c r="C31" s="98">
        <f>SEKTOR_USD!C31*$C$53</f>
        <v>16787212.309182964</v>
      </c>
      <c r="D31" s="99">
        <f t="shared" si="0"/>
        <v>18.150576353213218</v>
      </c>
      <c r="E31" s="99">
        <f t="shared" si="3"/>
        <v>16.753174853999024</v>
      </c>
      <c r="F31" s="98">
        <f>SEKTOR_USD!F31*$B$54</f>
        <v>14208320.286984719</v>
      </c>
      <c r="G31" s="98">
        <f>SEKTOR_USD!G31*$C$54</f>
        <v>16787212.309182964</v>
      </c>
      <c r="H31" s="99">
        <f t="shared" si="1"/>
        <v>18.150576353213218</v>
      </c>
      <c r="I31" s="99">
        <f t="shared" si="4"/>
        <v>16.753174853999024</v>
      </c>
      <c r="J31" s="98">
        <f>SEKTOR_USD!J31*$B$55</f>
        <v>175577278.09895921</v>
      </c>
      <c r="K31" s="98">
        <f>SEKTOR_USD!K31*$C$55</f>
        <v>181487388.1246087</v>
      </c>
      <c r="L31" s="99">
        <f t="shared" si="2"/>
        <v>3.3661018610383175</v>
      </c>
      <c r="M31" s="99">
        <f t="shared" si="5"/>
        <v>16.263388819475281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644312.17767728888</v>
      </c>
      <c r="C32" s="98">
        <f>SEKTOR_USD!C32*$C$53</f>
        <v>316461.26577514911</v>
      </c>
      <c r="D32" s="99">
        <f t="shared" si="0"/>
        <v>-50.883860845844154</v>
      </c>
      <c r="E32" s="99">
        <f t="shared" si="3"/>
        <v>0.31581961450197243</v>
      </c>
      <c r="F32" s="98">
        <f>SEKTOR_USD!F32*$B$54</f>
        <v>644312.17767728888</v>
      </c>
      <c r="G32" s="98">
        <f>SEKTOR_USD!G32*$C$54</f>
        <v>316461.26577514911</v>
      </c>
      <c r="H32" s="99">
        <f t="shared" si="1"/>
        <v>-50.883860845844154</v>
      </c>
      <c r="I32" s="99">
        <f t="shared" si="4"/>
        <v>0.31581961450197243</v>
      </c>
      <c r="J32" s="98">
        <f>SEKTOR_USD!J32*$B$55</f>
        <v>6065899.6533685336</v>
      </c>
      <c r="K32" s="98">
        <f>SEKTOR_USD!K32*$C$55</f>
        <v>9347072.7749041785</v>
      </c>
      <c r="L32" s="99">
        <f t="shared" si="2"/>
        <v>54.092110140884607</v>
      </c>
      <c r="M32" s="99">
        <f t="shared" si="5"/>
        <v>0.83760684658608542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4873783.3256253405</v>
      </c>
      <c r="C33" s="98">
        <f>SEKTOR_USD!C33*$C$53</f>
        <v>6641973.0794614349</v>
      </c>
      <c r="D33" s="99">
        <f t="shared" si="0"/>
        <v>36.279613509679841</v>
      </c>
      <c r="E33" s="99">
        <f t="shared" si="3"/>
        <v>6.6285059321554209</v>
      </c>
      <c r="F33" s="98">
        <f>SEKTOR_USD!F33*$B$54</f>
        <v>4873783.3256253405</v>
      </c>
      <c r="G33" s="98">
        <f>SEKTOR_USD!G33*$C$54</f>
        <v>6641973.0794614349</v>
      </c>
      <c r="H33" s="99">
        <f t="shared" si="1"/>
        <v>36.279613509679841</v>
      </c>
      <c r="I33" s="99">
        <f t="shared" si="4"/>
        <v>6.6285059321554209</v>
      </c>
      <c r="J33" s="98">
        <f>SEKTOR_USD!J33*$B$55</f>
        <v>64494476.901204541</v>
      </c>
      <c r="K33" s="98">
        <f>SEKTOR_USD!K33*$C$55</f>
        <v>79452264.437778935</v>
      </c>
      <c r="L33" s="99">
        <f t="shared" si="2"/>
        <v>23.192354222032666</v>
      </c>
      <c r="M33" s="99">
        <f t="shared" si="5"/>
        <v>7.1198504892922498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3695521.7234881115</v>
      </c>
      <c r="C34" s="98">
        <f>SEKTOR_USD!C34*$C$53</f>
        <v>4831677.6125748008</v>
      </c>
      <c r="D34" s="99">
        <f t="shared" si="0"/>
        <v>30.744126921659653</v>
      </c>
      <c r="E34" s="99">
        <f t="shared" si="3"/>
        <v>4.8218809883841782</v>
      </c>
      <c r="F34" s="98">
        <f>SEKTOR_USD!F34*$B$54</f>
        <v>3695521.7234881115</v>
      </c>
      <c r="G34" s="98">
        <f>SEKTOR_USD!G34*$C$54</f>
        <v>4831677.6125748008</v>
      </c>
      <c r="H34" s="99">
        <f t="shared" si="1"/>
        <v>30.744126921659653</v>
      </c>
      <c r="I34" s="99">
        <f t="shared" si="4"/>
        <v>4.8218809883841782</v>
      </c>
      <c r="J34" s="98">
        <f>SEKTOR_USD!J34*$B$55</f>
        <v>45078074.351235747</v>
      </c>
      <c r="K34" s="98">
        <f>SEKTOR_USD!K34*$C$55</f>
        <v>54052447.837248191</v>
      </c>
      <c r="L34" s="99">
        <f t="shared" si="2"/>
        <v>19.908511211207994</v>
      </c>
      <c r="M34" s="99">
        <f t="shared" si="5"/>
        <v>4.8437303820693165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4159458.8293051822</v>
      </c>
      <c r="C35" s="98">
        <f>SEKTOR_USD!C35*$C$53</f>
        <v>5630988.0659844838</v>
      </c>
      <c r="D35" s="99">
        <f t="shared" si="0"/>
        <v>35.377901238299152</v>
      </c>
      <c r="E35" s="99">
        <f t="shared" si="3"/>
        <v>5.619570774035874</v>
      </c>
      <c r="F35" s="98">
        <f>SEKTOR_USD!F35*$B$54</f>
        <v>4159458.8293051822</v>
      </c>
      <c r="G35" s="98">
        <f>SEKTOR_USD!G35*$C$54</f>
        <v>5630988.0659844838</v>
      </c>
      <c r="H35" s="99">
        <f t="shared" si="1"/>
        <v>35.377901238299152</v>
      </c>
      <c r="I35" s="99">
        <f t="shared" si="4"/>
        <v>5.619570774035874</v>
      </c>
      <c r="J35" s="98">
        <f>SEKTOR_USD!J35*$B$55</f>
        <v>46802684.630561799</v>
      </c>
      <c r="K35" s="98">
        <f>SEKTOR_USD!K35*$C$55</f>
        <v>59357721.121807039</v>
      </c>
      <c r="L35" s="99">
        <f t="shared" si="2"/>
        <v>26.82546223651217</v>
      </c>
      <c r="M35" s="99">
        <f t="shared" si="5"/>
        <v>5.3191448067957028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6729333.0969628459</v>
      </c>
      <c r="C36" s="98">
        <f>SEKTOR_USD!C36*$C$53</f>
        <v>7820654.5499297911</v>
      </c>
      <c r="D36" s="99">
        <f t="shared" si="0"/>
        <v>16.217379006836381</v>
      </c>
      <c r="E36" s="99">
        <f t="shared" si="3"/>
        <v>7.8047975288920171</v>
      </c>
      <c r="F36" s="98">
        <f>SEKTOR_USD!F36*$B$54</f>
        <v>6729333.0969628459</v>
      </c>
      <c r="G36" s="98">
        <f>SEKTOR_USD!G36*$C$54</f>
        <v>7820654.5499297911</v>
      </c>
      <c r="H36" s="99">
        <f t="shared" si="1"/>
        <v>16.217379006836381</v>
      </c>
      <c r="I36" s="99">
        <f t="shared" si="4"/>
        <v>7.8047975288920171</v>
      </c>
      <c r="J36" s="98">
        <f>SEKTOR_USD!J36*$B$55</f>
        <v>78766556.481928498</v>
      </c>
      <c r="K36" s="98">
        <f>SEKTOR_USD!K36*$C$55</f>
        <v>89703369.199414253</v>
      </c>
      <c r="L36" s="99">
        <f t="shared" si="2"/>
        <v>13.885096931963758</v>
      </c>
      <c r="M36" s="99">
        <f t="shared" si="5"/>
        <v>8.0384691563545676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1705677.5752069934</v>
      </c>
      <c r="C37" s="98">
        <f>SEKTOR_USD!C37*$C$53</f>
        <v>2067510.0219768805</v>
      </c>
      <c r="D37" s="99">
        <f t="shared" si="0"/>
        <v>21.213414072467756</v>
      </c>
      <c r="E37" s="99">
        <f t="shared" si="3"/>
        <v>2.0633179751724873</v>
      </c>
      <c r="F37" s="98">
        <f>SEKTOR_USD!F37*$B$54</f>
        <v>1705677.5752069934</v>
      </c>
      <c r="G37" s="98">
        <f>SEKTOR_USD!G37*$C$54</f>
        <v>2067510.0219768805</v>
      </c>
      <c r="H37" s="99">
        <f t="shared" si="1"/>
        <v>21.213414072467756</v>
      </c>
      <c r="I37" s="99">
        <f t="shared" si="4"/>
        <v>2.0633179751724873</v>
      </c>
      <c r="J37" s="98">
        <f>SEKTOR_USD!J37*$B$55</f>
        <v>20334817.632169407</v>
      </c>
      <c r="K37" s="98">
        <f>SEKTOR_USD!K37*$C$55</f>
        <v>26775233.489173092</v>
      </c>
      <c r="L37" s="99">
        <f t="shared" si="2"/>
        <v>31.67186435355601</v>
      </c>
      <c r="M37" s="99">
        <f t="shared" si="5"/>
        <v>2.3993735182726588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1728831.4718795512</v>
      </c>
      <c r="C38" s="98">
        <f>SEKTOR_USD!C38*$C$53</f>
        <v>2449573.9934362848</v>
      </c>
      <c r="D38" s="99">
        <f t="shared" si="0"/>
        <v>41.689576646424456</v>
      </c>
      <c r="E38" s="99">
        <f t="shared" si="3"/>
        <v>2.4446072804713381</v>
      </c>
      <c r="F38" s="98">
        <f>SEKTOR_USD!F38*$B$54</f>
        <v>1728831.4718795512</v>
      </c>
      <c r="G38" s="98">
        <f>SEKTOR_USD!G38*$C$54</f>
        <v>2449573.9934362848</v>
      </c>
      <c r="H38" s="99">
        <f t="shared" si="1"/>
        <v>41.689576646424456</v>
      </c>
      <c r="I38" s="99">
        <f t="shared" si="4"/>
        <v>2.4446072804713381</v>
      </c>
      <c r="J38" s="98">
        <f>SEKTOR_USD!J38*$B$55</f>
        <v>23635512.342473026</v>
      </c>
      <c r="K38" s="98">
        <f>SEKTOR_USD!K38*$C$55</f>
        <v>27184450.022393275</v>
      </c>
      <c r="L38" s="99">
        <f t="shared" si="2"/>
        <v>15.015277132549423</v>
      </c>
      <c r="M38" s="99">
        <f t="shared" si="5"/>
        <v>2.4360440972031796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988526.06961297104</v>
      </c>
      <c r="C39" s="98">
        <f>SEKTOR_USD!C39*$C$53</f>
        <v>1280628.8629724367</v>
      </c>
      <c r="D39" s="99">
        <f t="shared" si="0"/>
        <v>29.549326248303203</v>
      </c>
      <c r="E39" s="99">
        <f t="shared" si="3"/>
        <v>1.27803228250822</v>
      </c>
      <c r="F39" s="98">
        <f>SEKTOR_USD!F39*$B$54</f>
        <v>988526.06961297104</v>
      </c>
      <c r="G39" s="98">
        <f>SEKTOR_USD!G39*$C$54</f>
        <v>1280628.8629724367</v>
      </c>
      <c r="H39" s="99">
        <f t="shared" si="1"/>
        <v>29.549326248303203</v>
      </c>
      <c r="I39" s="99">
        <f t="shared" si="4"/>
        <v>1.27803228250822</v>
      </c>
      <c r="J39" s="98">
        <f>SEKTOR_USD!J39*$B$55</f>
        <v>15652403.099390995</v>
      </c>
      <c r="K39" s="98">
        <f>SEKTOR_USD!K39*$C$55</f>
        <v>16317391.666870952</v>
      </c>
      <c r="L39" s="99">
        <f t="shared" si="2"/>
        <v>4.2484758618683314</v>
      </c>
      <c r="M39" s="99">
        <f t="shared" si="5"/>
        <v>1.462228796944181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2138807.219246354</v>
      </c>
      <c r="C40" s="98">
        <f>SEKTOR_USD!C40*$C$53</f>
        <v>2970198.6546081677</v>
      </c>
      <c r="D40" s="99">
        <f t="shared" si="0"/>
        <v>38.871733173538146</v>
      </c>
      <c r="E40" s="99">
        <f t="shared" si="3"/>
        <v>2.9641763322754526</v>
      </c>
      <c r="F40" s="98">
        <f>SEKTOR_USD!F40*$B$54</f>
        <v>2138807.219246354</v>
      </c>
      <c r="G40" s="98">
        <f>SEKTOR_USD!G40*$C$54</f>
        <v>2970198.6546081677</v>
      </c>
      <c r="H40" s="99">
        <f t="shared" si="1"/>
        <v>38.871733173538146</v>
      </c>
      <c r="I40" s="99">
        <f t="shared" si="4"/>
        <v>2.9641763322754526</v>
      </c>
      <c r="J40" s="98">
        <f>SEKTOR_USD!J40*$B$55</f>
        <v>26935277.684622284</v>
      </c>
      <c r="K40" s="98">
        <f>SEKTOR_USD!K40*$C$55</f>
        <v>33586190.157642685</v>
      </c>
      <c r="L40" s="99">
        <f t="shared" si="2"/>
        <v>24.69219939327931</v>
      </c>
      <c r="M40" s="99">
        <f t="shared" si="5"/>
        <v>3.0097147528705426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42234.034972199224</v>
      </c>
      <c r="C41" s="98">
        <f>SEKTOR_USD!C41*$C$53</f>
        <v>54277.382107371428</v>
      </c>
      <c r="D41" s="99">
        <f t="shared" si="0"/>
        <v>28.515738889499431</v>
      </c>
      <c r="E41" s="99">
        <f t="shared" si="3"/>
        <v>5.4167330246052525E-2</v>
      </c>
      <c r="F41" s="98">
        <f>SEKTOR_USD!F41*$B$54</f>
        <v>42234.034972199224</v>
      </c>
      <c r="G41" s="98">
        <f>SEKTOR_USD!G41*$C$54</f>
        <v>54277.382107371428</v>
      </c>
      <c r="H41" s="99">
        <f t="shared" si="1"/>
        <v>28.515738889499431</v>
      </c>
      <c r="I41" s="99">
        <f t="shared" si="4"/>
        <v>5.4167330246052525E-2</v>
      </c>
      <c r="J41" s="98">
        <f>SEKTOR_USD!J41*$B$55</f>
        <v>681375.76030345971</v>
      </c>
      <c r="K41" s="98">
        <f>SEKTOR_USD!K41*$C$55</f>
        <v>719183.99691228953</v>
      </c>
      <c r="L41" s="99">
        <f t="shared" si="2"/>
        <v>5.5488085739932131</v>
      </c>
      <c r="M41" s="99">
        <f t="shared" si="5"/>
        <v>6.4447282510331702E-2</v>
      </c>
    </row>
    <row r="42" spans="1:13" ht="16.8" x14ac:dyDescent="0.3">
      <c r="A42" s="92" t="s">
        <v>31</v>
      </c>
      <c r="B42" s="93">
        <f>SEKTOR_USD!B42*$B$53</f>
        <v>1950513.5729231355</v>
      </c>
      <c r="C42" s="93">
        <f>SEKTOR_USD!C42*$C$53</f>
        <v>2616614.4427469177</v>
      </c>
      <c r="D42" s="96">
        <f t="shared" si="0"/>
        <v>34.150024848354718</v>
      </c>
      <c r="E42" s="96">
        <f t="shared" si="3"/>
        <v>2.6113090415172016</v>
      </c>
      <c r="F42" s="93">
        <f>SEKTOR_USD!F42*$B$54</f>
        <v>1950513.5729231355</v>
      </c>
      <c r="G42" s="93">
        <f>SEKTOR_USD!G42*$C$54</f>
        <v>2616614.4427469177</v>
      </c>
      <c r="H42" s="96">
        <f t="shared" si="1"/>
        <v>34.150024848354718</v>
      </c>
      <c r="I42" s="96">
        <f t="shared" si="4"/>
        <v>2.6113090415172016</v>
      </c>
      <c r="J42" s="93">
        <f>SEKTOR_USD!J42*$B$55</f>
        <v>24828711.463919986</v>
      </c>
      <c r="K42" s="93">
        <f>SEKTOR_USD!K42*$C$55</f>
        <v>30673295.400444239</v>
      </c>
      <c r="L42" s="96">
        <f t="shared" si="2"/>
        <v>23.539618417239861</v>
      </c>
      <c r="M42" s="96">
        <f t="shared" si="5"/>
        <v>2.7486853749282973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1950513.5729231355</v>
      </c>
      <c r="C43" s="98">
        <f>SEKTOR_USD!C43*$C$53</f>
        <v>2616614.4427469177</v>
      </c>
      <c r="D43" s="99">
        <f t="shared" si="0"/>
        <v>34.150024848354718</v>
      </c>
      <c r="E43" s="99">
        <f t="shared" si="3"/>
        <v>2.6113090415172016</v>
      </c>
      <c r="F43" s="98">
        <f>SEKTOR_USD!F43*$B$54</f>
        <v>1950513.5729231355</v>
      </c>
      <c r="G43" s="98">
        <f>SEKTOR_USD!G43*$C$54</f>
        <v>2616614.4427469177</v>
      </c>
      <c r="H43" s="99">
        <f t="shared" si="1"/>
        <v>34.150024848354718</v>
      </c>
      <c r="I43" s="99">
        <f t="shared" si="4"/>
        <v>2.6113090415172016</v>
      </c>
      <c r="J43" s="98">
        <f>SEKTOR_USD!J43*$B$55</f>
        <v>24828711.463919986</v>
      </c>
      <c r="K43" s="98">
        <f>SEKTOR_USD!K43*$C$55</f>
        <v>30673295.400444239</v>
      </c>
      <c r="L43" s="99">
        <f t="shared" si="2"/>
        <v>23.539618417239861</v>
      </c>
      <c r="M43" s="99">
        <f t="shared" si="5"/>
        <v>2.7486853749282973</v>
      </c>
    </row>
    <row r="44" spans="1:13" ht="17.399999999999999" x14ac:dyDescent="0.3">
      <c r="A44" s="100" t="s">
        <v>33</v>
      </c>
      <c r="B44" s="101">
        <f>SEKTOR_USD!B44*$B$53</f>
        <v>79839169.464797676</v>
      </c>
      <c r="C44" s="101">
        <f>SEKTOR_USD!C44*$C$53</f>
        <v>100203170.17807412</v>
      </c>
      <c r="D44" s="102">
        <f>(C44-B44)/B44*100</f>
        <v>25.506278246362829</v>
      </c>
      <c r="E44" s="103">
        <f t="shared" si="3"/>
        <v>100</v>
      </c>
      <c r="F44" s="101">
        <f>SEKTOR_USD!F44*$B$54</f>
        <v>79839169.464797676</v>
      </c>
      <c r="G44" s="101">
        <f>SEKTOR_USD!G44*$C$54</f>
        <v>100203170.17807412</v>
      </c>
      <c r="H44" s="102">
        <f>(G44-F44)/F44*100</f>
        <v>25.506278246362829</v>
      </c>
      <c r="I44" s="102">
        <f t="shared" si="4"/>
        <v>100</v>
      </c>
      <c r="J44" s="101">
        <f>SEKTOR_USD!J44*$B$55</f>
        <v>953871698.49283338</v>
      </c>
      <c r="K44" s="101">
        <f>SEKTOR_USD!K44*$C$55</f>
        <v>1115926023.4083498</v>
      </c>
      <c r="L44" s="102">
        <f>(K44-J44)/J44*100</f>
        <v>16.989111341868156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227</v>
      </c>
      <c r="B53" s="83">
        <v>5.924601</v>
      </c>
      <c r="C53" s="83">
        <v>7.4036410000000004</v>
      </c>
    </row>
    <row r="54" spans="1:3" x14ac:dyDescent="0.25">
      <c r="A54" s="82" t="s">
        <v>227</v>
      </c>
      <c r="B54" s="83">
        <v>5.924601</v>
      </c>
      <c r="C54" s="83">
        <v>7.4036410000000004</v>
      </c>
    </row>
    <row r="55" spans="1:3" x14ac:dyDescent="0.25">
      <c r="A55" s="82" t="s">
        <v>228</v>
      </c>
      <c r="B55" s="83">
        <v>5.7270884999999998</v>
      </c>
      <c r="C55" s="83">
        <v>7.1406298333333327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8"/>
      <c r="B6" s="159" t="s">
        <v>125</v>
      </c>
      <c r="C6" s="159"/>
      <c r="D6" s="159" t="s">
        <v>126</v>
      </c>
      <c r="E6" s="159"/>
      <c r="F6" s="159" t="s">
        <v>119</v>
      </c>
      <c r="G6" s="159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1.015150195350945</v>
      </c>
      <c r="C8" s="105">
        <f>SEKTOR_TL!D8</f>
        <v>26.232957731239324</v>
      </c>
      <c r="D8" s="105">
        <f>SEKTOR_USD!H8</f>
        <v>1.015150195350945</v>
      </c>
      <c r="E8" s="105">
        <f>SEKTOR_TL!H8</f>
        <v>26.232957731239324</v>
      </c>
      <c r="F8" s="105">
        <f>SEKTOR_USD!L8</f>
        <v>3.59116552127111</v>
      </c>
      <c r="G8" s="105">
        <f>SEKTOR_TL!L8</f>
        <v>29.1591996510897</v>
      </c>
    </row>
    <row r="9" spans="1:7" s="21" customFormat="1" ht="15.6" x14ac:dyDescent="0.3">
      <c r="A9" s="95" t="s">
        <v>3</v>
      </c>
      <c r="B9" s="105">
        <f>SEKTOR_USD!D9</f>
        <v>0.79306736641850983</v>
      </c>
      <c r="C9" s="105">
        <f>SEKTOR_TL!D9</f>
        <v>25.955433297495993</v>
      </c>
      <c r="D9" s="105">
        <f>SEKTOR_USD!H9</f>
        <v>0.79306736641850983</v>
      </c>
      <c r="E9" s="105">
        <f>SEKTOR_TL!H9</f>
        <v>25.955433297495993</v>
      </c>
      <c r="F9" s="105">
        <f>SEKTOR_USD!L9</f>
        <v>5.8441586126438132</v>
      </c>
      <c r="G9" s="105">
        <f>SEKTOR_TL!L9</f>
        <v>31.968269160413655</v>
      </c>
    </row>
    <row r="10" spans="1:7" ht="13.8" x14ac:dyDescent="0.25">
      <c r="A10" s="97" t="s">
        <v>4</v>
      </c>
      <c r="B10" s="106">
        <f>SEKTOR_USD!D10</f>
        <v>3.0276058414989615</v>
      </c>
      <c r="C10" s="106">
        <f>SEKTOR_TL!D10</f>
        <v>28.747810483771186</v>
      </c>
      <c r="D10" s="106">
        <f>SEKTOR_USD!H10</f>
        <v>3.0276058414989615</v>
      </c>
      <c r="E10" s="106">
        <f>SEKTOR_TL!H10</f>
        <v>28.747810483771186</v>
      </c>
      <c r="F10" s="106">
        <f>SEKTOR_USD!L10</f>
        <v>7.3877050492748007</v>
      </c>
      <c r="G10" s="106">
        <f>SEKTOR_TL!L10</f>
        <v>33.892788701982198</v>
      </c>
    </row>
    <row r="11" spans="1:7" ht="13.8" x14ac:dyDescent="0.25">
      <c r="A11" s="97" t="s">
        <v>5</v>
      </c>
      <c r="B11" s="106">
        <f>SEKTOR_USD!D11</f>
        <v>9.316362768981886</v>
      </c>
      <c r="C11" s="106">
        <f>SEKTOR_TL!D11</f>
        <v>36.6065166864921</v>
      </c>
      <c r="D11" s="106">
        <f>SEKTOR_USD!H11</f>
        <v>9.316362768981886</v>
      </c>
      <c r="E11" s="106">
        <f>SEKTOR_TL!H11</f>
        <v>36.6065166864921</v>
      </c>
      <c r="F11" s="106">
        <f>SEKTOR_USD!L11</f>
        <v>18.893908582616476</v>
      </c>
      <c r="G11" s="106">
        <f>SEKTOR_TL!L11</f>
        <v>48.238915921525795</v>
      </c>
    </row>
    <row r="12" spans="1:7" ht="13.8" x14ac:dyDescent="0.25">
      <c r="A12" s="97" t="s">
        <v>6</v>
      </c>
      <c r="B12" s="106">
        <f>SEKTOR_USD!D12</f>
        <v>-1.5061469299118078</v>
      </c>
      <c r="C12" s="106">
        <f>SEKTOR_TL!D12</f>
        <v>23.082234371172145</v>
      </c>
      <c r="D12" s="106">
        <f>SEKTOR_USD!H12</f>
        <v>-1.5061469299118078</v>
      </c>
      <c r="E12" s="106">
        <f>SEKTOR_TL!H12</f>
        <v>23.082234371172145</v>
      </c>
      <c r="F12" s="106">
        <f>SEKTOR_USD!L12</f>
        <v>8.1677467869912999</v>
      </c>
      <c r="G12" s="106">
        <f>SEKTOR_TL!L12</f>
        <v>34.865357801199657</v>
      </c>
    </row>
    <row r="13" spans="1:7" ht="13.8" x14ac:dyDescent="0.25">
      <c r="A13" s="97" t="s">
        <v>7</v>
      </c>
      <c r="B13" s="106">
        <f>SEKTOR_USD!D13</f>
        <v>-8.0352164030572819</v>
      </c>
      <c r="C13" s="106">
        <f>SEKTOR_TL!D13</f>
        <v>14.923223081934561</v>
      </c>
      <c r="D13" s="106">
        <f>SEKTOR_USD!H13</f>
        <v>-8.0352164030572819</v>
      </c>
      <c r="E13" s="106">
        <f>SEKTOR_TL!H13</f>
        <v>14.923223081934561</v>
      </c>
      <c r="F13" s="106">
        <f>SEKTOR_USD!L13</f>
        <v>-1.930667971580178</v>
      </c>
      <c r="G13" s="106">
        <f>SEKTOR_TL!L13</f>
        <v>22.274485197357571</v>
      </c>
    </row>
    <row r="14" spans="1:7" ht="13.8" x14ac:dyDescent="0.25">
      <c r="A14" s="97" t="s">
        <v>8</v>
      </c>
      <c r="B14" s="106">
        <f>SEKTOR_USD!D14</f>
        <v>4.3031766522979975</v>
      </c>
      <c r="C14" s="106">
        <f>SEKTOR_TL!D14</f>
        <v>30.341819658943482</v>
      </c>
      <c r="D14" s="106">
        <f>SEKTOR_USD!H14</f>
        <v>4.3031766522979975</v>
      </c>
      <c r="E14" s="106">
        <f>SEKTOR_TL!H14</f>
        <v>30.341819658943482</v>
      </c>
      <c r="F14" s="106">
        <f>SEKTOR_USD!L14</f>
        <v>-5.0860974210839265</v>
      </c>
      <c r="G14" s="106">
        <f>SEKTOR_TL!L14</f>
        <v>18.340242926768401</v>
      </c>
    </row>
    <row r="15" spans="1:7" ht="13.8" x14ac:dyDescent="0.25">
      <c r="A15" s="97" t="s">
        <v>9</v>
      </c>
      <c r="B15" s="106">
        <f>SEKTOR_USD!D15</f>
        <v>-34.720329350082807</v>
      </c>
      <c r="C15" s="106">
        <f>SEKTOR_TL!D15</f>
        <v>-18.423663282941153</v>
      </c>
      <c r="D15" s="106">
        <f>SEKTOR_USD!H15</f>
        <v>-34.720329350082807</v>
      </c>
      <c r="E15" s="106">
        <f>SEKTOR_TL!H15</f>
        <v>-18.423663282941153</v>
      </c>
      <c r="F15" s="106">
        <f>SEKTOR_USD!L15</f>
        <v>-5.8925528310734627</v>
      </c>
      <c r="G15" s="106">
        <f>SEKTOR_TL!L15</f>
        <v>17.334740818703501</v>
      </c>
    </row>
    <row r="16" spans="1:7" ht="13.8" x14ac:dyDescent="0.25">
      <c r="A16" s="97" t="s">
        <v>10</v>
      </c>
      <c r="B16" s="106">
        <f>SEKTOR_USD!D16</f>
        <v>-25.018930881080347</v>
      </c>
      <c r="C16" s="106">
        <f>SEKTOR_TL!D16</f>
        <v>-6.3003706827400778</v>
      </c>
      <c r="D16" s="106">
        <f>SEKTOR_USD!H16</f>
        <v>-25.018930881080347</v>
      </c>
      <c r="E16" s="106">
        <f>SEKTOR_TL!H16</f>
        <v>-6.3003706827400778</v>
      </c>
      <c r="F16" s="106">
        <f>SEKTOR_USD!L16</f>
        <v>-1.5770260906609643</v>
      </c>
      <c r="G16" s="106">
        <f>SEKTOR_TL!L16</f>
        <v>22.715411815692136</v>
      </c>
    </row>
    <row r="17" spans="1:7" ht="13.8" x14ac:dyDescent="0.25">
      <c r="A17" s="107" t="s">
        <v>11</v>
      </c>
      <c r="B17" s="106">
        <f>SEKTOR_USD!D17</f>
        <v>8.9963826396696938</v>
      </c>
      <c r="C17" s="106">
        <f>SEKTOR_TL!D17</f>
        <v>36.206655496757826</v>
      </c>
      <c r="D17" s="106">
        <f>SEKTOR_USD!H17</f>
        <v>8.9963826396696938</v>
      </c>
      <c r="E17" s="106">
        <f>SEKTOR_TL!H17</f>
        <v>36.206655496757826</v>
      </c>
      <c r="F17" s="106">
        <f>SEKTOR_USD!L17</f>
        <v>-1.785781350678453</v>
      </c>
      <c r="G17" s="106">
        <f>SEKTOR_TL!L17</f>
        <v>22.455132262207641</v>
      </c>
    </row>
    <row r="18" spans="1:7" s="21" customFormat="1" ht="15.6" x14ac:dyDescent="0.3">
      <c r="A18" s="95" t="s">
        <v>12</v>
      </c>
      <c r="B18" s="105">
        <f>SEKTOR_USD!D18</f>
        <v>4.0773764060930944</v>
      </c>
      <c r="C18" s="105">
        <f>SEKTOR_TL!D18</f>
        <v>30.059649777695341</v>
      </c>
      <c r="D18" s="105">
        <f>SEKTOR_USD!H18</f>
        <v>4.0773764060930944</v>
      </c>
      <c r="E18" s="105">
        <f>SEKTOR_TL!H18</f>
        <v>30.059649777695341</v>
      </c>
      <c r="F18" s="105">
        <f>SEKTOR_USD!L18</f>
        <v>-1.3842063654604295</v>
      </c>
      <c r="G18" s="105">
        <f>SEKTOR_TL!L18</f>
        <v>22.955822677550149</v>
      </c>
    </row>
    <row r="19" spans="1:7" ht="13.8" x14ac:dyDescent="0.25">
      <c r="A19" s="97" t="s">
        <v>13</v>
      </c>
      <c r="B19" s="106">
        <f>SEKTOR_USD!D19</f>
        <v>4.0773764060930944</v>
      </c>
      <c r="C19" s="106">
        <f>SEKTOR_TL!D19</f>
        <v>30.059649777695341</v>
      </c>
      <c r="D19" s="106">
        <f>SEKTOR_USD!H19</f>
        <v>4.0773764060930944</v>
      </c>
      <c r="E19" s="106">
        <f>SEKTOR_TL!H19</f>
        <v>30.059649777695341</v>
      </c>
      <c r="F19" s="106">
        <f>SEKTOR_USD!L19</f>
        <v>-1.3842063654604295</v>
      </c>
      <c r="G19" s="106">
        <f>SEKTOR_TL!L19</f>
        <v>22.955822677550149</v>
      </c>
    </row>
    <row r="20" spans="1:7" s="21" customFormat="1" ht="15.6" x14ac:dyDescent="0.3">
      <c r="A20" s="95" t="s">
        <v>111</v>
      </c>
      <c r="B20" s="105">
        <f>SEKTOR_USD!D20</f>
        <v>0.28137815484772477</v>
      </c>
      <c r="C20" s="105">
        <f>SEKTOR_TL!D20</f>
        <v>25.316004038708247</v>
      </c>
      <c r="D20" s="105">
        <f>SEKTOR_USD!H20</f>
        <v>0.28137815484772477</v>
      </c>
      <c r="E20" s="105">
        <f>SEKTOR_TL!H20</f>
        <v>25.316004038708247</v>
      </c>
      <c r="F20" s="105">
        <f>SEKTOR_USD!L20</f>
        <v>-0.41787372168460246</v>
      </c>
      <c r="G20" s="105">
        <f>SEKTOR_TL!L20</f>
        <v>24.160662397605016</v>
      </c>
    </row>
    <row r="21" spans="1:7" ht="13.8" x14ac:dyDescent="0.25">
      <c r="A21" s="97" t="s">
        <v>110</v>
      </c>
      <c r="B21" s="106">
        <f>SEKTOR_USD!D21</f>
        <v>0.28137815484772477</v>
      </c>
      <c r="C21" s="106">
        <f>SEKTOR_TL!D21</f>
        <v>25.316004038708247</v>
      </c>
      <c r="D21" s="106">
        <f>SEKTOR_USD!H21</f>
        <v>0.28137815484772477</v>
      </c>
      <c r="E21" s="106">
        <f>SEKTOR_TL!H21</f>
        <v>25.316004038708247</v>
      </c>
      <c r="F21" s="106">
        <f>SEKTOR_USD!L21</f>
        <v>-0.41787372168460246</v>
      </c>
      <c r="G21" s="106">
        <f>SEKTOR_TL!L21</f>
        <v>24.160662397605016</v>
      </c>
    </row>
    <row r="22" spans="1:7" ht="16.8" x14ac:dyDescent="0.3">
      <c r="A22" s="92" t="s">
        <v>14</v>
      </c>
      <c r="B22" s="105">
        <f>SEKTOR_USD!D22</f>
        <v>0.12154224770283982</v>
      </c>
      <c r="C22" s="105">
        <f>SEKTOR_TL!D22</f>
        <v>25.116266085821625</v>
      </c>
      <c r="D22" s="105">
        <f>SEKTOR_USD!H22</f>
        <v>0.12154224770283982</v>
      </c>
      <c r="E22" s="105">
        <f>SEKTOR_TL!H22</f>
        <v>25.116266085821625</v>
      </c>
      <c r="F22" s="105">
        <f>SEKTOR_USD!L22</f>
        <v>-7.9904933384529846</v>
      </c>
      <c r="G22" s="105">
        <f>SEKTOR_TL!L22</f>
        <v>14.718993467225912</v>
      </c>
    </row>
    <row r="23" spans="1:7" s="21" customFormat="1" ht="15.6" x14ac:dyDescent="0.3">
      <c r="A23" s="95" t="s">
        <v>15</v>
      </c>
      <c r="B23" s="105">
        <f>SEKTOR_USD!D23</f>
        <v>4.9018055966516236</v>
      </c>
      <c r="C23" s="105">
        <f>SEKTOR_TL!D23</f>
        <v>31.089892617139871</v>
      </c>
      <c r="D23" s="105">
        <f>SEKTOR_USD!H23</f>
        <v>4.9018055966516236</v>
      </c>
      <c r="E23" s="105">
        <f>SEKTOR_TL!H23</f>
        <v>31.089892617139871</v>
      </c>
      <c r="F23" s="105">
        <f>SEKTOR_USD!L23</f>
        <v>-7.388940887693261</v>
      </c>
      <c r="G23" s="105">
        <f>SEKTOR_TL!L23</f>
        <v>15.469019134929415</v>
      </c>
    </row>
    <row r="24" spans="1:7" ht="13.8" x14ac:dyDescent="0.25">
      <c r="A24" s="97" t="s">
        <v>16</v>
      </c>
      <c r="B24" s="106">
        <f>SEKTOR_USD!D24</f>
        <v>8.7070975456108819</v>
      </c>
      <c r="C24" s="106">
        <f>SEKTOR_TL!D24</f>
        <v>35.845152167999849</v>
      </c>
      <c r="D24" s="106">
        <f>SEKTOR_USD!H24</f>
        <v>8.7070975456108819</v>
      </c>
      <c r="E24" s="106">
        <f>SEKTOR_TL!H24</f>
        <v>35.845152167999849</v>
      </c>
      <c r="F24" s="106">
        <f>SEKTOR_USD!L24</f>
        <v>-7.2450990268390409</v>
      </c>
      <c r="G24" s="106">
        <f>SEKTOR_TL!L24</f>
        <v>15.648363575459342</v>
      </c>
    </row>
    <row r="25" spans="1:7" ht="13.8" x14ac:dyDescent="0.25">
      <c r="A25" s="97" t="s">
        <v>17</v>
      </c>
      <c r="B25" s="106">
        <f>SEKTOR_USD!D25</f>
        <v>-16.937563266786889</v>
      </c>
      <c r="C25" s="106">
        <f>SEKTOR_TL!D25</f>
        <v>3.7984603786689837</v>
      </c>
      <c r="D25" s="106">
        <f>SEKTOR_USD!H25</f>
        <v>-16.937563266786889</v>
      </c>
      <c r="E25" s="106">
        <f>SEKTOR_TL!H25</f>
        <v>3.7984603786689837</v>
      </c>
      <c r="F25" s="106">
        <f>SEKTOR_USD!L25</f>
        <v>-22.068855865901821</v>
      </c>
      <c r="G25" s="106">
        <f>SEKTOR_TL!L25</f>
        <v>-2.8341446531267307</v>
      </c>
    </row>
    <row r="26" spans="1:7" ht="13.8" x14ac:dyDescent="0.25">
      <c r="A26" s="97" t="s">
        <v>18</v>
      </c>
      <c r="B26" s="106">
        <f>SEKTOR_USD!D26</f>
        <v>6.4292200357302862</v>
      </c>
      <c r="C26" s="106">
        <f>SEKTOR_TL!D26</f>
        <v>32.998616624909296</v>
      </c>
      <c r="D26" s="106">
        <f>SEKTOR_USD!H26</f>
        <v>6.4292200357302862</v>
      </c>
      <c r="E26" s="106">
        <f>SEKTOR_TL!H26</f>
        <v>32.998616624909296</v>
      </c>
      <c r="F26" s="106">
        <f>SEKTOR_USD!L26</f>
        <v>1.7604896571711306</v>
      </c>
      <c r="G26" s="106">
        <f>SEKTOR_TL!L26</f>
        <v>26.876682331799866</v>
      </c>
    </row>
    <row r="27" spans="1:7" s="21" customFormat="1" ht="15.6" x14ac:dyDescent="0.3">
      <c r="A27" s="95" t="s">
        <v>19</v>
      </c>
      <c r="B27" s="105">
        <f>SEKTOR_USD!D27</f>
        <v>-1.9161825657131231</v>
      </c>
      <c r="C27" s="105">
        <f>SEKTOR_TL!D27</f>
        <v>22.569835874686099</v>
      </c>
      <c r="D27" s="105">
        <f>SEKTOR_USD!H27</f>
        <v>-1.9161825657131231</v>
      </c>
      <c r="E27" s="105">
        <f>SEKTOR_TL!H27</f>
        <v>22.569835874686099</v>
      </c>
      <c r="F27" s="105">
        <f>SEKTOR_USD!L27</f>
        <v>-12.107383058490532</v>
      </c>
      <c r="G27" s="105">
        <f>SEKTOR_TL!L27</f>
        <v>9.5859864331206399</v>
      </c>
    </row>
    <row r="28" spans="1:7" ht="13.8" x14ac:dyDescent="0.25">
      <c r="A28" s="97" t="s">
        <v>20</v>
      </c>
      <c r="B28" s="106">
        <f>SEKTOR_USD!D28</f>
        <v>-1.9161825657131231</v>
      </c>
      <c r="C28" s="106">
        <f>SEKTOR_TL!D28</f>
        <v>22.569835874686099</v>
      </c>
      <c r="D28" s="106">
        <f>SEKTOR_USD!H28</f>
        <v>-1.9161825657131231</v>
      </c>
      <c r="E28" s="106">
        <f>SEKTOR_TL!H28</f>
        <v>22.569835874686099</v>
      </c>
      <c r="F28" s="106">
        <f>SEKTOR_USD!L28</f>
        <v>-12.107383058490532</v>
      </c>
      <c r="G28" s="106">
        <f>SEKTOR_TL!L28</f>
        <v>9.5859864331206399</v>
      </c>
    </row>
    <row r="29" spans="1:7" s="21" customFormat="1" ht="15.6" x14ac:dyDescent="0.3">
      <c r="A29" s="95" t="s">
        <v>21</v>
      </c>
      <c r="B29" s="105">
        <f>SEKTOR_USD!D29</f>
        <v>-5.5487499175180019E-2</v>
      </c>
      <c r="C29" s="105">
        <f>SEKTOR_TL!D29</f>
        <v>24.895041957444768</v>
      </c>
      <c r="D29" s="105">
        <f>SEKTOR_USD!H29</f>
        <v>-5.5487499175180019E-2</v>
      </c>
      <c r="E29" s="105">
        <f>SEKTOR_TL!H29</f>
        <v>24.895041957444768</v>
      </c>
      <c r="F29" s="105">
        <f>SEKTOR_USD!L29</f>
        <v>-7.2528484561263653</v>
      </c>
      <c r="G29" s="105">
        <f>SEKTOR_TL!L29</f>
        <v>15.638701457271322</v>
      </c>
    </row>
    <row r="30" spans="1:7" ht="13.8" x14ac:dyDescent="0.25">
      <c r="A30" s="97" t="s">
        <v>22</v>
      </c>
      <c r="B30" s="106">
        <f>SEKTOR_USD!D30</f>
        <v>2.2049818179053822</v>
      </c>
      <c r="C30" s="106">
        <f>SEKTOR_TL!D30</f>
        <v>27.719823460060685</v>
      </c>
      <c r="D30" s="106">
        <f>SEKTOR_USD!H30</f>
        <v>2.2049818179053822</v>
      </c>
      <c r="E30" s="106">
        <f>SEKTOR_TL!H30</f>
        <v>27.719823460060685</v>
      </c>
      <c r="F30" s="106">
        <f>SEKTOR_USD!L30</f>
        <v>-3.4199355607270525</v>
      </c>
      <c r="G30" s="106">
        <f>SEKTOR_TL!L30</f>
        <v>20.417641431650331</v>
      </c>
    </row>
    <row r="31" spans="1:7" ht="13.8" x14ac:dyDescent="0.25">
      <c r="A31" s="97" t="s">
        <v>23</v>
      </c>
      <c r="B31" s="106">
        <f>SEKTOR_USD!D31</f>
        <v>-5.4525978754475783</v>
      </c>
      <c r="C31" s="106">
        <f>SEKTOR_TL!D31</f>
        <v>18.150576353213218</v>
      </c>
      <c r="D31" s="106">
        <f>SEKTOR_USD!H31</f>
        <v>-5.4525978754475783</v>
      </c>
      <c r="E31" s="106">
        <f>SEKTOR_TL!H31</f>
        <v>18.150576353213218</v>
      </c>
      <c r="F31" s="106">
        <f>SEKTOR_USD!L31</f>
        <v>-17.095994740587958</v>
      </c>
      <c r="G31" s="106">
        <f>SEKTOR_TL!L31</f>
        <v>3.3661018610383175</v>
      </c>
    </row>
    <row r="32" spans="1:7" ht="13.8" x14ac:dyDescent="0.25">
      <c r="A32" s="97" t="s">
        <v>24</v>
      </c>
      <c r="B32" s="106">
        <f>SEKTOR_USD!D32</f>
        <v>-60.69588907014117</v>
      </c>
      <c r="C32" s="106">
        <f>SEKTOR_TL!D32</f>
        <v>-50.883860845844154</v>
      </c>
      <c r="D32" s="106">
        <f>SEKTOR_USD!H32</f>
        <v>-60.69588907014117</v>
      </c>
      <c r="E32" s="106">
        <f>SEKTOR_TL!H32</f>
        <v>-50.883860845844154</v>
      </c>
      <c r="F32" s="106">
        <f>SEKTOR_USD!L32</f>
        <v>23.588419022784183</v>
      </c>
      <c r="G32" s="106">
        <f>SEKTOR_TL!L32</f>
        <v>54.092110140884607</v>
      </c>
    </row>
    <row r="33" spans="1:7" ht="13.8" x14ac:dyDescent="0.25">
      <c r="A33" s="97" t="s">
        <v>106</v>
      </c>
      <c r="B33" s="106">
        <f>SEKTOR_USD!D33</f>
        <v>9.0547656861080519</v>
      </c>
      <c r="C33" s="106">
        <f>SEKTOR_TL!D33</f>
        <v>36.279613509679841</v>
      </c>
      <c r="D33" s="106">
        <f>SEKTOR_USD!H33</f>
        <v>9.0547656861080519</v>
      </c>
      <c r="E33" s="106">
        <f>SEKTOR_TL!H33</f>
        <v>36.279613509679841</v>
      </c>
      <c r="F33" s="106">
        <f>SEKTOR_USD!L33</f>
        <v>-1.1944980176100077</v>
      </c>
      <c r="G33" s="106">
        <f>SEKTOR_TL!L33</f>
        <v>23.192354222032666</v>
      </c>
    </row>
    <row r="34" spans="1:7" ht="13.8" x14ac:dyDescent="0.25">
      <c r="A34" s="97" t="s">
        <v>25</v>
      </c>
      <c r="B34" s="106">
        <f>SEKTOR_USD!D34</f>
        <v>4.6251141977564521</v>
      </c>
      <c r="C34" s="106">
        <f>SEKTOR_TL!D34</f>
        <v>30.744126921659653</v>
      </c>
      <c r="D34" s="106">
        <f>SEKTOR_USD!H34</f>
        <v>4.6251141977564521</v>
      </c>
      <c r="E34" s="106">
        <f>SEKTOR_TL!H34</f>
        <v>30.744126921659653</v>
      </c>
      <c r="F34" s="106">
        <f>SEKTOR_USD!L34</f>
        <v>-3.8282796282050073</v>
      </c>
      <c r="G34" s="106">
        <f>SEKTOR_TL!L34</f>
        <v>19.908511211207994</v>
      </c>
    </row>
    <row r="35" spans="1:7" ht="13.8" x14ac:dyDescent="0.25">
      <c r="A35" s="97" t="s">
        <v>26</v>
      </c>
      <c r="B35" s="106">
        <f>SEKTOR_USD!D35</f>
        <v>8.3331902579188313</v>
      </c>
      <c r="C35" s="106">
        <f>SEKTOR_TL!D35</f>
        <v>35.377901238299152</v>
      </c>
      <c r="D35" s="106">
        <f>SEKTOR_USD!H35</f>
        <v>8.3331902579188313</v>
      </c>
      <c r="E35" s="106">
        <f>SEKTOR_TL!H35</f>
        <v>35.377901238299152</v>
      </c>
      <c r="F35" s="106">
        <f>SEKTOR_USD!L35</f>
        <v>1.7194089646358945</v>
      </c>
      <c r="G35" s="106">
        <f>SEKTOR_TL!L35</f>
        <v>26.82546223651217</v>
      </c>
    </row>
    <row r="36" spans="1:7" ht="13.8" x14ac:dyDescent="0.25">
      <c r="A36" s="97" t="s">
        <v>27</v>
      </c>
      <c r="B36" s="106">
        <f>SEKTOR_USD!D36</f>
        <v>-6.9995965658948318</v>
      </c>
      <c r="C36" s="106">
        <f>SEKTOR_TL!D36</f>
        <v>16.217379006836381</v>
      </c>
      <c r="D36" s="106">
        <f>SEKTOR_USD!H36</f>
        <v>-6.9995965658948318</v>
      </c>
      <c r="E36" s="106">
        <f>SEKTOR_TL!H36</f>
        <v>16.217379006836381</v>
      </c>
      <c r="F36" s="106">
        <f>SEKTOR_USD!L36</f>
        <v>-8.6593137882956093</v>
      </c>
      <c r="G36" s="106">
        <f>SEKTOR_TL!L36</f>
        <v>13.885096931963758</v>
      </c>
    </row>
    <row r="37" spans="1:7" ht="13.8" x14ac:dyDescent="0.25">
      <c r="A37" s="97" t="s">
        <v>107</v>
      </c>
      <c r="B37" s="106">
        <f>SEKTOR_USD!D37</f>
        <v>-3.0016293027773129</v>
      </c>
      <c r="C37" s="106">
        <f>SEKTOR_TL!D37</f>
        <v>21.213414072467756</v>
      </c>
      <c r="D37" s="106">
        <f>SEKTOR_USD!H37</f>
        <v>-3.0016293027773129</v>
      </c>
      <c r="E37" s="106">
        <f>SEKTOR_TL!H37</f>
        <v>21.213414072467756</v>
      </c>
      <c r="F37" s="106">
        <f>SEKTOR_USD!L37</f>
        <v>5.6064293646193901</v>
      </c>
      <c r="G37" s="106">
        <f>SEKTOR_TL!L37</f>
        <v>31.67186435355601</v>
      </c>
    </row>
    <row r="38" spans="1:7" ht="13.8" x14ac:dyDescent="0.25">
      <c r="A38" s="107" t="s">
        <v>28</v>
      </c>
      <c r="B38" s="106">
        <f>SEKTOR_USD!D38</f>
        <v>13.383969791212582</v>
      </c>
      <c r="C38" s="106">
        <f>SEKTOR_TL!D38</f>
        <v>41.689576646424456</v>
      </c>
      <c r="D38" s="106">
        <f>SEKTOR_USD!H38</f>
        <v>13.383969791212582</v>
      </c>
      <c r="E38" s="106">
        <f>SEKTOR_TL!H38</f>
        <v>41.689576646424456</v>
      </c>
      <c r="F38" s="106">
        <f>SEKTOR_USD!L38</f>
        <v>-7.7528612510857009</v>
      </c>
      <c r="G38" s="106">
        <f>SEKTOR_TL!L38</f>
        <v>15.015277132549423</v>
      </c>
    </row>
    <row r="39" spans="1:7" ht="13.8" x14ac:dyDescent="0.25">
      <c r="A39" s="107" t="s">
        <v>108</v>
      </c>
      <c r="B39" s="106">
        <f>SEKTOR_USD!D39</f>
        <v>3.6690012171070188</v>
      </c>
      <c r="C39" s="106">
        <f>SEKTOR_TL!D39</f>
        <v>29.549326248303203</v>
      </c>
      <c r="D39" s="106">
        <f>SEKTOR_USD!H39</f>
        <v>3.6690012171070188</v>
      </c>
      <c r="E39" s="106">
        <f>SEKTOR_TL!H39</f>
        <v>29.549326248303203</v>
      </c>
      <c r="F39" s="106">
        <f>SEKTOR_USD!L39</f>
        <v>-16.388293303767572</v>
      </c>
      <c r="G39" s="106">
        <f>SEKTOR_TL!L39</f>
        <v>4.2484758618683314</v>
      </c>
    </row>
    <row r="40" spans="1:7" ht="13.8" x14ac:dyDescent="0.25">
      <c r="A40" s="107" t="s">
        <v>29</v>
      </c>
      <c r="B40" s="106">
        <f>SEKTOR_USD!D40</f>
        <v>11.12905247994564</v>
      </c>
      <c r="C40" s="106">
        <f>SEKTOR_TL!D40</f>
        <v>38.871733173538146</v>
      </c>
      <c r="D40" s="106">
        <f>SEKTOR_USD!H40</f>
        <v>11.12905247994564</v>
      </c>
      <c r="E40" s="106">
        <f>SEKTOR_TL!H40</f>
        <v>38.871733173538146</v>
      </c>
      <c r="F40" s="106">
        <f>SEKTOR_USD!L40</f>
        <v>8.4415314937885469E-3</v>
      </c>
      <c r="G40" s="106">
        <f>SEKTOR_TL!L40</f>
        <v>24.69219939327931</v>
      </c>
    </row>
    <row r="41" spans="1:7" ht="13.8" x14ac:dyDescent="0.25">
      <c r="A41" s="97" t="s">
        <v>30</v>
      </c>
      <c r="B41" s="106">
        <f>SEKTOR_USD!D41</f>
        <v>2.8418956484339581</v>
      </c>
      <c r="C41" s="106">
        <f>SEKTOR_TL!D41</f>
        <v>28.515738889499431</v>
      </c>
      <c r="D41" s="106">
        <f>SEKTOR_USD!H41</f>
        <v>2.8418956484339581</v>
      </c>
      <c r="E41" s="106">
        <f>SEKTOR_TL!H41</f>
        <v>28.515738889499431</v>
      </c>
      <c r="F41" s="106">
        <f>SEKTOR_USD!L41</f>
        <v>-15.345371223278223</v>
      </c>
      <c r="G41" s="106">
        <f>SEKTOR_TL!L41</f>
        <v>5.5488085739932131</v>
      </c>
    </row>
    <row r="42" spans="1:7" ht="16.8" x14ac:dyDescent="0.3">
      <c r="A42" s="92" t="s">
        <v>31</v>
      </c>
      <c r="B42" s="105">
        <f>SEKTOR_USD!D42</f>
        <v>7.3506091619768181</v>
      </c>
      <c r="C42" s="105">
        <f>SEKTOR_TL!D42</f>
        <v>34.150024848354718</v>
      </c>
      <c r="D42" s="105">
        <f>SEKTOR_USD!H42</f>
        <v>7.3506091619768181</v>
      </c>
      <c r="E42" s="105">
        <f>SEKTOR_TL!H42</f>
        <v>34.150024848354718</v>
      </c>
      <c r="F42" s="105">
        <f>SEKTOR_USD!L42</f>
        <v>-0.91597737933957335</v>
      </c>
      <c r="G42" s="105">
        <f>SEKTOR_TL!L42</f>
        <v>23.539618417239861</v>
      </c>
    </row>
    <row r="43" spans="1:7" ht="13.8" x14ac:dyDescent="0.25">
      <c r="A43" s="97" t="s">
        <v>32</v>
      </c>
      <c r="B43" s="106">
        <f>SEKTOR_USD!D43</f>
        <v>7.3506091619768181</v>
      </c>
      <c r="C43" s="106">
        <f>SEKTOR_TL!D43</f>
        <v>34.150024848354718</v>
      </c>
      <c r="D43" s="106">
        <f>SEKTOR_USD!H43</f>
        <v>7.3506091619768181</v>
      </c>
      <c r="E43" s="106">
        <f>SEKTOR_TL!H43</f>
        <v>34.150024848354718</v>
      </c>
      <c r="F43" s="106">
        <f>SEKTOR_USD!L43</f>
        <v>-0.91597737933957335</v>
      </c>
      <c r="G43" s="106">
        <f>SEKTOR_TL!L43</f>
        <v>23.539618417239861</v>
      </c>
    </row>
    <row r="44" spans="1:7" ht="17.399999999999999" x14ac:dyDescent="0.3">
      <c r="A44" s="108" t="s">
        <v>40</v>
      </c>
      <c r="B44" s="109">
        <f>SEKTOR_USD!D44</f>
        <v>0.43364090785593917</v>
      </c>
      <c r="C44" s="109">
        <f>SEKTOR_TL!D44</f>
        <v>25.506278246362829</v>
      </c>
      <c r="D44" s="109">
        <f>SEKTOR_USD!H44</f>
        <v>0.43364090785593917</v>
      </c>
      <c r="E44" s="109">
        <f>SEKTOR_TL!H44</f>
        <v>25.506278246362829</v>
      </c>
      <c r="F44" s="109">
        <f>SEKTOR_USD!L44</f>
        <v>-6.1697623557577286</v>
      </c>
      <c r="G44" s="109">
        <f>SEKTOR_TL!L44</f>
        <v>16.989111341868156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C2" sqref="C2:K2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2" t="s">
        <v>127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114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50"/>
      <c r="B7" s="148" t="s">
        <v>129</v>
      </c>
      <c r="C7" s="148"/>
      <c r="D7" s="148"/>
      <c r="E7" s="148"/>
      <c r="F7" s="148" t="s">
        <v>130</v>
      </c>
      <c r="G7" s="148"/>
      <c r="H7" s="148"/>
      <c r="I7" s="148"/>
      <c r="J7" s="148" t="s">
        <v>105</v>
      </c>
      <c r="K7" s="148"/>
      <c r="L7" s="148"/>
      <c r="M7" s="148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117</v>
      </c>
      <c r="E8" s="7" t="s">
        <v>118</v>
      </c>
      <c r="F8" s="5">
        <v>2020</v>
      </c>
      <c r="G8" s="6">
        <v>2021</v>
      </c>
      <c r="H8" s="7" t="s">
        <v>117</v>
      </c>
      <c r="I8" s="7" t="s">
        <v>118</v>
      </c>
      <c r="J8" s="5" t="s">
        <v>131</v>
      </c>
      <c r="K8" s="5" t="s">
        <v>132</v>
      </c>
      <c r="L8" s="7" t="s">
        <v>117</v>
      </c>
      <c r="M8" s="7" t="s">
        <v>118</v>
      </c>
    </row>
    <row r="9" spans="1:13" ht="22.5" customHeight="1" x14ac:dyDescent="0.3">
      <c r="A9" s="52" t="s">
        <v>202</v>
      </c>
      <c r="B9" s="75">
        <v>3654713.4631500002</v>
      </c>
      <c r="C9" s="75">
        <v>3997714.35091</v>
      </c>
      <c r="D9" s="64">
        <f>(C9-B9)/B9*100</f>
        <v>9.3851649717120953</v>
      </c>
      <c r="E9" s="77">
        <f t="shared" ref="E9:E22" si="0">C9/C$22*100</f>
        <v>29.537630218771316</v>
      </c>
      <c r="F9" s="75">
        <v>3654713.4631500002</v>
      </c>
      <c r="G9" s="75">
        <v>3997714.35091</v>
      </c>
      <c r="H9" s="64">
        <f t="shared" ref="H9:H21" si="1">(G9-F9)/F9*100</f>
        <v>9.3851649717120953</v>
      </c>
      <c r="I9" s="66">
        <f t="shared" ref="I9:I22" si="2">G9/G$22*100</f>
        <v>29.537630218771316</v>
      </c>
      <c r="J9" s="75">
        <v>47332029.552390002</v>
      </c>
      <c r="K9" s="75">
        <v>45900538.179389998</v>
      </c>
      <c r="L9" s="64">
        <f t="shared" ref="L9:L22" si="3">(K9-J9)/J9*100</f>
        <v>-3.0243608536066273</v>
      </c>
      <c r="M9" s="77">
        <f t="shared" ref="M9:M22" si="4">K9/K$22*100</f>
        <v>29.371010749327368</v>
      </c>
    </row>
    <row r="10" spans="1:13" ht="22.5" customHeight="1" x14ac:dyDescent="0.3">
      <c r="A10" s="52" t="s">
        <v>203</v>
      </c>
      <c r="B10" s="75">
        <v>2524496.35971</v>
      </c>
      <c r="C10" s="75">
        <v>2364654.1135800001</v>
      </c>
      <c r="D10" s="64">
        <f t="shared" ref="D10:D22" si="5">(C10-B10)/B10*100</f>
        <v>-6.3316489055409706</v>
      </c>
      <c r="E10" s="77">
        <f t="shared" si="0"/>
        <v>17.471553160451144</v>
      </c>
      <c r="F10" s="75">
        <v>2524496.35971</v>
      </c>
      <c r="G10" s="75">
        <v>2364654.1135800001</v>
      </c>
      <c r="H10" s="64">
        <f t="shared" si="1"/>
        <v>-6.3316489055409706</v>
      </c>
      <c r="I10" s="66">
        <f t="shared" si="2"/>
        <v>17.471553160451144</v>
      </c>
      <c r="J10" s="75">
        <v>31845416.11727</v>
      </c>
      <c r="K10" s="75">
        <v>26689959.610679999</v>
      </c>
      <c r="L10" s="64">
        <f t="shared" si="3"/>
        <v>-16.189006567240803</v>
      </c>
      <c r="M10" s="77">
        <f t="shared" si="4"/>
        <v>17.078472752556589</v>
      </c>
    </row>
    <row r="11" spans="1:13" ht="22.5" customHeight="1" x14ac:dyDescent="0.3">
      <c r="A11" s="52" t="s">
        <v>204</v>
      </c>
      <c r="B11" s="75">
        <v>1653503.66989</v>
      </c>
      <c r="C11" s="75">
        <v>1631162.3809799999</v>
      </c>
      <c r="D11" s="64">
        <f t="shared" si="5"/>
        <v>-1.3511484320737179</v>
      </c>
      <c r="E11" s="77">
        <f t="shared" si="0"/>
        <v>12.052054500890099</v>
      </c>
      <c r="F11" s="75">
        <v>1653503.66989</v>
      </c>
      <c r="G11" s="75">
        <v>1631162.3809799999</v>
      </c>
      <c r="H11" s="64">
        <f t="shared" si="1"/>
        <v>-1.3511484320737179</v>
      </c>
      <c r="I11" s="66">
        <f t="shared" si="2"/>
        <v>12.052054500890099</v>
      </c>
      <c r="J11" s="75">
        <v>19661393.64531</v>
      </c>
      <c r="K11" s="75">
        <v>17921457.94201</v>
      </c>
      <c r="L11" s="64">
        <f t="shared" si="3"/>
        <v>-8.84950342121369</v>
      </c>
      <c r="M11" s="77">
        <f t="shared" si="4"/>
        <v>11.467650592705739</v>
      </c>
    </row>
    <row r="12" spans="1:13" ht="22.5" customHeight="1" x14ac:dyDescent="0.3">
      <c r="A12" s="52" t="s">
        <v>205</v>
      </c>
      <c r="B12" s="75">
        <v>1235494.1822200001</v>
      </c>
      <c r="C12" s="75">
        <v>1231186.1829299999</v>
      </c>
      <c r="D12" s="64">
        <f t="shared" si="5"/>
        <v>-0.34868632746285738</v>
      </c>
      <c r="E12" s="77">
        <f t="shared" si="0"/>
        <v>9.0967785613719006</v>
      </c>
      <c r="F12" s="75">
        <v>1235494.1822200001</v>
      </c>
      <c r="G12" s="75">
        <v>1231186.1829299999</v>
      </c>
      <c r="H12" s="64">
        <f t="shared" si="1"/>
        <v>-0.34868632746285738</v>
      </c>
      <c r="I12" s="66">
        <f t="shared" si="2"/>
        <v>9.0967785613719006</v>
      </c>
      <c r="J12" s="75">
        <v>15885389.701330001</v>
      </c>
      <c r="K12" s="75">
        <v>15543633.6514</v>
      </c>
      <c r="L12" s="64">
        <f t="shared" si="3"/>
        <v>-2.1513859990566502</v>
      </c>
      <c r="M12" s="77">
        <f t="shared" si="4"/>
        <v>9.946119352122663</v>
      </c>
    </row>
    <row r="13" spans="1:13" ht="22.5" customHeight="1" x14ac:dyDescent="0.3">
      <c r="A13" s="53" t="s">
        <v>206</v>
      </c>
      <c r="B13" s="75">
        <v>1141449.41717</v>
      </c>
      <c r="C13" s="75">
        <v>1063252.2714800001</v>
      </c>
      <c r="D13" s="64">
        <f t="shared" si="5"/>
        <v>-6.8506886519662347</v>
      </c>
      <c r="E13" s="77">
        <f t="shared" si="0"/>
        <v>7.8559771077930955</v>
      </c>
      <c r="F13" s="75">
        <v>1141449.41717</v>
      </c>
      <c r="G13" s="75">
        <v>1063252.2714800001</v>
      </c>
      <c r="H13" s="64">
        <f t="shared" si="1"/>
        <v>-6.8506886519662347</v>
      </c>
      <c r="I13" s="66">
        <f t="shared" si="2"/>
        <v>7.8559771077930955</v>
      </c>
      <c r="J13" s="75">
        <v>13395378.164039999</v>
      </c>
      <c r="K13" s="75">
        <v>12925479.57959</v>
      </c>
      <c r="L13" s="64">
        <f t="shared" si="3"/>
        <v>-3.5079157803207495</v>
      </c>
      <c r="M13" s="77">
        <f t="shared" si="4"/>
        <v>8.2708049781170239</v>
      </c>
    </row>
    <row r="14" spans="1:13" ht="22.5" customHeight="1" x14ac:dyDescent="0.3">
      <c r="A14" s="52" t="s">
        <v>207</v>
      </c>
      <c r="B14" s="75">
        <v>1175409.44111</v>
      </c>
      <c r="C14" s="75">
        <v>1000142.78489</v>
      </c>
      <c r="D14" s="64">
        <f t="shared" si="5"/>
        <v>-14.911115232704496</v>
      </c>
      <c r="E14" s="77">
        <f t="shared" si="0"/>
        <v>7.3896844929223988</v>
      </c>
      <c r="F14" s="75">
        <v>1175409.44111</v>
      </c>
      <c r="G14" s="75">
        <v>1000142.78489</v>
      </c>
      <c r="H14" s="64">
        <f t="shared" si="1"/>
        <v>-14.911115232704496</v>
      </c>
      <c r="I14" s="66">
        <f t="shared" si="2"/>
        <v>7.3896844929223988</v>
      </c>
      <c r="J14" s="75">
        <v>13422608.24687</v>
      </c>
      <c r="K14" s="75">
        <v>11015061.23439</v>
      </c>
      <c r="L14" s="64">
        <f t="shared" si="3"/>
        <v>-17.936506587990547</v>
      </c>
      <c r="M14" s="77">
        <f t="shared" si="4"/>
        <v>7.0483592295881747</v>
      </c>
    </row>
    <row r="15" spans="1:13" ht="22.5" customHeight="1" x14ac:dyDescent="0.3">
      <c r="A15" s="52" t="s">
        <v>208</v>
      </c>
      <c r="B15" s="75">
        <v>711431.32417000004</v>
      </c>
      <c r="C15" s="75">
        <v>791980.89249</v>
      </c>
      <c r="D15" s="64">
        <f t="shared" si="5"/>
        <v>11.322184669612923</v>
      </c>
      <c r="E15" s="77">
        <f t="shared" si="0"/>
        <v>5.8516533922382656</v>
      </c>
      <c r="F15" s="75">
        <v>711431.32417000004</v>
      </c>
      <c r="G15" s="75">
        <v>791980.89249</v>
      </c>
      <c r="H15" s="64">
        <f t="shared" si="1"/>
        <v>11.322184669612923</v>
      </c>
      <c r="I15" s="66">
        <f t="shared" si="2"/>
        <v>5.8516533922382656</v>
      </c>
      <c r="J15" s="75">
        <v>8935288.8885999992</v>
      </c>
      <c r="K15" s="75">
        <v>9357382.8450799994</v>
      </c>
      <c r="L15" s="64">
        <f t="shared" si="3"/>
        <v>4.7238982616278316</v>
      </c>
      <c r="M15" s="77">
        <f t="shared" si="4"/>
        <v>5.9876376842095809</v>
      </c>
    </row>
    <row r="16" spans="1:13" ht="22.5" customHeight="1" x14ac:dyDescent="0.3">
      <c r="A16" s="52" t="s">
        <v>209</v>
      </c>
      <c r="B16" s="75">
        <v>652762.74653</v>
      </c>
      <c r="C16" s="75">
        <v>591566.60840999999</v>
      </c>
      <c r="D16" s="64">
        <f t="shared" si="5"/>
        <v>-9.3749434147874631</v>
      </c>
      <c r="E16" s="77">
        <f t="shared" si="0"/>
        <v>4.3708664990058095</v>
      </c>
      <c r="F16" s="75">
        <v>652762.74653</v>
      </c>
      <c r="G16" s="75">
        <v>591566.60840999999</v>
      </c>
      <c r="H16" s="64">
        <f t="shared" si="1"/>
        <v>-9.3749434147874631</v>
      </c>
      <c r="I16" s="66">
        <f t="shared" si="2"/>
        <v>4.3708664990058095</v>
      </c>
      <c r="J16" s="75">
        <v>7622730.9296899997</v>
      </c>
      <c r="K16" s="75">
        <v>7772135.7505799998</v>
      </c>
      <c r="L16" s="64">
        <f t="shared" si="3"/>
        <v>1.9599907469917224</v>
      </c>
      <c r="M16" s="77">
        <f t="shared" si="4"/>
        <v>4.9732637509251623</v>
      </c>
    </row>
    <row r="17" spans="1:13" ht="22.5" customHeight="1" x14ac:dyDescent="0.3">
      <c r="A17" s="52" t="s">
        <v>210</v>
      </c>
      <c r="B17" s="75">
        <v>205303.42478999999</v>
      </c>
      <c r="C17" s="75">
        <v>220548.42991000001</v>
      </c>
      <c r="D17" s="64">
        <f t="shared" si="5"/>
        <v>7.4255970817796975</v>
      </c>
      <c r="E17" s="77">
        <f t="shared" si="0"/>
        <v>1.6295506372358226</v>
      </c>
      <c r="F17" s="75">
        <v>205303.42478999999</v>
      </c>
      <c r="G17" s="75">
        <v>220548.42991000001</v>
      </c>
      <c r="H17" s="64">
        <f t="shared" si="1"/>
        <v>7.4255970817796975</v>
      </c>
      <c r="I17" s="66">
        <f t="shared" si="2"/>
        <v>1.6295506372358226</v>
      </c>
      <c r="J17" s="75">
        <v>2442550.8232100001</v>
      </c>
      <c r="K17" s="75">
        <v>2416227.6545099998</v>
      </c>
      <c r="L17" s="64">
        <f t="shared" si="3"/>
        <v>-1.0776917495377381</v>
      </c>
      <c r="M17" s="77">
        <f t="shared" si="4"/>
        <v>1.5461049309722579</v>
      </c>
    </row>
    <row r="18" spans="1:13" ht="22.5" customHeight="1" x14ac:dyDescent="0.3">
      <c r="A18" s="52" t="s">
        <v>211</v>
      </c>
      <c r="B18" s="75">
        <v>141787.13707</v>
      </c>
      <c r="C18" s="75">
        <v>190054.35010000001</v>
      </c>
      <c r="D18" s="64">
        <f t="shared" si="5"/>
        <v>34.042025269309583</v>
      </c>
      <c r="E18" s="77">
        <f t="shared" si="0"/>
        <v>1.4042411793240914</v>
      </c>
      <c r="F18" s="75">
        <v>141787.13707</v>
      </c>
      <c r="G18" s="75">
        <v>190054.35010000001</v>
      </c>
      <c r="H18" s="64">
        <f t="shared" si="1"/>
        <v>34.042025269309583</v>
      </c>
      <c r="I18" s="66">
        <f t="shared" si="2"/>
        <v>1.4042411793240914</v>
      </c>
      <c r="J18" s="75">
        <v>1857985.88062</v>
      </c>
      <c r="K18" s="75">
        <v>2116892.0975799998</v>
      </c>
      <c r="L18" s="64">
        <f t="shared" si="3"/>
        <v>13.934778496465444</v>
      </c>
      <c r="M18" s="77">
        <f t="shared" si="4"/>
        <v>1.3545649576088397</v>
      </c>
    </row>
    <row r="19" spans="1:13" ht="22.5" customHeight="1" x14ac:dyDescent="0.3">
      <c r="A19" s="52" t="s">
        <v>212</v>
      </c>
      <c r="B19" s="75">
        <v>164652.704</v>
      </c>
      <c r="C19" s="75">
        <v>204857.45679</v>
      </c>
      <c r="D19" s="64">
        <f t="shared" si="5"/>
        <v>24.417912256090251</v>
      </c>
      <c r="E19" s="77">
        <f t="shared" si="0"/>
        <v>1.5136158502279065</v>
      </c>
      <c r="F19" s="75">
        <v>164652.704</v>
      </c>
      <c r="G19" s="75">
        <v>204857.45679</v>
      </c>
      <c r="H19" s="64">
        <f t="shared" si="1"/>
        <v>24.417912256090251</v>
      </c>
      <c r="I19" s="66">
        <f t="shared" si="2"/>
        <v>1.5136158502279065</v>
      </c>
      <c r="J19" s="75">
        <v>1796907.4106999999</v>
      </c>
      <c r="K19" s="75">
        <v>1961404.90967</v>
      </c>
      <c r="L19" s="64">
        <f t="shared" si="3"/>
        <v>9.1544782992418465</v>
      </c>
      <c r="M19" s="77">
        <f t="shared" si="4"/>
        <v>1.2550712251031528</v>
      </c>
    </row>
    <row r="20" spans="1:13" ht="22.5" customHeight="1" x14ac:dyDescent="0.3">
      <c r="A20" s="52" t="s">
        <v>213</v>
      </c>
      <c r="B20" s="75">
        <v>141456.28182999999</v>
      </c>
      <c r="C20" s="75">
        <v>147879.43721</v>
      </c>
      <c r="D20" s="64">
        <f t="shared" si="5"/>
        <v>4.5407353402086885</v>
      </c>
      <c r="E20" s="77">
        <f t="shared" si="0"/>
        <v>1.0926263734362864</v>
      </c>
      <c r="F20" s="75">
        <v>141456.28182999999</v>
      </c>
      <c r="G20" s="75">
        <v>147879.43721</v>
      </c>
      <c r="H20" s="64">
        <f t="shared" si="1"/>
        <v>4.5407353402086885</v>
      </c>
      <c r="I20" s="66">
        <f t="shared" si="2"/>
        <v>1.0926263734362864</v>
      </c>
      <c r="J20" s="75">
        <v>1441873.9591300001</v>
      </c>
      <c r="K20" s="75">
        <v>1516492.1689899999</v>
      </c>
      <c r="L20" s="64">
        <f t="shared" si="3"/>
        <v>5.1750854773064257</v>
      </c>
      <c r="M20" s="77">
        <f t="shared" si="4"/>
        <v>0.97037877034469222</v>
      </c>
    </row>
    <row r="21" spans="1:13" ht="22.5" customHeight="1" x14ac:dyDescent="0.3">
      <c r="A21" s="52" t="s">
        <v>214</v>
      </c>
      <c r="B21" s="75">
        <v>73412.648029999997</v>
      </c>
      <c r="C21" s="75">
        <v>99310.437139999995</v>
      </c>
      <c r="D21" s="64">
        <f t="shared" si="5"/>
        <v>35.277012619701303</v>
      </c>
      <c r="E21" s="77">
        <f t="shared" si="0"/>
        <v>0.73376802633187732</v>
      </c>
      <c r="F21" s="75">
        <v>73412.648029999997</v>
      </c>
      <c r="G21" s="75">
        <v>99310.437139999995</v>
      </c>
      <c r="H21" s="64">
        <f t="shared" si="1"/>
        <v>35.277012619701303</v>
      </c>
      <c r="I21" s="66">
        <f t="shared" si="2"/>
        <v>0.73376802633187732</v>
      </c>
      <c r="J21" s="75">
        <v>914830.90116999997</v>
      </c>
      <c r="K21" s="75">
        <v>1141708.8969699999</v>
      </c>
      <c r="L21" s="64">
        <f t="shared" si="3"/>
        <v>24.79999260080087</v>
      </c>
      <c r="M21" s="77">
        <f t="shared" si="4"/>
        <v>0.73056102641875831</v>
      </c>
    </row>
    <row r="22" spans="1:13" ht="24" customHeight="1" x14ac:dyDescent="0.25">
      <c r="A22" s="68" t="s">
        <v>42</v>
      </c>
      <c r="B22" s="76">
        <f>SUM(B9:B21)</f>
        <v>13475872.799670001</v>
      </c>
      <c r="C22" s="76">
        <f>SUM(C9:C21)</f>
        <v>13534309.696819998</v>
      </c>
      <c r="D22" s="74">
        <f t="shared" si="5"/>
        <v>0.43364090785591153</v>
      </c>
      <c r="E22" s="78">
        <f t="shared" si="0"/>
        <v>100</v>
      </c>
      <c r="F22" s="67">
        <f>SUM(F9:F21)</f>
        <v>13475872.799670001</v>
      </c>
      <c r="G22" s="67">
        <f>SUM(G9:G21)</f>
        <v>13534309.696819998</v>
      </c>
      <c r="H22" s="74">
        <f>(G22-F22)/F22*100</f>
        <v>0.43364090785591153</v>
      </c>
      <c r="I22" s="70">
        <f t="shared" si="2"/>
        <v>100</v>
      </c>
      <c r="J22" s="76">
        <f>SUM(J9:J21)</f>
        <v>166554384.22032997</v>
      </c>
      <c r="K22" s="76">
        <f>SUM(K9:K21)</f>
        <v>156278374.52083999</v>
      </c>
      <c r="L22" s="74">
        <f t="shared" si="3"/>
        <v>-6.1697623557577117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124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B1" zoomScale="90" zoomScaleNormal="90" workbookViewId="0">
      <selection activeCell="I2" sqref="I2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172</v>
      </c>
      <c r="C5" s="79">
        <v>1318968.2785199999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1318968.2785199999</v>
      </c>
      <c r="P5" s="57">
        <f t="shared" ref="P5:P24" si="0">O5/O$26*100</f>
        <v>9.7453679431460252</v>
      </c>
    </row>
    <row r="6" spans="1:16" x14ac:dyDescent="0.25">
      <c r="A6" s="54" t="s">
        <v>99</v>
      </c>
      <c r="B6" s="55" t="s">
        <v>173</v>
      </c>
      <c r="C6" s="79">
        <v>810366.06183999998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810366.06183999998</v>
      </c>
      <c r="P6" s="57">
        <f t="shared" si="0"/>
        <v>5.9874945970122324</v>
      </c>
    </row>
    <row r="7" spans="1:16" x14ac:dyDescent="0.25">
      <c r="A7" s="54" t="s">
        <v>98</v>
      </c>
      <c r="B7" s="55" t="s">
        <v>174</v>
      </c>
      <c r="C7" s="79">
        <v>810247.01069000002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810247.01069000002</v>
      </c>
      <c r="P7" s="57">
        <f t="shared" si="0"/>
        <v>5.9866149721723483</v>
      </c>
    </row>
    <row r="8" spans="1:16" x14ac:dyDescent="0.25">
      <c r="A8" s="54" t="s">
        <v>97</v>
      </c>
      <c r="B8" s="55" t="s">
        <v>175</v>
      </c>
      <c r="C8" s="79">
        <v>784397.51960999996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784397.51960999996</v>
      </c>
      <c r="P8" s="57">
        <f t="shared" si="0"/>
        <v>5.7956226596048772</v>
      </c>
    </row>
    <row r="9" spans="1:16" x14ac:dyDescent="0.25">
      <c r="A9" s="54" t="s">
        <v>96</v>
      </c>
      <c r="B9" s="55" t="s">
        <v>176</v>
      </c>
      <c r="C9" s="79">
        <v>688837.17567000003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688837.17567000003</v>
      </c>
      <c r="P9" s="57">
        <f t="shared" si="0"/>
        <v>5.0895626825492863</v>
      </c>
    </row>
    <row r="10" spans="1:16" x14ac:dyDescent="0.25">
      <c r="A10" s="54" t="s">
        <v>95</v>
      </c>
      <c r="B10" s="55" t="s">
        <v>177</v>
      </c>
      <c r="C10" s="79">
        <v>620268.46727999998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620268.46727999998</v>
      </c>
      <c r="P10" s="57">
        <f t="shared" si="0"/>
        <v>4.5829339003949148</v>
      </c>
    </row>
    <row r="11" spans="1:16" x14ac:dyDescent="0.25">
      <c r="A11" s="54" t="s">
        <v>94</v>
      </c>
      <c r="B11" s="55" t="s">
        <v>178</v>
      </c>
      <c r="C11" s="79">
        <v>565800.13289000001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565800.13289000001</v>
      </c>
      <c r="P11" s="57">
        <f t="shared" si="0"/>
        <v>4.1804875576545992</v>
      </c>
    </row>
    <row r="12" spans="1:16" x14ac:dyDescent="0.25">
      <c r="A12" s="54" t="s">
        <v>93</v>
      </c>
      <c r="B12" s="55" t="s">
        <v>179</v>
      </c>
      <c r="C12" s="79">
        <v>393143.58513999998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393143.58513999998</v>
      </c>
      <c r="P12" s="57">
        <f t="shared" si="0"/>
        <v>2.9047922941527813</v>
      </c>
    </row>
    <row r="13" spans="1:16" x14ac:dyDescent="0.25">
      <c r="A13" s="54" t="s">
        <v>92</v>
      </c>
      <c r="B13" s="55" t="s">
        <v>180</v>
      </c>
      <c r="C13" s="79">
        <v>370681.81696000003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370681.81696000003</v>
      </c>
      <c r="P13" s="57">
        <f t="shared" si="0"/>
        <v>2.7388306109700955</v>
      </c>
    </row>
    <row r="14" spans="1:16" x14ac:dyDescent="0.25">
      <c r="A14" s="54" t="s">
        <v>91</v>
      </c>
      <c r="B14" s="55" t="s">
        <v>181</v>
      </c>
      <c r="C14" s="79">
        <v>328203.76746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328203.76746</v>
      </c>
      <c r="P14" s="57">
        <f t="shared" si="0"/>
        <v>2.4249760409806069</v>
      </c>
    </row>
    <row r="15" spans="1:16" x14ac:dyDescent="0.25">
      <c r="A15" s="54" t="s">
        <v>90</v>
      </c>
      <c r="B15" s="55" t="s">
        <v>215</v>
      </c>
      <c r="C15" s="79">
        <v>312216.62141000002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312216.62141000002</v>
      </c>
      <c r="P15" s="57">
        <f t="shared" si="0"/>
        <v>2.3068529419225423</v>
      </c>
    </row>
    <row r="16" spans="1:16" x14ac:dyDescent="0.25">
      <c r="A16" s="54" t="s">
        <v>89</v>
      </c>
      <c r="B16" s="55" t="s">
        <v>216</v>
      </c>
      <c r="C16" s="79">
        <v>292853.37271999998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292853.37271999998</v>
      </c>
      <c r="P16" s="57">
        <f t="shared" si="0"/>
        <v>2.1637850712756217</v>
      </c>
    </row>
    <row r="17" spans="1:16" x14ac:dyDescent="0.25">
      <c r="A17" s="54" t="s">
        <v>88</v>
      </c>
      <c r="B17" s="55" t="s">
        <v>217</v>
      </c>
      <c r="C17" s="79">
        <v>264246.13816999999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264246.13816999999</v>
      </c>
      <c r="P17" s="57">
        <f t="shared" si="0"/>
        <v>1.9524168139294675</v>
      </c>
    </row>
    <row r="18" spans="1:16" x14ac:dyDescent="0.25">
      <c r="A18" s="54" t="s">
        <v>87</v>
      </c>
      <c r="B18" s="55" t="s">
        <v>218</v>
      </c>
      <c r="C18" s="79">
        <v>257309.64244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257309.64244</v>
      </c>
      <c r="P18" s="57">
        <f t="shared" si="0"/>
        <v>1.901165616894795</v>
      </c>
    </row>
    <row r="19" spans="1:16" x14ac:dyDescent="0.25">
      <c r="A19" s="54" t="s">
        <v>86</v>
      </c>
      <c r="B19" s="55" t="s">
        <v>219</v>
      </c>
      <c r="C19" s="79">
        <v>236548.91185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236548.91185</v>
      </c>
      <c r="P19" s="57">
        <f t="shared" si="0"/>
        <v>1.7477722702442609</v>
      </c>
    </row>
    <row r="20" spans="1:16" x14ac:dyDescent="0.25">
      <c r="A20" s="54" t="s">
        <v>85</v>
      </c>
      <c r="B20" s="55" t="s">
        <v>220</v>
      </c>
      <c r="C20" s="79">
        <v>219291.69029999999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219291.69029999999</v>
      </c>
      <c r="P20" s="57">
        <f t="shared" si="0"/>
        <v>1.6202650538691636</v>
      </c>
    </row>
    <row r="21" spans="1:16" x14ac:dyDescent="0.25">
      <c r="A21" s="54" t="s">
        <v>84</v>
      </c>
      <c r="B21" s="55" t="s">
        <v>221</v>
      </c>
      <c r="C21" s="79">
        <v>177931.26581000001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177931.26581000001</v>
      </c>
      <c r="P21" s="57">
        <f t="shared" si="0"/>
        <v>1.3146682010077431</v>
      </c>
    </row>
    <row r="22" spans="1:16" x14ac:dyDescent="0.25">
      <c r="A22" s="54" t="s">
        <v>83</v>
      </c>
      <c r="B22" s="55" t="s">
        <v>222</v>
      </c>
      <c r="C22" s="79">
        <v>168724.23342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168724.23342</v>
      </c>
      <c r="P22" s="57">
        <f t="shared" si="0"/>
        <v>1.246640849807384</v>
      </c>
    </row>
    <row r="23" spans="1:16" x14ac:dyDescent="0.25">
      <c r="A23" s="54" t="s">
        <v>82</v>
      </c>
      <c r="B23" s="55" t="s">
        <v>223</v>
      </c>
      <c r="C23" s="79">
        <v>157865.49927999999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157865.49927999999</v>
      </c>
      <c r="P23" s="57">
        <f t="shared" si="0"/>
        <v>1.1664096863181124</v>
      </c>
    </row>
    <row r="24" spans="1:16" x14ac:dyDescent="0.25">
      <c r="A24" s="54" t="s">
        <v>81</v>
      </c>
      <c r="B24" s="55" t="s">
        <v>224</v>
      </c>
      <c r="C24" s="79">
        <v>147511.18654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147511.18654</v>
      </c>
      <c r="P24" s="57">
        <f t="shared" si="0"/>
        <v>1.089905505669484</v>
      </c>
    </row>
    <row r="25" spans="1:16" x14ac:dyDescent="0.25">
      <c r="A25" s="58"/>
      <c r="B25" s="164" t="s">
        <v>80</v>
      </c>
      <c r="C25" s="1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8925412.3780000005</v>
      </c>
      <c r="P25" s="60">
        <f>SUM(P5:P24)</f>
        <v>65.94656526957634</v>
      </c>
    </row>
    <row r="26" spans="1:16" ht="13.5" customHeight="1" x14ac:dyDescent="0.25">
      <c r="A26" s="58"/>
      <c r="B26" s="165" t="s">
        <v>79</v>
      </c>
      <c r="C26" s="1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13534309.696819998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1" sqref="N1"/>
    </sheetView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2002_2021_AYLIK_IHR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2021-02-01T13:37:58Z</dcterms:modified>
</cp:coreProperties>
</file>