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1\202102 - Şubat\dağıtım\"/>
    </mc:Choice>
  </mc:AlternateContent>
  <xr:revisionPtr revIDLastSave="0" documentId="13_ncr:1_{A0993F77-FFB0-46F4-A455-BE96C2D08D14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'2002_2020_AYLIK_IHR'!$A$1:$O$82</definedName>
  </definedNames>
  <calcPr calcId="191029"/>
</workbook>
</file>

<file path=xl/calcChain.xml><?xml version="1.0" encoding="utf-8"?>
<calcChain xmlns="http://schemas.openxmlformats.org/spreadsheetml/2006/main">
  <c r="M46" i="1" l="1"/>
  <c r="I46" i="1"/>
  <c r="F45" i="1"/>
  <c r="E46" i="1"/>
  <c r="D46" i="1"/>
  <c r="K44" i="1"/>
  <c r="J44" i="1"/>
  <c r="G44" i="1"/>
  <c r="F44" i="1"/>
  <c r="C44" i="1"/>
  <c r="C45" i="1" s="1"/>
  <c r="B44" i="1"/>
  <c r="B45" i="1" s="1"/>
  <c r="K45" i="1" l="1"/>
  <c r="M45" i="1" s="1"/>
  <c r="J45" i="1"/>
  <c r="G45" i="1"/>
  <c r="I45" i="1" s="1"/>
  <c r="I44" i="1"/>
  <c r="E45" i="1"/>
  <c r="D45" i="1"/>
  <c r="L44" i="1"/>
  <c r="E44" i="1"/>
  <c r="M44" i="1"/>
  <c r="H46" i="1"/>
  <c r="H44" i="1"/>
  <c r="D44" i="1"/>
  <c r="L46" i="1"/>
  <c r="L45" i="1" l="1"/>
  <c r="H45" i="1"/>
  <c r="O80" i="22" l="1"/>
  <c r="O81" i="22" l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G22" i="1"/>
  <c r="G22" i="2" s="1"/>
  <c r="K22" i="1"/>
  <c r="J22" i="1"/>
  <c r="J22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2" i="2"/>
  <c r="K29" i="2"/>
  <c r="K18" i="2"/>
  <c r="C8" i="1"/>
  <c r="G23" i="2"/>
  <c r="K27" i="2"/>
  <c r="C22" i="1"/>
  <c r="C22" i="2" s="1"/>
  <c r="G42" i="2"/>
  <c r="J46" i="2"/>
  <c r="M9" i="1" l="1"/>
  <c r="K8" i="2"/>
  <c r="J44" i="2"/>
  <c r="C8" i="2"/>
  <c r="M8" i="1"/>
  <c r="M42" i="1"/>
  <c r="B8" i="2"/>
  <c r="M29" i="1"/>
  <c r="G8" i="2"/>
  <c r="M27" i="1"/>
  <c r="M20" i="1"/>
  <c r="M22" i="1"/>
  <c r="M41" i="1"/>
  <c r="M17" i="1"/>
  <c r="M32" i="1"/>
  <c r="M11" i="1"/>
  <c r="M34" i="1"/>
  <c r="M33" i="1"/>
  <c r="M25" i="1"/>
  <c r="M40" i="1"/>
  <c r="M16" i="1"/>
  <c r="M39" i="1"/>
  <c r="M31" i="1"/>
  <c r="M15" i="1"/>
  <c r="M38" i="1"/>
  <c r="M30" i="1"/>
  <c r="M14" i="1"/>
  <c r="M37" i="1"/>
  <c r="M21" i="1"/>
  <c r="M13" i="1"/>
  <c r="M36" i="1"/>
  <c r="M28" i="1"/>
  <c r="M12" i="1"/>
  <c r="M43" i="1"/>
  <c r="M35" i="1"/>
  <c r="M19" i="1"/>
  <c r="M26" i="1"/>
  <c r="M10" i="1"/>
  <c r="M24" i="1"/>
  <c r="K44" i="2"/>
  <c r="M27" i="2" s="1"/>
  <c r="F8" i="2"/>
  <c r="M23" i="1"/>
  <c r="F46" i="2"/>
  <c r="C46" i="2"/>
  <c r="C45" i="2"/>
  <c r="B46" i="2"/>
  <c r="M18" i="1" l="1"/>
  <c r="F44" i="2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I32" i="1"/>
  <c r="I31" i="1"/>
  <c r="I38" i="1"/>
  <c r="I21" i="1"/>
  <c r="I39" i="1"/>
  <c r="I15" i="1"/>
  <c r="I30" i="1"/>
  <c r="I36" i="1"/>
  <c r="I28" i="1"/>
  <c r="I12" i="1"/>
  <c r="I43" i="1"/>
  <c r="I35" i="1"/>
  <c r="I19" i="1"/>
  <c r="I11" i="1"/>
  <c r="I34" i="1"/>
  <c r="I26" i="1"/>
  <c r="I10" i="1"/>
  <c r="I41" i="1"/>
  <c r="I33" i="1"/>
  <c r="I25" i="1"/>
  <c r="I17" i="1"/>
  <c r="I40" i="1"/>
  <c r="I24" i="1"/>
  <c r="I16" i="1"/>
  <c r="I14" i="1"/>
  <c r="I37" i="1"/>
  <c r="I13" i="1"/>
  <c r="G44" i="2"/>
  <c r="I8" i="2" s="1"/>
  <c r="I23" i="1"/>
  <c r="I22" i="1"/>
  <c r="I27" i="1"/>
  <c r="I29" i="1"/>
  <c r="I9" i="1"/>
  <c r="I42" i="1"/>
  <c r="I18" i="1"/>
  <c r="I20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B44" i="3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<sst xmlns="http://schemas.openxmlformats.org/spreadsheetml/2006/main" count="420" uniqueCount="228">
  <si>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</si>
  <si>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</si>
  <si>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</si>
  <si>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</si>
  <si>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</si>
  <si>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</si>
  <si>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</si>
  <si>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</si>
  <si>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</si>
  <si>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</si>
  <si>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</si>
  <si>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</si>
  <si>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</si>
  <si>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</si>
  <si>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</si>
  <si>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</si>
  <si>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</si>
  <si>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</si>
  <si>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</si>
  <si>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</si>
  <si>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</si>
  <si>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</si>
  <si>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</si>
  <si>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</si>
  <si>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</si>
  <si>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</si>
  <si>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</si>
  <si>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</si>
  <si>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</si>
  <si>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</si>
  <si>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</si>
  <si>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</si>
  <si>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</si>
  <si>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</si>
  <si>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</si>
  <si>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</si>
  <si>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</si>
  <si>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</si>
  <si>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</si>
  <si>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</si>
  <si>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</si>
  <si>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</si>
  <si>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</si>
  <si>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</si>
  <si>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</si>
  <si>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</si>
  <si>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</si>
  <si>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</si>
  <si>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</si>
  <si>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</si>
  <si>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</si>
  <si>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</si>
  <si>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</si>
  <si>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</si>
  <si>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</si>
  <si>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</si>
  <si>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</si>
  <si>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</si>
  <si>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</si>
  <si>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</si>
  <si>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</si>
  <si>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</si>
  <si>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</si>
  <si>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</si>
  <si>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</si>
  <si>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</si>
  <si>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</si>
  <si>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</si>
  <si>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</si>
  <si>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</si>
  <si>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</si>
  <si>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</si>
  <si>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</si>
  <si>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</si>
  <si>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</si>
  <si>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</si>
  <si>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</si>
  <si>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</si>
  <si>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</si>
  <si>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</si>
  <si>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</si>
  <si>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</si>
  <si>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</si>
  <si>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</si>
  <si>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</si>
  <si>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</si>
  <si>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</si>
  <si>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</si>
  <si>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</si>
  <si>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</si>
  <si>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</si>
  <si>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</si>
  <si>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</si>
  <si>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</si>
  <si>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</si>
  <si>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</si>
  <si>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</si>
  <si>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</si>
  <si>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</si>
  <si>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</si>
  <si>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</si>
  <si>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</si>
  <si>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</si>
  <si>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</si>
  <si>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</si>
  <si>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</si>
  <si>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</si>
  <si>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</si>
  <si>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</si>
  <si>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</si>
  <si>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</si>
  <si>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</si>
  <si>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</si>
  <si>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</si>
  <si>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</si>
  <si>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 Pay(20)  (%)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</si>
  <si>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</si>
  <si>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</si>
  <si>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</si>
  <si>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</si>
  <si>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</si>
  <si>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ŞUBAT  (2021/2020)</t>
  </si>
  <si>
    <t>OCAK - ŞUBAT (2021/2020)</t>
  </si>
  <si>
    <t>SON 12 AYLIK
(2021/2020)</t>
  </si>
  <si>
    <t>Değişim    ('21/'20)</t>
  </si>
  <si>
    <t>1 - 28 ŞUBAT İHRACAT RAKAMLARI</t>
  </si>
  <si>
    <t xml:space="preserve">SEKTÖREL BAZDA İHRACAT RAKAMLARI -1.000 $ </t>
  </si>
  <si>
    <t>1 - 28 ŞUBAT</t>
  </si>
  <si>
    <t>1 OCAK  -  28 ŞUBAT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</si>
  <si>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</si>
  <si>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</si>
  <si>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</si>
  <si>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</si>
  <si>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</si>
  <si>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</si>
  <si>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</si>
  <si>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</si>
  <si>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</si>
  <si>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</si>
  <si>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</si>
  <si>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</si>
  <si>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</si>
  <si>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</si>
  <si>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</si>
  <si>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</si>
  <si>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</si>
  <si>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</si>
  <si>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</si>
  <si>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</si>
  <si>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</si>
  <si>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</si>
  <si>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</si>
  <si>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</si>
  <si>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</si>
  <si>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</si>
  <si>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</si>
  <si>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</si>
  <si>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</si>
  <si>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2020  1 - 28 ŞUBAT</t>
  </si>
  <si>
    <t>2021  1 - 28 ŞUBAT</t>
  </si>
  <si>
    <t>MAKAO</t>
  </si>
  <si>
    <t>KİRİBATİ</t>
  </si>
  <si>
    <t>VANUATU</t>
  </si>
  <si>
    <t>RUANDA</t>
  </si>
  <si>
    <t>ANDORRA</t>
  </si>
  <si>
    <t>SURİNAM</t>
  </si>
  <si>
    <t>EL SALVADOR</t>
  </si>
  <si>
    <t>BOTSVANA</t>
  </si>
  <si>
    <t>JAMAİKA</t>
  </si>
  <si>
    <t>CABO VERDE</t>
  </si>
  <si>
    <t>ALMANYA</t>
  </si>
  <si>
    <t>BİRLEŞİK KRALLIK</t>
  </si>
  <si>
    <t>ABD</t>
  </si>
  <si>
    <t>İTALYA</t>
  </si>
  <si>
    <t>FRANSA</t>
  </si>
  <si>
    <t>İSPANYA</t>
  </si>
  <si>
    <t>IRAK</t>
  </si>
  <si>
    <t>İSRAİL</t>
  </si>
  <si>
    <t>HOLLANDA</t>
  </si>
  <si>
    <t>BELÇİKA</t>
  </si>
  <si>
    <t>İSTANBUL</t>
  </si>
  <si>
    <t>KOCAELI</t>
  </si>
  <si>
    <t>BURSA</t>
  </si>
  <si>
    <t>İZMIR</t>
  </si>
  <si>
    <t>GAZIANTEP</t>
  </si>
  <si>
    <t>ANKARA</t>
  </si>
  <si>
    <t>SAKARYA</t>
  </si>
  <si>
    <t>MANISA</t>
  </si>
  <si>
    <t>DENIZLI</t>
  </si>
  <si>
    <t>KONYA</t>
  </si>
  <si>
    <t>BATMAN</t>
  </si>
  <si>
    <t>ELAZIĞ</t>
  </si>
  <si>
    <t>YOZGAT</t>
  </si>
  <si>
    <t>ZONGULDAK</t>
  </si>
  <si>
    <t>HAKKARI</t>
  </si>
  <si>
    <t>VAN</t>
  </si>
  <si>
    <t>BURDUR</t>
  </si>
  <si>
    <t>ŞIRNAK</t>
  </si>
  <si>
    <t>KILIS</t>
  </si>
  <si>
    <t>ADIYAMAN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</si>
  <si>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</si>
  <si>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</si>
  <si>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</si>
  <si>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</si>
  <si>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</si>
  <si>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</si>
  <si>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</si>
  <si>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</si>
  <si>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</si>
  <si>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</si>
  <si>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</si>
  <si>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</si>
  <si>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</si>
  <si>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RUSYA FEDERASYONU</t>
  </si>
  <si>
    <t>POLONYA</t>
  </si>
  <si>
    <t>ROMANYA</t>
  </si>
  <si>
    <t>MISIR</t>
  </si>
  <si>
    <t>BULGARİSTAN</t>
  </si>
  <si>
    <t>ÇİN</t>
  </si>
  <si>
    <t>BAE</t>
  </si>
  <si>
    <t>FAS</t>
  </si>
  <si>
    <t>YUNANİSTAN</t>
  </si>
  <si>
    <t>İRAN</t>
  </si>
  <si>
    <t>İhracatçı Birlikleri Kaydından Muaf İhracat ile Antrepo ve Serbest Bölgeler Farkı</t>
  </si>
  <si>
    <t>GENEL İHRACAT TOPLAMI</t>
  </si>
  <si>
    <t>1 Şubat - 28 Şubat</t>
  </si>
  <si>
    <t>1 Ocak - 28 Şubat</t>
  </si>
  <si>
    <t>1 Mart - 28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</si>
</sst>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2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11103429.54056</c:v>
                </c:pt>
                <c:pt idx="1">
                  <c:v>11122137.976220002</c:v>
                </c:pt>
                <c:pt idx="2">
                  <c:v>9959903.5048000012</c:v>
                </c:pt>
                <c:pt idx="3">
                  <c:v>6234083.2031000014</c:v>
                </c:pt>
                <c:pt idx="4">
                  <c:v>7107389.7721299995</c:v>
                </c:pt>
                <c:pt idx="5">
                  <c:v>10209720.990899999</c:v>
                </c:pt>
                <c:pt idx="6">
                  <c:v>11459542.917940002</c:v>
                </c:pt>
                <c:pt idx="7">
                  <c:v>9395016.3568800017</c:v>
                </c:pt>
                <c:pt idx="8">
                  <c:v>12232195.58409</c:v>
                </c:pt>
                <c:pt idx="9">
                  <c:v>13285863.017100001</c:v>
                </c:pt>
                <c:pt idx="10">
                  <c:v>12176723.337470001</c:v>
                </c:pt>
                <c:pt idx="11">
                  <c:v>13280823.988309998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8-4639-A82B-C3EFD601C63E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11086922.114059998</c:v>
                </c:pt>
                <c:pt idx="1">
                  <c:v>11996903.135030003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8-4639-A82B-C3EFD601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845824"/>
        <c:axId val="1182836576"/>
      </c:lineChart>
      <c:catAx>
        <c:axId val="11828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3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8365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45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103877.42004</c:v>
                </c:pt>
                <c:pt idx="1">
                  <c:v>117120.16667999999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F-4213-BF06-60F699588C76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89865.294110000003</c:v>
                </c:pt>
                <c:pt idx="7">
                  <c:v>84871.402730000002</c:v>
                </c:pt>
                <c:pt idx="8">
                  <c:v>148527.73120000001</c:v>
                </c:pt>
                <c:pt idx="9">
                  <c:v>191145.86812999999</c:v>
                </c:pt>
                <c:pt idx="10">
                  <c:v>154643.06875999999</c:v>
                </c:pt>
                <c:pt idx="11">
                  <c:v>125916.85722999999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F-4213-BF06-60F69958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894752"/>
        <c:axId val="1224892576"/>
      </c:lineChart>
      <c:catAx>
        <c:axId val="12248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9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89257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94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191187.42361</c:v>
                </c:pt>
                <c:pt idx="1">
                  <c:v>201845.24713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F-49EF-8F0F-52648CF33373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207313.63224000001</c:v>
                </c:pt>
                <c:pt idx="3">
                  <c:v>196618.3253</c:v>
                </c:pt>
                <c:pt idx="4">
                  <c:v>120059.47622</c:v>
                </c:pt>
                <c:pt idx="5">
                  <c:v>120708.79212</c:v>
                </c:pt>
                <c:pt idx="6">
                  <c:v>136346.16857000001</c:v>
                </c:pt>
                <c:pt idx="7">
                  <c:v>92269.575840000005</c:v>
                </c:pt>
                <c:pt idx="8">
                  <c:v>222477.07472999999</c:v>
                </c:pt>
                <c:pt idx="9">
                  <c:v>172515.43689000001</c:v>
                </c:pt>
                <c:pt idx="10">
                  <c:v>155770.34164999999</c:v>
                </c:pt>
                <c:pt idx="11">
                  <c:v>175287.14748000001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F-49EF-8F0F-52648CF3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889856"/>
        <c:axId val="1224884416"/>
      </c:lineChart>
      <c:catAx>
        <c:axId val="12248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8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8844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89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15949.07375</c:v>
                </c:pt>
                <c:pt idx="1">
                  <c:v>26191.20133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6-4CF4-8AF0-0E62B7D7310A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22006.242590000002</c:v>
                </c:pt>
                <c:pt idx="10">
                  <c:v>25197.230309999999</c:v>
                </c:pt>
                <c:pt idx="11">
                  <c:v>30132.582460000001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6-4CF4-8AF0-0E62B7D73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893120"/>
        <c:axId val="1224886048"/>
      </c:lineChart>
      <c:catAx>
        <c:axId val="12248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8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886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93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C-4A8F-A931-5E776A444FEE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99922.812779999993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C-4A8F-A931-5E776A44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890400"/>
        <c:axId val="1224890944"/>
      </c:lineChart>
      <c:catAx>
        <c:axId val="12248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9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89094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90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12015.77319</c:v>
                </c:pt>
                <c:pt idx="1">
                  <c:v>16318.59461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3-4ED3-B743-1048C1216A29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7811.1414000000004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3-4ED3-B743-1048C121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883328"/>
        <c:axId val="1224883872"/>
      </c:lineChart>
      <c:catAx>
        <c:axId val="12248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8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88387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8332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217033.04618999999</c:v>
                </c:pt>
                <c:pt idx="1">
                  <c:v>209438.07120000001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0-41E3-89E7-AF5D106B82F7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206279.77737</c:v>
                </c:pt>
                <c:pt idx="9">
                  <c:v>234875.55642000001</c:v>
                </c:pt>
                <c:pt idx="10">
                  <c:v>226867.71914999999</c:v>
                </c:pt>
                <c:pt idx="11">
                  <c:v>255987.26894000001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0-41E3-89E7-AF5D106B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32272"/>
        <c:axId val="1223431728"/>
      </c:lineChart>
      <c:catAx>
        <c:axId val="122343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3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43172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322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453796.25326999999</c:v>
                </c:pt>
                <c:pt idx="1">
                  <c:v>479708.46038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1-4DBB-8FFE-FA96886808DF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452788.83880999999</c:v>
                </c:pt>
                <c:pt idx="1">
                  <c:v>444729.09532999998</c:v>
                </c:pt>
                <c:pt idx="2">
                  <c:v>426735.84422000003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458930.00495999999</c:v>
                </c:pt>
                <c:pt idx="6">
                  <c:v>511752.40493000002</c:v>
                </c:pt>
                <c:pt idx="7">
                  <c:v>426611.66862999997</c:v>
                </c:pt>
                <c:pt idx="8">
                  <c:v>513784.13416999998</c:v>
                </c:pt>
                <c:pt idx="9">
                  <c:v>526515.25237</c:v>
                </c:pt>
                <c:pt idx="10">
                  <c:v>522397.93745999999</c:v>
                </c:pt>
                <c:pt idx="11">
                  <c:v>573489.31359999999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1-4DBB-8FFE-FA968868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42064"/>
        <c:axId val="1223438800"/>
      </c:lineChart>
      <c:catAx>
        <c:axId val="122344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3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43880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420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731059.64286000002</c:v>
                </c:pt>
                <c:pt idx="1">
                  <c:v>746069.55082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D-4331-B357-15C5F9990AD7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672952.80998999998</c:v>
                </c:pt>
                <c:pt idx="1">
                  <c:v>645856.53347000002</c:v>
                </c:pt>
                <c:pt idx="2">
                  <c:v>584621.55937999999</c:v>
                </c:pt>
                <c:pt idx="3">
                  <c:v>306229.72814999998</c:v>
                </c:pt>
                <c:pt idx="4">
                  <c:v>368568.54275000002</c:v>
                </c:pt>
                <c:pt idx="5">
                  <c:v>553326.03971000004</c:v>
                </c:pt>
                <c:pt idx="6">
                  <c:v>655107.14188999997</c:v>
                </c:pt>
                <c:pt idx="7">
                  <c:v>568016.42666</c:v>
                </c:pt>
                <c:pt idx="8">
                  <c:v>687264.88149000006</c:v>
                </c:pt>
                <c:pt idx="9">
                  <c:v>769176.49930000002</c:v>
                </c:pt>
                <c:pt idx="10">
                  <c:v>704306.06747000001</c:v>
                </c:pt>
                <c:pt idx="11">
                  <c:v>768650.44290000002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D-4331-B357-15C5F9990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36080"/>
        <c:axId val="1223441520"/>
      </c:lineChart>
      <c:catAx>
        <c:axId val="122343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4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4415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360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109887.77346</c:v>
                </c:pt>
                <c:pt idx="1">
                  <c:v>129641.13075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2-46D7-AE9A-1C48E7A0BFF7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132742.62510999999</c:v>
                </c:pt>
                <c:pt idx="1">
                  <c:v>151371.18145</c:v>
                </c:pt>
                <c:pt idx="2">
                  <c:v>130407.52864</c:v>
                </c:pt>
                <c:pt idx="3">
                  <c:v>53962.39862</c:v>
                </c:pt>
                <c:pt idx="4">
                  <c:v>61556.372819999997</c:v>
                </c:pt>
                <c:pt idx="5">
                  <c:v>101187.91065999999</c:v>
                </c:pt>
                <c:pt idx="6">
                  <c:v>127743.18747</c:v>
                </c:pt>
                <c:pt idx="7">
                  <c:v>97893.038379999998</c:v>
                </c:pt>
                <c:pt idx="8">
                  <c:v>130485.55656</c:v>
                </c:pt>
                <c:pt idx="9">
                  <c:v>130859.08433</c:v>
                </c:pt>
                <c:pt idx="10">
                  <c:v>103945.66283</c:v>
                </c:pt>
                <c:pt idx="11">
                  <c:v>109989.69955999999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2-46D7-AE9A-1C48E7A0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36624"/>
        <c:axId val="1223439888"/>
      </c:lineChart>
      <c:catAx>
        <c:axId val="122343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3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439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36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235639.88042999999</c:v>
                </c:pt>
                <c:pt idx="1">
                  <c:v>247117.08715000001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D6F-863A-46BAEFB28D72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219895.73874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248832.67285999999</c:v>
                </c:pt>
                <c:pt idx="7">
                  <c:v>205496.74820999999</c:v>
                </c:pt>
                <c:pt idx="8">
                  <c:v>269827.66342</c:v>
                </c:pt>
                <c:pt idx="9">
                  <c:v>286972.35333999997</c:v>
                </c:pt>
                <c:pt idx="10">
                  <c:v>257754.44393000001</c:v>
                </c:pt>
                <c:pt idx="11">
                  <c:v>289241.01520000002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9-4D6F-863A-46BAEFB28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37168"/>
        <c:axId val="1223437712"/>
      </c:lineChart>
      <c:catAx>
        <c:axId val="122343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37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4377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37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282290.46435000002</c:v>
                </c:pt>
                <c:pt idx="2">
                  <c:v>323949.13653000002</c:v>
                </c:pt>
                <c:pt idx="3">
                  <c:v>329304.61407000001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372592.35943999997</c:v>
                </c:pt>
                <c:pt idx="7">
                  <c:v>322479.23713999998</c:v>
                </c:pt>
                <c:pt idx="8">
                  <c:v>420079.68560999999</c:v>
                </c:pt>
                <c:pt idx="9">
                  <c:v>393981.52207000001</c:v>
                </c:pt>
                <c:pt idx="10">
                  <c:v>432572.59969</c:v>
                </c:pt>
                <c:pt idx="11">
                  <c:v>478988.61342000001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8-4BCD-B431-2E8F31660D4D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353182.97957999998</c:v>
                </c:pt>
                <c:pt idx="1">
                  <c:v>415562.04042999999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8-4BCD-B431-2E8F3166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837120"/>
        <c:axId val="1182842016"/>
      </c:lineChart>
      <c:catAx>
        <c:axId val="11828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4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8420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37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1636544.53418</c:v>
                </c:pt>
                <c:pt idx="1">
                  <c:v>1678589.30263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0B7-9C57-BAA91302D6DF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1680111.3639199999</c:v>
                </c:pt>
                <c:pt idx="1">
                  <c:v>1489584.15833</c:v>
                </c:pt>
                <c:pt idx="2">
                  <c:v>1489081.6651600001</c:v>
                </c:pt>
                <c:pt idx="3">
                  <c:v>1275449.4274800001</c:v>
                </c:pt>
                <c:pt idx="4">
                  <c:v>1174354.86897</c:v>
                </c:pt>
                <c:pt idx="5">
                  <c:v>1422690.3107799999</c:v>
                </c:pt>
                <c:pt idx="6">
                  <c:v>1579757.91233</c:v>
                </c:pt>
                <c:pt idx="7">
                  <c:v>1372187.25768</c:v>
                </c:pt>
                <c:pt idx="8">
                  <c:v>1623344.5935899999</c:v>
                </c:pt>
                <c:pt idx="9">
                  <c:v>1723403.7453000001</c:v>
                </c:pt>
                <c:pt idx="10">
                  <c:v>1626420.04657</c:v>
                </c:pt>
                <c:pt idx="11">
                  <c:v>1797362.20438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0B7-9C57-BAA91302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43696"/>
        <c:axId val="1223438256"/>
      </c:lineChart>
      <c:catAx>
        <c:axId val="122344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3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43825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4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651869.20449999999</c:v>
                </c:pt>
                <c:pt idx="1">
                  <c:v>685915.80937999999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5-43C7-831A-8BCE91FC3B24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623758.75159999996</c:v>
                </c:pt>
                <c:pt idx="1">
                  <c:v>633534.13815000001</c:v>
                </c:pt>
                <c:pt idx="2">
                  <c:v>625427.45126</c:v>
                </c:pt>
                <c:pt idx="3">
                  <c:v>455478.11345</c:v>
                </c:pt>
                <c:pt idx="4">
                  <c:v>430827.64545000001</c:v>
                </c:pt>
                <c:pt idx="5">
                  <c:v>585148.62147000001</c:v>
                </c:pt>
                <c:pt idx="6">
                  <c:v>665781.58568999998</c:v>
                </c:pt>
                <c:pt idx="7">
                  <c:v>570508.73341999995</c:v>
                </c:pt>
                <c:pt idx="8">
                  <c:v>687533.77150999999</c:v>
                </c:pt>
                <c:pt idx="9">
                  <c:v>735667.23511000001</c:v>
                </c:pt>
                <c:pt idx="10">
                  <c:v>693457.83022</c:v>
                </c:pt>
                <c:pt idx="11">
                  <c:v>833376.43562999996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5-43C7-831A-8BCE91FC3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45328"/>
        <c:axId val="1223445872"/>
      </c:lineChart>
      <c:catAx>
        <c:axId val="122344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4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44587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344532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2266285.2234499999</c:v>
                </c:pt>
                <c:pt idx="1">
                  <c:v>2536478.7817699998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F-4DB3-83F7-E23956301525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2398160.2183599998</c:v>
                </c:pt>
                <c:pt idx="1">
                  <c:v>2517968.84608</c:v>
                </c:pt>
                <c:pt idx="2">
                  <c:v>2060600.3320800001</c:v>
                </c:pt>
                <c:pt idx="3">
                  <c:v>596329.18319000001</c:v>
                </c:pt>
                <c:pt idx="4">
                  <c:v>1202350.3807000001</c:v>
                </c:pt>
                <c:pt idx="5">
                  <c:v>2014183.4314300001</c:v>
                </c:pt>
                <c:pt idx="6">
                  <c:v>2199959.1348999999</c:v>
                </c:pt>
                <c:pt idx="7">
                  <c:v>1543642.43915</c:v>
                </c:pt>
                <c:pt idx="8">
                  <c:v>2604389.27122</c:v>
                </c:pt>
                <c:pt idx="9">
                  <c:v>2914282.02428</c:v>
                </c:pt>
                <c:pt idx="10">
                  <c:v>2696303.9546699999</c:v>
                </c:pt>
                <c:pt idx="11">
                  <c:v>2797956.92026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F-4DB3-83F7-E2395630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281712"/>
        <c:axId val="1226284432"/>
      </c:lineChart>
      <c:catAx>
        <c:axId val="122628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28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628443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28171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895546.45790000004</c:v>
                </c:pt>
                <c:pt idx="1">
                  <c:v>1066562.2127100001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B-4388-82D2-4436398E261D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822634.86193000001</c:v>
                </c:pt>
                <c:pt idx="1">
                  <c:v>862533.76939000003</c:v>
                </c:pt>
                <c:pt idx="2">
                  <c:v>828841.35501000006</c:v>
                </c:pt>
                <c:pt idx="3">
                  <c:v>619437.99016000004</c:v>
                </c:pt>
                <c:pt idx="4">
                  <c:v>668939.19024999999</c:v>
                </c:pt>
                <c:pt idx="5">
                  <c:v>901276.23904999997</c:v>
                </c:pt>
                <c:pt idx="6">
                  <c:v>985161.33047000004</c:v>
                </c:pt>
                <c:pt idx="7">
                  <c:v>849881.92486999999</c:v>
                </c:pt>
                <c:pt idx="8">
                  <c:v>1061291.14613</c:v>
                </c:pt>
                <c:pt idx="9">
                  <c:v>1122285.6034899999</c:v>
                </c:pt>
                <c:pt idx="10">
                  <c:v>1109263.3599400001</c:v>
                </c:pt>
                <c:pt idx="11">
                  <c:v>1219098.8957499999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B-4388-82D2-4436398E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282256"/>
        <c:axId val="1226287152"/>
      </c:lineChart>
      <c:catAx>
        <c:axId val="122628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28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628715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28225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1518132.71652</c:v>
                </c:pt>
                <c:pt idx="1">
                  <c:v>1517344.0383899999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0-4D98-A983-8D5F9647E324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1490296.0776</c:v>
                </c:pt>
                <c:pt idx="1">
                  <c:v>1516934.82063</c:v>
                </c:pt>
                <c:pt idx="2">
                  <c:v>1209757.8055199999</c:v>
                </c:pt>
                <c:pt idx="3">
                  <c:v>573649.66203000001</c:v>
                </c:pt>
                <c:pt idx="4">
                  <c:v>835981.67616000003</c:v>
                </c:pt>
                <c:pt idx="5">
                  <c:v>1348617.34769</c:v>
                </c:pt>
                <c:pt idx="6">
                  <c:v>1804690.6373600001</c:v>
                </c:pt>
                <c:pt idx="7">
                  <c:v>1538111.4308199999</c:v>
                </c:pt>
                <c:pt idx="8">
                  <c:v>1788181.6191499999</c:v>
                </c:pt>
                <c:pt idx="9">
                  <c:v>1847835.5289499999</c:v>
                </c:pt>
                <c:pt idx="10">
                  <c:v>1515554.8090900001</c:v>
                </c:pt>
                <c:pt idx="11">
                  <c:v>1655757.7117600001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0-4D98-A983-8D5F9647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284976"/>
        <c:axId val="1226286064"/>
      </c:lineChart>
      <c:catAx>
        <c:axId val="122628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28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628606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284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759491.89757999999</c:v>
                </c:pt>
                <c:pt idx="1">
                  <c:v>835859.56197000004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2-4571-AABF-A46A1664C33D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702065.64616</c:v>
                </c:pt>
                <c:pt idx="1">
                  <c:v>689293.64992</c:v>
                </c:pt>
                <c:pt idx="2">
                  <c:v>671306.79547999997</c:v>
                </c:pt>
                <c:pt idx="3">
                  <c:v>517653.10184000002</c:v>
                </c:pt>
                <c:pt idx="4">
                  <c:v>497665.91717999999</c:v>
                </c:pt>
                <c:pt idx="5">
                  <c:v>676138.14431</c:v>
                </c:pt>
                <c:pt idx="6">
                  <c:v>754104.48285000003</c:v>
                </c:pt>
                <c:pt idx="7">
                  <c:v>614953.91498</c:v>
                </c:pt>
                <c:pt idx="8">
                  <c:v>747671.76983999996</c:v>
                </c:pt>
                <c:pt idx="9">
                  <c:v>800884.80833999999</c:v>
                </c:pt>
                <c:pt idx="10">
                  <c:v>761649.73525999999</c:v>
                </c:pt>
                <c:pt idx="11">
                  <c:v>819293.19288999995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2-4571-AABF-A46A1664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288240"/>
        <c:axId val="1226770496"/>
      </c:lineChart>
      <c:catAx>
        <c:axId val="122628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7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67704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2882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279066.63507000002</c:v>
                </c:pt>
                <c:pt idx="1">
                  <c:v>330487.63986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8-45A2-BEBD-45E9591414F4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287897.45929000003</c:v>
                </c:pt>
                <c:pt idx="1">
                  <c:v>309024.14743999997</c:v>
                </c:pt>
                <c:pt idx="2">
                  <c:v>316474.96230000001</c:v>
                </c:pt>
                <c:pt idx="3">
                  <c:v>231358.31606000001</c:v>
                </c:pt>
                <c:pt idx="4">
                  <c:v>250126.45538</c:v>
                </c:pt>
                <c:pt idx="5">
                  <c:v>322830.27152000001</c:v>
                </c:pt>
                <c:pt idx="6">
                  <c:v>350669.70876000001</c:v>
                </c:pt>
                <c:pt idx="7">
                  <c:v>318594.05446999997</c:v>
                </c:pt>
                <c:pt idx="8">
                  <c:v>344049.49904000002</c:v>
                </c:pt>
                <c:pt idx="9">
                  <c:v>356432.07568000001</c:v>
                </c:pt>
                <c:pt idx="10">
                  <c:v>318196.62147999997</c:v>
                </c:pt>
                <c:pt idx="11">
                  <c:v>352398.11518999998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8-45A2-BEBD-45E95914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71040"/>
        <c:axId val="1226768864"/>
      </c:lineChart>
      <c:catAx>
        <c:axId val="12267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6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67688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7104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330233.74012999999</c:v>
                </c:pt>
                <c:pt idx="1">
                  <c:v>305409.09935999999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0-4F63-AFF4-94AB2613C75F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291805.55313000001</c:v>
                </c:pt>
                <c:pt idx="1">
                  <c:v>374002.95552000002</c:v>
                </c:pt>
                <c:pt idx="2">
                  <c:v>229267.48446000001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346445.54528000002</c:v>
                </c:pt>
                <c:pt idx="6">
                  <c:v>347047.36641999998</c:v>
                </c:pt>
                <c:pt idx="7">
                  <c:v>187487.85428999999</c:v>
                </c:pt>
                <c:pt idx="8">
                  <c:v>316252.85888999997</c:v>
                </c:pt>
                <c:pt idx="9">
                  <c:v>694774.87872000004</c:v>
                </c:pt>
                <c:pt idx="10">
                  <c:v>312224.62391999998</c:v>
                </c:pt>
                <c:pt idx="11">
                  <c:v>298055.41907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0-4F63-AFF4-94AB2613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80832"/>
        <c:axId val="1226776480"/>
      </c:lineChart>
      <c:catAx>
        <c:axId val="12267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7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6776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80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1055913.1686499999</c:v>
                </c:pt>
                <c:pt idx="1">
                  <c:v>1212472.2130199999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9-46F1-98A6-50A82DDC5E51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1135828.2861599999</c:v>
                </c:pt>
                <c:pt idx="1">
                  <c:v>997635.78670000006</c:v>
                </c:pt>
                <c:pt idx="2">
                  <c:v>980858.60253000003</c:v>
                </c:pt>
                <c:pt idx="3">
                  <c:v>901066.08548999997</c:v>
                </c:pt>
                <c:pt idx="4">
                  <c:v>814522.73259000003</c:v>
                </c:pt>
                <c:pt idx="5">
                  <c:v>1119160.36598</c:v>
                </c:pt>
                <c:pt idx="6">
                  <c:v>1034449.8236</c:v>
                </c:pt>
                <c:pt idx="7">
                  <c:v>867801.73748999997</c:v>
                </c:pt>
                <c:pt idx="8">
                  <c:v>1084122.0383299999</c:v>
                </c:pt>
                <c:pt idx="9">
                  <c:v>1104082.5678399999</c:v>
                </c:pt>
                <c:pt idx="10">
                  <c:v>1214516.00058</c:v>
                </c:pt>
                <c:pt idx="11">
                  <c:v>1373776.1652899999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9-46F1-98A6-50A82DDC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74304"/>
        <c:axId val="1226771584"/>
      </c:lineChart>
      <c:catAx>
        <c:axId val="12267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7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677158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7430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353182.97957999998</c:v>
                </c:pt>
                <c:pt idx="1">
                  <c:v>415562.04042999999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4B84-AD7E-2270638C1E7F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282290.46435000002</c:v>
                </c:pt>
                <c:pt idx="2">
                  <c:v>323949.13653000002</c:v>
                </c:pt>
                <c:pt idx="3">
                  <c:v>329304.61407000001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372592.35943999997</c:v>
                </c:pt>
                <c:pt idx="7">
                  <c:v>322479.23713999998</c:v>
                </c:pt>
                <c:pt idx="8">
                  <c:v>420079.68560999999</c:v>
                </c:pt>
                <c:pt idx="9">
                  <c:v>393981.52207000001</c:v>
                </c:pt>
                <c:pt idx="10">
                  <c:v>432572.59969</c:v>
                </c:pt>
                <c:pt idx="11">
                  <c:v>478988.61342000001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4B84-AD7E-2270638C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78112"/>
        <c:axId val="1226779744"/>
      </c:lineChart>
      <c:catAx>
        <c:axId val="12267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677974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7811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'2002_2020_AYLIK_IHR'!$C$1:$N$1</c15:sqref>
                  </c15:fullRef>
                </c:ext>
              </c:extLst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'2002_2020_AYLIK_IHR'!$C$80:$O$80</c15:sqref>
                  </c15:fullRef>
                </c:ext>
              </c:extLst>
              <c:f>'2002_2020_AYLIK_IHR'!$C$80:$N$80</c:f>
              <c:numCache>
                <c:formatCode>#,##0</c:formatCode>
                <c:ptCount val="12"/>
                <c:pt idx="0">
                  <c:v>14701547.01</c:v>
                </c:pt>
                <c:pt idx="1">
                  <c:v>14608457.412</c:v>
                </c:pt>
                <c:pt idx="2">
                  <c:v>13353541.661</c:v>
                </c:pt>
                <c:pt idx="3">
                  <c:v>8978637.5739999991</c:v>
                </c:pt>
                <c:pt idx="4">
                  <c:v>9956403.9639999997</c:v>
                </c:pt>
                <c:pt idx="5">
                  <c:v>13461087.622</c:v>
                </c:pt>
                <c:pt idx="6">
                  <c:v>14892111.653000001</c:v>
                </c:pt>
                <c:pt idx="7">
                  <c:v>12457175.274</c:v>
                </c:pt>
                <c:pt idx="8">
                  <c:v>15992041.275</c:v>
                </c:pt>
                <c:pt idx="9">
                  <c:v>17323085.566</c:v>
                </c:pt>
                <c:pt idx="10">
                  <c:v>16092912.482000001</c:v>
                </c:pt>
                <c:pt idx="11">
                  <c:v>17852408.816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048-B06D-9CDD69979319}"/>
            </c:ext>
          </c:extLst>
        </c:ser>
        <c:ser>
          <c:idx val="1"/>
          <c:order val="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'2002_2020_AYLIK_IHR'!$C$1:$N$1</c15:sqref>
                  </c15:fullRef>
                </c:ext>
              </c:extLst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'2002_2020_AYLIK_IHR'!$C$81:$N$81</c15:sqref>
                  </c15:fullRef>
                </c:ext>
              </c:extLst>
              <c:f>'2002_2020_AYLIK_IHR'!$C$81:$N$81</c:f>
              <c:numCache>
                <c:formatCode>#,##0</c:formatCode>
                <c:ptCount val="12"/>
                <c:pt idx="0">
                  <c:v>15045335.514</c:v>
                </c:pt>
                <c:pt idx="1">
                  <c:v>16011967.444709996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048-B06D-9CDD6997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843104"/>
        <c:axId val="1182840384"/>
      </c:lineChart>
      <c:catAx>
        <c:axId val="11828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4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8403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43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14477.6723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7-4682-830C-DE1821CC9B84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7-4682-830C-DE1821CC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82464"/>
        <c:axId val="1226777024"/>
      </c:lineChart>
      <c:catAx>
        <c:axId val="12267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7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677702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824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166997.1611</c:v>
                </c:pt>
                <c:pt idx="1">
                  <c:v>233224.86911999999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6-4667-B571-D8907796D152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166851.07902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167256.00834999999</c:v>
                </c:pt>
                <c:pt idx="6">
                  <c:v>139475.37940000001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287183.77549999999</c:v>
                </c:pt>
                <c:pt idx="10">
                  <c:v>191365.55755</c:v>
                </c:pt>
                <c:pt idx="11">
                  <c:v>279510.36897000001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6-4667-B571-D8907796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80288"/>
        <c:axId val="1226781376"/>
      </c:lineChart>
      <c:catAx>
        <c:axId val="12267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8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6781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80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400178.89928999997</c:v>
                </c:pt>
                <c:pt idx="1">
                  <c:v>446643.01578999998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B-4610-8667-A1F738F562F3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361004.43206999998</c:v>
                </c:pt>
                <c:pt idx="1">
                  <c:v>387549.95711000002</c:v>
                </c:pt>
                <c:pt idx="2">
                  <c:v>396045.68745999999</c:v>
                </c:pt>
                <c:pt idx="3">
                  <c:v>286875.33373000001</c:v>
                </c:pt>
                <c:pt idx="4">
                  <c:v>277944.24114</c:v>
                </c:pt>
                <c:pt idx="5">
                  <c:v>359634.73421000002</c:v>
                </c:pt>
                <c:pt idx="6">
                  <c:v>415995.64993000001</c:v>
                </c:pt>
                <c:pt idx="7">
                  <c:v>355292.86916</c:v>
                </c:pt>
                <c:pt idx="8">
                  <c:v>435798.87946999999</c:v>
                </c:pt>
                <c:pt idx="9">
                  <c:v>459854.99784000003</c:v>
                </c:pt>
                <c:pt idx="10">
                  <c:v>439412.30365999998</c:v>
                </c:pt>
                <c:pt idx="11">
                  <c:v>488007.47538999998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B-4610-8667-A1F738F5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83552"/>
        <c:axId val="1226769952"/>
      </c:lineChart>
      <c:catAx>
        <c:axId val="12267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6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676995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67835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2043281.2181300004</c:v>
                </c:pt>
                <c:pt idx="1">
                  <c:v>1939511.3303999999</c:v>
                </c:pt>
                <c:pt idx="2">
                  <c:v>2031737.4152900001</c:v>
                </c:pt>
                <c:pt idx="3">
                  <c:v>1762700.2717300002</c:v>
                </c:pt>
                <c:pt idx="4">
                  <c:v>1575698.01691</c:v>
                </c:pt>
                <c:pt idx="5">
                  <c:v>1910372.0898199999</c:v>
                </c:pt>
                <c:pt idx="6">
                  <c:v>1955168.7678900003</c:v>
                </c:pt>
                <c:pt idx="7">
                  <c:v>1680189.5269800001</c:v>
                </c:pt>
                <c:pt idx="8">
                  <c:v>2216502.7880299999</c:v>
                </c:pt>
                <c:pt idx="9">
                  <c:v>2334927.7089800001</c:v>
                </c:pt>
                <c:pt idx="10">
                  <c:v>2308671.0070700003</c:v>
                </c:pt>
                <c:pt idx="11">
                  <c:v>2595942.5288899997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D-48EA-8D89-7F61E6728BF3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2061199.4939899999</c:v>
                </c:pt>
                <c:pt idx="1">
                  <c:v>2136539.4640100002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D-48EA-8D89-7F61E672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839296"/>
        <c:axId val="1182849632"/>
      </c:lineChart>
      <c:catAx>
        <c:axId val="11828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4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8496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39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7-4FA7-BA93-CE86398603F7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7-4FA7-BA93-CE86398603F7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7-4FA7-BA93-CE86398603F7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7-4FA7-BA93-CE86398603F7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57-4FA7-BA93-CE86398603F7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7-4FA7-BA93-CE86398603F7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57-4FA7-BA93-CE86398603F7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57-4FA7-BA93-CE86398603F7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57-4FA7-BA93-CE86398603F7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57-4FA7-BA93-CE86398603F7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57-4FA7-BA93-CE86398603F7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15045335.514</c:v>
                </c:pt>
                <c:pt idx="1">
                  <c:v>16011967.444709996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57-4FA7-BA93-CE863986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841472"/>
        <c:axId val="1182837664"/>
      </c:lineChart>
      <c:catAx>
        <c:axId val="11828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3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83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414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'2002_2020_AYLIK_IHR'!$O$62:$O$81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169669410.30900002</c:v>
                </c:pt>
                <c:pt idx="19">
                  <c:v>31057302.958709996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4-47F7-A4D1-A2D82EAA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848000"/>
        <c:axId val="1182834944"/>
      </c:barChart>
      <c:catAx>
        <c:axId val="11828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3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834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8284800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599992.85439999995</c:v>
                </c:pt>
                <c:pt idx="1">
                  <c:v>640622.28422000003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8-473E-AD65-D57D74993850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583521.21978000004</c:v>
                </c:pt>
                <c:pt idx="1">
                  <c:v>593080.92209000001</c:v>
                </c:pt>
                <c:pt idx="2">
                  <c:v>631434.96360000002</c:v>
                </c:pt>
                <c:pt idx="3">
                  <c:v>593842.38549999997</c:v>
                </c:pt>
                <c:pt idx="4">
                  <c:v>498533.30018999998</c:v>
                </c:pt>
                <c:pt idx="5">
                  <c:v>571551.14307999995</c:v>
                </c:pt>
                <c:pt idx="6">
                  <c:v>588897.35079000005</c:v>
                </c:pt>
                <c:pt idx="7">
                  <c:v>544241.16128999996</c:v>
                </c:pt>
                <c:pt idx="8">
                  <c:v>643556.51067999995</c:v>
                </c:pt>
                <c:pt idx="9">
                  <c:v>667681.54290999996</c:v>
                </c:pt>
                <c:pt idx="10">
                  <c:v>611857.62601000001</c:v>
                </c:pt>
                <c:pt idx="11">
                  <c:v>765520.34611000004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8-473E-AD65-D57D7499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952592"/>
        <c:axId val="1224887680"/>
      </c:lineChart>
      <c:catAx>
        <c:axId val="10949525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8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8876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949525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278379.07712999999</c:v>
                </c:pt>
                <c:pt idx="1">
                  <c:v>250069.64562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E-4516-9C54-847453A12700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255284.85496</c:v>
                </c:pt>
                <c:pt idx="1">
                  <c:v>203425.85910999999</c:v>
                </c:pt>
                <c:pt idx="2">
                  <c:v>178155.19639999999</c:v>
                </c:pt>
                <c:pt idx="3">
                  <c:v>118357.13295</c:v>
                </c:pt>
                <c:pt idx="4">
                  <c:v>158686.86642999999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129782.16254999999</c:v>
                </c:pt>
                <c:pt idx="8">
                  <c:v>197124.89387</c:v>
                </c:pt>
                <c:pt idx="9">
                  <c:v>263922.17664000002</c:v>
                </c:pt>
                <c:pt idx="10">
                  <c:v>370507.45046999998</c:v>
                </c:pt>
                <c:pt idx="11">
                  <c:v>405355.82191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E-4516-9C54-847453A1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888224"/>
        <c:axId val="1224884960"/>
      </c:lineChart>
      <c:catAx>
        <c:axId val="12248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8849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88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129850.56887</c:v>
                </c:pt>
                <c:pt idx="1">
                  <c:v>146026.10407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C-4870-802A-8136F2B63AF1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131869.98423</c:v>
                </c:pt>
                <c:pt idx="1">
                  <c:v>126847.16056</c:v>
                </c:pt>
                <c:pt idx="2">
                  <c:v>162232.90966999999</c:v>
                </c:pt>
                <c:pt idx="3">
                  <c:v>143635.70899000001</c:v>
                </c:pt>
                <c:pt idx="4">
                  <c:v>100056.65201000001</c:v>
                </c:pt>
                <c:pt idx="5">
                  <c:v>112618.65360000001</c:v>
                </c:pt>
                <c:pt idx="6">
                  <c:v>124203.42075999999</c:v>
                </c:pt>
                <c:pt idx="7">
                  <c:v>130638.14971</c:v>
                </c:pt>
                <c:pt idx="8">
                  <c:v>166846.41081</c:v>
                </c:pt>
                <c:pt idx="9">
                  <c:v>168642.57126999999</c:v>
                </c:pt>
                <c:pt idx="10">
                  <c:v>164501.10172999999</c:v>
                </c:pt>
                <c:pt idx="11">
                  <c:v>151221.75333000001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C-4870-802A-8136F2B6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882784"/>
        <c:axId val="1224894208"/>
      </c:lineChart>
      <c:catAx>
        <c:axId val="12248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9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8942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24882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32" activePane="bottomRight" state="frozen"/>
      <selection activeCell="B16" sqref="B16"/>
      <selection pane="topRight" activeCell="B16" sqref="B16"/>
      <selection pane="bottomLeft" activeCell="B16" sqref="B16"/>
      <selection pane="bottomRight" activeCell="B48" sqref="B48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3" t="s">
        <v>125</v>
      </c>
      <c r="C1" s="153"/>
      <c r="D1" s="153"/>
      <c r="E1" s="153"/>
      <c r="F1" s="153"/>
      <c r="G1" s="153"/>
      <c r="H1" s="153"/>
      <c r="I1" s="153"/>
      <c r="J1" s="153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0" t="s">
        <v>126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7.399999999999999" x14ac:dyDescent="0.25">
      <c r="A6" s="3"/>
      <c r="B6" s="149" t="s">
        <v>127</v>
      </c>
      <c r="C6" s="149"/>
      <c r="D6" s="149"/>
      <c r="E6" s="149"/>
      <c r="F6" s="149" t="s">
        <v>128</v>
      </c>
      <c r="G6" s="149"/>
      <c r="H6" s="149"/>
      <c r="I6" s="149"/>
      <c r="J6" s="149" t="s">
        <v>104</v>
      </c>
      <c r="K6" s="149"/>
      <c r="L6" s="149"/>
      <c r="M6" s="149"/>
    </row>
    <row r="7" spans="1:13" ht="28.2" x14ac:dyDescent="0.3">
      <c r="A7" s="4" t="s">
        <v>1</v>
      </c>
      <c r="B7" s="5">
        <v>2020</v>
      </c>
      <c r="C7" s="6">
        <v>2021</v>
      </c>
      <c r="D7" s="7" t="s">
        <v>124</v>
      </c>
      <c r="E7" s="7" t="s">
        <v>115</v>
      </c>
      <c r="F7" s="5">
        <v>2020</v>
      </c>
      <c r="G7" s="6">
        <v>2021</v>
      </c>
      <c r="H7" s="7" t="s">
        <v>124</v>
      </c>
      <c r="I7" s="7" t="s">
        <v>115</v>
      </c>
      <c r="J7" s="5" t="s">
        <v>129</v>
      </c>
      <c r="K7" s="5" t="s">
        <v>130</v>
      </c>
      <c r="L7" s="7" t="s">
        <v>124</v>
      </c>
      <c r="M7" s="7" t="s">
        <v>115</v>
      </c>
    </row>
    <row r="8" spans="1:13" ht="16.8" x14ac:dyDescent="0.3">
      <c r="A8" s="85" t="s">
        <v>2</v>
      </c>
      <c r="B8" s="8">
        <f>B9+B18+B20</f>
        <v>1939511.3303999999</v>
      </c>
      <c r="C8" s="8">
        <f>C9+C18+C20</f>
        <v>2136539.4640100002</v>
      </c>
      <c r="D8" s="10">
        <f t="shared" ref="D8:D46" si="0">(C8-B8)/B8*100</f>
        <v>10.158648238954386</v>
      </c>
      <c r="E8" s="10">
        <f>C8/C$44*100</f>
        <v>14.685124631920052</v>
      </c>
      <c r="F8" s="8">
        <f>F9+F18+F20</f>
        <v>3982792.5485299998</v>
      </c>
      <c r="G8" s="8">
        <f>G9+G18+G20</f>
        <v>4197738.9580000006</v>
      </c>
      <c r="H8" s="10">
        <f t="shared" ref="H8:H46" si="1">(G8-F8)/F8*100</f>
        <v>5.3968768609184741</v>
      </c>
      <c r="I8" s="10">
        <f t="shared" ref="I8:I43" si="2">G8/G$44*100</f>
        <v>14.965036299651471</v>
      </c>
      <c r="J8" s="8">
        <f>J9+J18+J20</f>
        <v>23617949.32838</v>
      </c>
      <c r="K8" s="8">
        <f>K9+K18+K20</f>
        <v>24569649.07959</v>
      </c>
      <c r="L8" s="10">
        <f t="shared" ref="L8:L46" si="3">(K8-J8)/J8*100</f>
        <v>4.0295613221017916</v>
      </c>
      <c r="M8" s="10">
        <f t="shared" ref="M8:M43" si="4">K8/K$44*100</f>
        <v>15.607455748229812</v>
      </c>
    </row>
    <row r="9" spans="1:13" ht="15.6" x14ac:dyDescent="0.3">
      <c r="A9" s="9" t="s">
        <v>3</v>
      </c>
      <c r="B9" s="8">
        <f>B10+B11+B12+B13+B14+B15+B16+B17</f>
        <v>1285191.85038</v>
      </c>
      <c r="C9" s="8">
        <f>C10+C11+C12+C13+C14+C15+C16+C17</f>
        <v>1447392.93243</v>
      </c>
      <c r="D9" s="10">
        <f t="shared" si="0"/>
        <v>12.620768020124091</v>
      </c>
      <c r="E9" s="10">
        <f t="shared" ref="E9:E43" si="5">C9/C$44*100</f>
        <v>9.9483983151903548</v>
      </c>
      <c r="F9" s="8">
        <f>F10+F11+F12+F13+F14+F15+F16+F17</f>
        <v>2666980.0743199997</v>
      </c>
      <c r="G9" s="8">
        <f>G10+G11+G12+G13+G14+G15+G16+G17</f>
        <v>2837763.12696</v>
      </c>
      <c r="H9" s="10">
        <f t="shared" si="1"/>
        <v>6.4036118711364924</v>
      </c>
      <c r="I9" s="10">
        <f t="shared" si="2"/>
        <v>10.116691063848869</v>
      </c>
      <c r="J9" s="8">
        <f>J10+J11+J12+J13+J14+J15+J16+J17</f>
        <v>15503193.13201</v>
      </c>
      <c r="K9" s="8">
        <f>K10+K11+K12+K13+K14+K15+K16+K17</f>
        <v>16510660.908370001</v>
      </c>
      <c r="L9" s="10">
        <f t="shared" si="3"/>
        <v>6.4984533688085611</v>
      </c>
      <c r="M9" s="10">
        <f t="shared" si="4"/>
        <v>10.488119250977627</v>
      </c>
    </row>
    <row r="10" spans="1:13" ht="13.8" x14ac:dyDescent="0.25">
      <c r="A10" s="11" t="s">
        <v>131</v>
      </c>
      <c r="B10" s="12">
        <v>593080.92209000001</v>
      </c>
      <c r="C10" s="12">
        <v>640622.28422000003</v>
      </c>
      <c r="D10" s="13">
        <f t="shared" si="0"/>
        <v>8.0159992269630997</v>
      </c>
      <c r="E10" s="13">
        <f t="shared" si="5"/>
        <v>4.4032035186933376</v>
      </c>
      <c r="F10" s="12">
        <v>1176602.1418699999</v>
      </c>
      <c r="G10" s="12">
        <v>1240615.1386200001</v>
      </c>
      <c r="H10" s="13">
        <f t="shared" si="1"/>
        <v>5.440496364239392</v>
      </c>
      <c r="I10" s="13">
        <f t="shared" si="2"/>
        <v>4.422821611611381</v>
      </c>
      <c r="J10" s="12">
        <v>6839198.8401800003</v>
      </c>
      <c r="K10" s="12">
        <v>7357731.4687799998</v>
      </c>
      <c r="L10" s="13">
        <f t="shared" si="3"/>
        <v>7.5817744258822026</v>
      </c>
      <c r="M10" s="13">
        <f t="shared" si="4"/>
        <v>4.6738749883788762</v>
      </c>
    </row>
    <row r="11" spans="1:13" ht="13.8" x14ac:dyDescent="0.25">
      <c r="A11" s="11" t="s">
        <v>132</v>
      </c>
      <c r="B11" s="12">
        <v>203425.85910999999</v>
      </c>
      <c r="C11" s="12">
        <v>250069.64562</v>
      </c>
      <c r="D11" s="13">
        <f t="shared" si="0"/>
        <v>22.929133353089568</v>
      </c>
      <c r="E11" s="13">
        <f t="shared" si="5"/>
        <v>1.7188093056317126</v>
      </c>
      <c r="F11" s="12">
        <v>458710.71406999999</v>
      </c>
      <c r="G11" s="12">
        <v>528448.72274999996</v>
      </c>
      <c r="H11" s="13">
        <f t="shared" si="1"/>
        <v>15.203047703254176</v>
      </c>
      <c r="I11" s="13">
        <f t="shared" si="2"/>
        <v>1.8839318970482311</v>
      </c>
      <c r="J11" s="12">
        <v>2354072.5194799998</v>
      </c>
      <c r="K11" s="12">
        <v>2800074.8681899998</v>
      </c>
      <c r="L11" s="13">
        <f t="shared" si="3"/>
        <v>18.9459901944108</v>
      </c>
      <c r="M11" s="13">
        <f t="shared" si="4"/>
        <v>1.7787003980170444</v>
      </c>
    </row>
    <row r="12" spans="1:13" ht="13.8" x14ac:dyDescent="0.25">
      <c r="A12" s="11" t="s">
        <v>133</v>
      </c>
      <c r="B12" s="12">
        <v>126847.16056</v>
      </c>
      <c r="C12" s="12">
        <v>146026.10407</v>
      </c>
      <c r="D12" s="13">
        <f t="shared" si="0"/>
        <v>15.119726311041989</v>
      </c>
      <c r="E12" s="13">
        <f t="shared" si="5"/>
        <v>1.0036844972462633</v>
      </c>
      <c r="F12" s="12">
        <v>258717.14478999999</v>
      </c>
      <c r="G12" s="12">
        <v>275876.67294000002</v>
      </c>
      <c r="H12" s="13">
        <f t="shared" si="1"/>
        <v>6.6325438787322621</v>
      </c>
      <c r="I12" s="13">
        <f t="shared" si="2"/>
        <v>0.98350670827353925</v>
      </c>
      <c r="J12" s="12">
        <v>1559194.5206500001</v>
      </c>
      <c r="K12" s="12">
        <v>1700474.0048199999</v>
      </c>
      <c r="L12" s="13">
        <f t="shared" si="3"/>
        <v>9.0610557117083097</v>
      </c>
      <c r="M12" s="13">
        <f t="shared" si="4"/>
        <v>1.080197470271975</v>
      </c>
    </row>
    <row r="13" spans="1:13" ht="13.8" x14ac:dyDescent="0.25">
      <c r="A13" s="11" t="s">
        <v>134</v>
      </c>
      <c r="B13" s="12">
        <v>100301.6303</v>
      </c>
      <c r="C13" s="12">
        <v>117120.16667999999</v>
      </c>
      <c r="D13" s="13">
        <f t="shared" si="0"/>
        <v>16.767959134558545</v>
      </c>
      <c r="E13" s="13">
        <f t="shared" si="5"/>
        <v>0.80500466926970815</v>
      </c>
      <c r="F13" s="12">
        <v>213507.05544</v>
      </c>
      <c r="G13" s="12">
        <v>220997.58671999999</v>
      </c>
      <c r="H13" s="13">
        <f t="shared" si="1"/>
        <v>3.5083296261865189</v>
      </c>
      <c r="I13" s="13">
        <f t="shared" si="2"/>
        <v>0.78786149889032087</v>
      </c>
      <c r="J13" s="12">
        <v>1402984.1765699999</v>
      </c>
      <c r="K13" s="12">
        <v>1406497.6645500001</v>
      </c>
      <c r="L13" s="13">
        <f t="shared" si="3"/>
        <v>0.25042962270536401</v>
      </c>
      <c r="M13" s="13">
        <f t="shared" si="4"/>
        <v>0.89345395159461594</v>
      </c>
    </row>
    <row r="14" spans="1:13" ht="13.8" x14ac:dyDescent="0.25">
      <c r="A14" s="11" t="s">
        <v>135</v>
      </c>
      <c r="B14" s="12">
        <v>163093.91933999999</v>
      </c>
      <c r="C14" s="12">
        <v>201845.24713</v>
      </c>
      <c r="D14" s="13">
        <f t="shared" si="0"/>
        <v>23.760130326634414</v>
      </c>
      <c r="E14" s="13">
        <f t="shared" si="5"/>
        <v>1.3873474655607294</v>
      </c>
      <c r="F14" s="12">
        <v>346393.63248999999</v>
      </c>
      <c r="G14" s="12">
        <v>393032.67073999997</v>
      </c>
      <c r="H14" s="13">
        <f t="shared" si="1"/>
        <v>13.464173089655857</v>
      </c>
      <c r="I14" s="13">
        <f t="shared" si="2"/>
        <v>1.4011705452440533</v>
      </c>
      <c r="J14" s="12">
        <v>2078180.80268</v>
      </c>
      <c r="K14" s="12">
        <v>1992398.6417799999</v>
      </c>
      <c r="L14" s="13">
        <f t="shared" si="3"/>
        <v>-4.1277525415197873</v>
      </c>
      <c r="M14" s="13">
        <f t="shared" si="4"/>
        <v>1.2656376789787442</v>
      </c>
    </row>
    <row r="15" spans="1:13" ht="13.8" x14ac:dyDescent="0.25">
      <c r="A15" s="11" t="s">
        <v>136</v>
      </c>
      <c r="B15" s="12">
        <v>24726.651860000002</v>
      </c>
      <c r="C15" s="12">
        <v>26191.20133</v>
      </c>
      <c r="D15" s="13">
        <f t="shared" si="0"/>
        <v>5.9229590738452611</v>
      </c>
      <c r="E15" s="13">
        <f t="shared" si="5"/>
        <v>0.18002057170939295</v>
      </c>
      <c r="F15" s="12">
        <v>49178.221239999999</v>
      </c>
      <c r="G15" s="12">
        <v>42140.275079999999</v>
      </c>
      <c r="H15" s="13">
        <f t="shared" si="1"/>
        <v>-14.311103538400365</v>
      </c>
      <c r="I15" s="13">
        <f t="shared" si="2"/>
        <v>0.15023105356459812</v>
      </c>
      <c r="J15" s="12">
        <v>277094.30424999999</v>
      </c>
      <c r="K15" s="12">
        <v>264089.53334000002</v>
      </c>
      <c r="L15" s="13">
        <f t="shared" si="3"/>
        <v>-4.6932653290003392</v>
      </c>
      <c r="M15" s="13">
        <f t="shared" si="4"/>
        <v>0.16775842796219104</v>
      </c>
    </row>
    <row r="16" spans="1:13" ht="13.8" x14ac:dyDescent="0.25">
      <c r="A16" s="11" t="s">
        <v>137</v>
      </c>
      <c r="B16" s="12">
        <v>60671.367539999999</v>
      </c>
      <c r="C16" s="12">
        <v>49199.688770000001</v>
      </c>
      <c r="D16" s="13">
        <f t="shared" si="0"/>
        <v>-18.907895495246322</v>
      </c>
      <c r="E16" s="13">
        <f t="shared" si="5"/>
        <v>0.33816532463345395</v>
      </c>
      <c r="F16" s="12">
        <v>139802.81385999999</v>
      </c>
      <c r="G16" s="12">
        <v>108317.69231</v>
      </c>
      <c r="H16" s="13">
        <f t="shared" si="1"/>
        <v>-22.521092874088737</v>
      </c>
      <c r="I16" s="13">
        <f t="shared" si="2"/>
        <v>0.38615507384621628</v>
      </c>
      <c r="J16" s="12">
        <v>883527.73901000002</v>
      </c>
      <c r="K16" s="12">
        <v>879021.15920999995</v>
      </c>
      <c r="L16" s="13">
        <f t="shared" si="3"/>
        <v>-0.51006658885998579</v>
      </c>
      <c r="M16" s="13">
        <f t="shared" si="4"/>
        <v>0.55838338592814296</v>
      </c>
    </row>
    <row r="17" spans="1:13" ht="13.8" x14ac:dyDescent="0.25">
      <c r="A17" s="11" t="s">
        <v>138</v>
      </c>
      <c r="B17" s="12">
        <v>13044.33958</v>
      </c>
      <c r="C17" s="12">
        <v>16318.59461</v>
      </c>
      <c r="D17" s="13">
        <f t="shared" si="0"/>
        <v>25.100964367871821</v>
      </c>
      <c r="E17" s="13">
        <f t="shared" si="5"/>
        <v>0.11216296244575576</v>
      </c>
      <c r="F17" s="12">
        <v>24068.350559999999</v>
      </c>
      <c r="G17" s="12">
        <v>28334.3678</v>
      </c>
      <c r="H17" s="13">
        <f t="shared" si="1"/>
        <v>17.724593255218075</v>
      </c>
      <c r="I17" s="13">
        <f t="shared" si="2"/>
        <v>0.10101267537052877</v>
      </c>
      <c r="J17" s="12">
        <v>108940.22919</v>
      </c>
      <c r="K17" s="12">
        <v>110373.5677</v>
      </c>
      <c r="L17" s="13">
        <f t="shared" si="3"/>
        <v>1.3157109367744679</v>
      </c>
      <c r="M17" s="13">
        <f t="shared" si="4"/>
        <v>7.0112949846035957E-2</v>
      </c>
    </row>
    <row r="18" spans="1:13" ht="15.6" x14ac:dyDescent="0.3">
      <c r="A18" s="9" t="s">
        <v>12</v>
      </c>
      <c r="B18" s="8">
        <f>B19</f>
        <v>209590.38469000001</v>
      </c>
      <c r="C18" s="8">
        <f>C19</f>
        <v>209438.07120000001</v>
      </c>
      <c r="D18" s="10">
        <f t="shared" si="0"/>
        <v>-7.2671983605203841E-2</v>
      </c>
      <c r="E18" s="10">
        <f t="shared" si="5"/>
        <v>1.4395353935884752</v>
      </c>
      <c r="F18" s="8">
        <f>F19</f>
        <v>418294.54006999999</v>
      </c>
      <c r="G18" s="8">
        <f>G19</f>
        <v>426471.11739000003</v>
      </c>
      <c r="H18" s="10">
        <f t="shared" si="1"/>
        <v>1.9547415843945086</v>
      </c>
      <c r="I18" s="10">
        <f t="shared" si="2"/>
        <v>1.520379379554138</v>
      </c>
      <c r="J18" s="8">
        <f>J19</f>
        <v>2491685.1787399999</v>
      </c>
      <c r="K18" s="8">
        <f>K19</f>
        <v>2458282.2729699998</v>
      </c>
      <c r="L18" s="10">
        <f t="shared" si="3"/>
        <v>-1.3405748870285177</v>
      </c>
      <c r="M18" s="10">
        <f t="shared" si="4"/>
        <v>1.56158240875768</v>
      </c>
    </row>
    <row r="19" spans="1:13" ht="13.8" x14ac:dyDescent="0.25">
      <c r="A19" s="11" t="s">
        <v>139</v>
      </c>
      <c r="B19" s="12">
        <v>209590.38469000001</v>
      </c>
      <c r="C19" s="12">
        <v>209438.07120000001</v>
      </c>
      <c r="D19" s="13">
        <f t="shared" si="0"/>
        <v>-7.2671983605203841E-2</v>
      </c>
      <c r="E19" s="13">
        <f t="shared" si="5"/>
        <v>1.4395353935884752</v>
      </c>
      <c r="F19" s="12">
        <v>418294.54006999999</v>
      </c>
      <c r="G19" s="12">
        <v>426471.11739000003</v>
      </c>
      <c r="H19" s="13">
        <f t="shared" si="1"/>
        <v>1.9547415843945086</v>
      </c>
      <c r="I19" s="13">
        <f t="shared" si="2"/>
        <v>1.520379379554138</v>
      </c>
      <c r="J19" s="12">
        <v>2491685.1787399999</v>
      </c>
      <c r="K19" s="12">
        <v>2458282.2729699998</v>
      </c>
      <c r="L19" s="13">
        <f t="shared" si="3"/>
        <v>-1.3405748870285177</v>
      </c>
      <c r="M19" s="13">
        <f t="shared" si="4"/>
        <v>1.56158240875768</v>
      </c>
    </row>
    <row r="20" spans="1:13" ht="15.6" x14ac:dyDescent="0.3">
      <c r="A20" s="9" t="s">
        <v>110</v>
      </c>
      <c r="B20" s="8">
        <f>B21</f>
        <v>444729.09532999998</v>
      </c>
      <c r="C20" s="8">
        <f>C21</f>
        <v>479708.46038</v>
      </c>
      <c r="D20" s="10">
        <f t="shared" si="0"/>
        <v>7.8653196782739094</v>
      </c>
      <c r="E20" s="10">
        <f t="shared" si="5"/>
        <v>3.2971909231412209</v>
      </c>
      <c r="F20" s="8">
        <f>F21</f>
        <v>897517.93414000003</v>
      </c>
      <c r="G20" s="8">
        <f>G21</f>
        <v>933504.71365000005</v>
      </c>
      <c r="H20" s="10">
        <f t="shared" si="1"/>
        <v>4.0095889052604266</v>
      </c>
      <c r="I20" s="10">
        <f t="shared" si="2"/>
        <v>3.3279658562484631</v>
      </c>
      <c r="J20" s="8">
        <f>J21</f>
        <v>5623071.0176299997</v>
      </c>
      <c r="K20" s="8">
        <f>K21</f>
        <v>5600705.8982499996</v>
      </c>
      <c r="L20" s="10">
        <f t="shared" si="3"/>
        <v>-0.39773851886057898</v>
      </c>
      <c r="M20" s="10">
        <f t="shared" si="4"/>
        <v>3.5577540884945047</v>
      </c>
    </row>
    <row r="21" spans="1:13" ht="13.8" x14ac:dyDescent="0.25">
      <c r="A21" s="11" t="s">
        <v>140</v>
      </c>
      <c r="B21" s="12">
        <v>444729.09532999998</v>
      </c>
      <c r="C21" s="12">
        <v>479708.46038</v>
      </c>
      <c r="D21" s="13">
        <f t="shared" si="0"/>
        <v>7.8653196782739094</v>
      </c>
      <c r="E21" s="13">
        <f t="shared" si="5"/>
        <v>3.2971909231412209</v>
      </c>
      <c r="F21" s="12">
        <v>897517.93414000003</v>
      </c>
      <c r="G21" s="12">
        <v>933504.71365000005</v>
      </c>
      <c r="H21" s="13">
        <f t="shared" si="1"/>
        <v>4.0095889052604266</v>
      </c>
      <c r="I21" s="13">
        <f t="shared" si="2"/>
        <v>3.3279658562484631</v>
      </c>
      <c r="J21" s="12">
        <v>5623071.0176299997</v>
      </c>
      <c r="K21" s="12">
        <v>5600705.8982499996</v>
      </c>
      <c r="L21" s="13">
        <f t="shared" si="3"/>
        <v>-0.39773851886057898</v>
      </c>
      <c r="M21" s="13">
        <f t="shared" si="4"/>
        <v>3.5577540884945047</v>
      </c>
    </row>
    <row r="22" spans="1:13" ht="16.8" x14ac:dyDescent="0.3">
      <c r="A22" s="85" t="s">
        <v>14</v>
      </c>
      <c r="B22" s="8">
        <f>B23+B27+B29</f>
        <v>11122137.976220001</v>
      </c>
      <c r="C22" s="8">
        <f>C23+C27+C29</f>
        <v>11996903.135030001</v>
      </c>
      <c r="D22" s="10">
        <f t="shared" si="0"/>
        <v>7.8650809824542467</v>
      </c>
      <c r="E22" s="10">
        <f t="shared" si="5"/>
        <v>82.458583472326325</v>
      </c>
      <c r="F22" s="8">
        <f>F23+F27+F29</f>
        <v>22225567.516780004</v>
      </c>
      <c r="G22" s="8">
        <f>G23+G27+G29</f>
        <v>23083825.249089997</v>
      </c>
      <c r="H22" s="10">
        <f t="shared" si="1"/>
        <v>3.8615784801086419</v>
      </c>
      <c r="I22" s="10">
        <f t="shared" si="2"/>
        <v>82.294369955780127</v>
      </c>
      <c r="J22" s="8">
        <f>J23+J27+J29</f>
        <v>138775256.92049998</v>
      </c>
      <c r="K22" s="8">
        <f>K23+K27+K29</f>
        <v>128425087.92181</v>
      </c>
      <c r="L22" s="10">
        <f t="shared" si="3"/>
        <v>-7.458223626002197</v>
      </c>
      <c r="M22" s="10">
        <f t="shared" si="4"/>
        <v>81.579874022996023</v>
      </c>
    </row>
    <row r="23" spans="1:13" ht="15.6" x14ac:dyDescent="0.3">
      <c r="A23" s="9" t="s">
        <v>15</v>
      </c>
      <c r="B23" s="8">
        <f>B24+B25+B26</f>
        <v>1014078.4147900001</v>
      </c>
      <c r="C23" s="8">
        <f>C24+C25+C26</f>
        <v>1122827.7687200001</v>
      </c>
      <c r="D23" s="10">
        <f>(C23-B23)/B23*100</f>
        <v>10.723959049312798</v>
      </c>
      <c r="E23" s="10">
        <f t="shared" si="5"/>
        <v>7.7175572937400823</v>
      </c>
      <c r="F23" s="8">
        <f>F24+F25+F26</f>
        <v>2041213.6439999999</v>
      </c>
      <c r="G23" s="8">
        <f>G24+G25+G26</f>
        <v>2199415.0654700003</v>
      </c>
      <c r="H23" s="10">
        <f t="shared" si="1"/>
        <v>7.7503607687035636</v>
      </c>
      <c r="I23" s="10">
        <f t="shared" si="2"/>
        <v>7.8409654869155565</v>
      </c>
      <c r="J23" s="8">
        <f>J24+J25+J26</f>
        <v>12213491.14882</v>
      </c>
      <c r="K23" s="8">
        <f>K24+K25+K26</f>
        <v>11378569.643309999</v>
      </c>
      <c r="L23" s="10">
        <f t="shared" si="3"/>
        <v>-6.8360593653082242</v>
      </c>
      <c r="M23" s="10">
        <f t="shared" si="4"/>
        <v>7.2280447152839589</v>
      </c>
    </row>
    <row r="24" spans="1:13" ht="13.8" x14ac:dyDescent="0.25">
      <c r="A24" s="11" t="s">
        <v>141</v>
      </c>
      <c r="B24" s="12">
        <v>645856.53347000002</v>
      </c>
      <c r="C24" s="12">
        <v>746069.55082</v>
      </c>
      <c r="D24" s="13">
        <f t="shared" si="0"/>
        <v>15.5162969106443</v>
      </c>
      <c r="E24" s="13">
        <f t="shared" si="5"/>
        <v>5.1279765819579683</v>
      </c>
      <c r="F24" s="12">
        <v>1318809.3434599999</v>
      </c>
      <c r="G24" s="12">
        <v>1477129.19368</v>
      </c>
      <c r="H24" s="13">
        <f t="shared" si="1"/>
        <v>12.004756487744892</v>
      </c>
      <c r="I24" s="13">
        <f t="shared" si="2"/>
        <v>5.2659996783668763</v>
      </c>
      <c r="J24" s="12">
        <v>7922967.6438899999</v>
      </c>
      <c r="K24" s="12">
        <v>7442396.5233800001</v>
      </c>
      <c r="L24" s="13">
        <f t="shared" si="3"/>
        <v>-6.0655444034358084</v>
      </c>
      <c r="M24" s="13">
        <f t="shared" si="4"/>
        <v>4.7276570382897418</v>
      </c>
    </row>
    <row r="25" spans="1:13" ht="13.8" x14ac:dyDescent="0.25">
      <c r="A25" s="11" t="s">
        <v>142</v>
      </c>
      <c r="B25" s="12">
        <v>151371.18145</v>
      </c>
      <c r="C25" s="12">
        <v>129641.13075</v>
      </c>
      <c r="D25" s="13">
        <f t="shared" si="0"/>
        <v>-14.355474068343547</v>
      </c>
      <c r="E25" s="13">
        <f t="shared" si="5"/>
        <v>0.89106529252383704</v>
      </c>
      <c r="F25" s="12">
        <v>284113.80656</v>
      </c>
      <c r="G25" s="12">
        <v>239528.90421000001</v>
      </c>
      <c r="H25" s="13">
        <f t="shared" si="1"/>
        <v>-15.692620816223663</v>
      </c>
      <c r="I25" s="13">
        <f t="shared" si="2"/>
        <v>0.85392607357991646</v>
      </c>
      <c r="J25" s="12">
        <v>1686385.06593</v>
      </c>
      <c r="K25" s="12">
        <v>1287559.34408</v>
      </c>
      <c r="L25" s="13">
        <f t="shared" si="3"/>
        <v>-23.64974227461256</v>
      </c>
      <c r="M25" s="13">
        <f t="shared" si="4"/>
        <v>0.81790038680860722</v>
      </c>
    </row>
    <row r="26" spans="1:13" ht="13.8" x14ac:dyDescent="0.25">
      <c r="A26" s="11" t="s">
        <v>143</v>
      </c>
      <c r="B26" s="12">
        <v>216850.69987000001</v>
      </c>
      <c r="C26" s="12">
        <v>247117.08715000001</v>
      </c>
      <c r="D26" s="13">
        <f t="shared" si="0"/>
        <v>13.957246759242379</v>
      </c>
      <c r="E26" s="13">
        <f t="shared" si="5"/>
        <v>1.6985154192582765</v>
      </c>
      <c r="F26" s="12">
        <v>438290.49398000003</v>
      </c>
      <c r="G26" s="12">
        <v>482756.96758</v>
      </c>
      <c r="H26" s="13">
        <f t="shared" si="1"/>
        <v>10.14543418366474</v>
      </c>
      <c r="I26" s="13">
        <f t="shared" si="2"/>
        <v>1.7210397349687621</v>
      </c>
      <c r="J26" s="12">
        <v>2604138.4389999998</v>
      </c>
      <c r="K26" s="12">
        <v>2648613.7758499999</v>
      </c>
      <c r="L26" s="13">
        <f t="shared" si="3"/>
        <v>1.707871447382759</v>
      </c>
      <c r="M26" s="13">
        <f t="shared" si="4"/>
        <v>1.6824872901856101</v>
      </c>
    </row>
    <row r="27" spans="1:13" ht="15.6" x14ac:dyDescent="0.3">
      <c r="A27" s="9" t="s">
        <v>19</v>
      </c>
      <c r="B27" s="8">
        <f>B28</f>
        <v>1489584.15833</v>
      </c>
      <c r="C27" s="8">
        <f>C28</f>
        <v>1678589.30263</v>
      </c>
      <c r="D27" s="10">
        <f t="shared" si="0"/>
        <v>12.68845021229933</v>
      </c>
      <c r="E27" s="10">
        <f t="shared" si="5"/>
        <v>11.537485513449862</v>
      </c>
      <c r="F27" s="8">
        <f>F28</f>
        <v>3169695.5222499999</v>
      </c>
      <c r="G27" s="8">
        <f>G28</f>
        <v>3315133.8368099998</v>
      </c>
      <c r="H27" s="10">
        <f t="shared" si="1"/>
        <v>4.5884001645924926</v>
      </c>
      <c r="I27" s="10">
        <f t="shared" si="2"/>
        <v>11.81852866565613</v>
      </c>
      <c r="J27" s="8">
        <f>J28</f>
        <v>20578031.423470002</v>
      </c>
      <c r="K27" s="8">
        <f>K28</f>
        <v>18399185.86905</v>
      </c>
      <c r="L27" s="10">
        <f t="shared" si="3"/>
        <v>-10.588211814736313</v>
      </c>
      <c r="M27" s="10">
        <f t="shared" si="4"/>
        <v>11.687772923594606</v>
      </c>
    </row>
    <row r="28" spans="1:13" ht="13.8" x14ac:dyDescent="0.25">
      <c r="A28" s="11" t="s">
        <v>144</v>
      </c>
      <c r="B28" s="12">
        <v>1489584.15833</v>
      </c>
      <c r="C28" s="12">
        <v>1678589.30263</v>
      </c>
      <c r="D28" s="13">
        <f t="shared" si="0"/>
        <v>12.68845021229933</v>
      </c>
      <c r="E28" s="13">
        <f t="shared" si="5"/>
        <v>11.537485513449862</v>
      </c>
      <c r="F28" s="12">
        <v>3169695.5222499999</v>
      </c>
      <c r="G28" s="12">
        <v>3315133.8368099998</v>
      </c>
      <c r="H28" s="13">
        <f t="shared" si="1"/>
        <v>4.5884001645924926</v>
      </c>
      <c r="I28" s="13">
        <f t="shared" si="2"/>
        <v>11.81852866565613</v>
      </c>
      <c r="J28" s="12">
        <v>20578031.423470002</v>
      </c>
      <c r="K28" s="12">
        <v>18399185.86905</v>
      </c>
      <c r="L28" s="13">
        <f t="shared" si="3"/>
        <v>-10.588211814736313</v>
      </c>
      <c r="M28" s="13">
        <f t="shared" si="4"/>
        <v>11.687772923594606</v>
      </c>
    </row>
    <row r="29" spans="1:13" ht="15.6" x14ac:dyDescent="0.3">
      <c r="A29" s="9" t="s">
        <v>21</v>
      </c>
      <c r="B29" s="8">
        <f>B30+B31+B32+B33+B34+B35+B36+B37+B38+B39+B40+B41</f>
        <v>8618475.4031000007</v>
      </c>
      <c r="C29" s="8">
        <f>C30+C31+C32+C33+C34+C35+C36+C37+C38+C39+C40+C41</f>
        <v>9195486.0636800025</v>
      </c>
      <c r="D29" s="10">
        <f t="shared" si="0"/>
        <v>6.6950433062958599</v>
      </c>
      <c r="E29" s="10">
        <f t="shared" si="5"/>
        <v>63.203540665136394</v>
      </c>
      <c r="F29" s="8">
        <f>F30+F31+F32+F33+F34+F35+F36+F37+F38+F39+F40+F41</f>
        <v>17014658.350530002</v>
      </c>
      <c r="G29" s="8">
        <f>G30+G31+G32+G33+G34+G35+G36+G37+G38+G39+G40+G41</f>
        <v>17569276.346809998</v>
      </c>
      <c r="H29" s="10">
        <f t="shared" si="1"/>
        <v>3.2596481507530224</v>
      </c>
      <c r="I29" s="10">
        <f t="shared" si="2"/>
        <v>62.634875803208431</v>
      </c>
      <c r="J29" s="8">
        <f>J30+J31+J32+J33+J34+J35+J36+J37+J38+J39+J40+J41</f>
        <v>105983734.34820999</v>
      </c>
      <c r="K29" s="8">
        <f>K30+K31+K32+K33+K34+K35+K36+K37+K38+K39+K40+K41</f>
        <v>98647332.409449995</v>
      </c>
      <c r="L29" s="10">
        <f t="shared" si="3"/>
        <v>-6.9221961123357083</v>
      </c>
      <c r="M29" s="10">
        <f t="shared" si="4"/>
        <v>62.664056384117451</v>
      </c>
    </row>
    <row r="30" spans="1:13" ht="13.8" x14ac:dyDescent="0.25">
      <c r="A30" s="11" t="s">
        <v>145</v>
      </c>
      <c r="B30" s="12">
        <v>1516934.82063</v>
      </c>
      <c r="C30" s="12">
        <v>1517344.0383899999</v>
      </c>
      <c r="D30" s="13">
        <f t="shared" si="0"/>
        <v>2.6976621172817402E-2</v>
      </c>
      <c r="E30" s="13">
        <f t="shared" si="5"/>
        <v>10.429194821160456</v>
      </c>
      <c r="F30" s="12">
        <v>3007230.8982299999</v>
      </c>
      <c r="G30" s="12">
        <v>3035476.7549100001</v>
      </c>
      <c r="H30" s="13">
        <f t="shared" si="1"/>
        <v>0.93926464697556766</v>
      </c>
      <c r="I30" s="13">
        <f t="shared" si="2"/>
        <v>10.821544712160827</v>
      </c>
      <c r="J30" s="12">
        <v>17876903.302239999</v>
      </c>
      <c r="K30" s="12">
        <v>17153614.983440001</v>
      </c>
      <c r="L30" s="13">
        <f t="shared" si="3"/>
        <v>-4.0459374119306766</v>
      </c>
      <c r="M30" s="13">
        <f t="shared" si="4"/>
        <v>10.896544997812368</v>
      </c>
    </row>
    <row r="31" spans="1:13" ht="13.8" x14ac:dyDescent="0.25">
      <c r="A31" s="11" t="s">
        <v>146</v>
      </c>
      <c r="B31" s="12">
        <v>2517968.84608</v>
      </c>
      <c r="C31" s="12">
        <v>2536478.7817699998</v>
      </c>
      <c r="D31" s="13">
        <f t="shared" si="0"/>
        <v>0.73511376913245696</v>
      </c>
      <c r="E31" s="13">
        <f t="shared" si="5"/>
        <v>17.434036517445222</v>
      </c>
      <c r="F31" s="12">
        <v>4916129.0644399999</v>
      </c>
      <c r="G31" s="12">
        <v>4802764.0052199997</v>
      </c>
      <c r="H31" s="13">
        <f t="shared" si="1"/>
        <v>-2.3059821606395046</v>
      </c>
      <c r="I31" s="13">
        <f t="shared" si="2"/>
        <v>17.121964561374416</v>
      </c>
      <c r="J31" s="12">
        <v>30630705.339760002</v>
      </c>
      <c r="K31" s="12">
        <v>25432761.077100001</v>
      </c>
      <c r="L31" s="13">
        <f t="shared" si="3"/>
        <v>-16.96971782074127</v>
      </c>
      <c r="M31" s="13">
        <f t="shared" si="4"/>
        <v>16.15573310714797</v>
      </c>
    </row>
    <row r="32" spans="1:13" ht="13.8" x14ac:dyDescent="0.25">
      <c r="A32" s="11" t="s">
        <v>147</v>
      </c>
      <c r="B32" s="12">
        <v>147559.76540999999</v>
      </c>
      <c r="C32" s="12">
        <v>14477.6723</v>
      </c>
      <c r="D32" s="13">
        <f t="shared" si="0"/>
        <v>-90.188604420877681</v>
      </c>
      <c r="E32" s="13">
        <f t="shared" si="5"/>
        <v>9.9509709830757187E-2</v>
      </c>
      <c r="F32" s="12">
        <v>256311.76029999999</v>
      </c>
      <c r="G32" s="12">
        <v>57221.677009999999</v>
      </c>
      <c r="H32" s="13">
        <f t="shared" si="1"/>
        <v>-77.674970144551722</v>
      </c>
      <c r="I32" s="13">
        <f t="shared" si="2"/>
        <v>0.2039965996336216</v>
      </c>
      <c r="J32" s="12">
        <v>1131008.18784</v>
      </c>
      <c r="K32" s="12">
        <v>1175916.2716099999</v>
      </c>
      <c r="L32" s="13">
        <f t="shared" si="3"/>
        <v>3.9706241080151146</v>
      </c>
      <c r="M32" s="13">
        <f t="shared" si="4"/>
        <v>0.74698100543985158</v>
      </c>
    </row>
    <row r="33" spans="1:13" ht="13.8" x14ac:dyDescent="0.25">
      <c r="A33" s="11" t="s">
        <v>148</v>
      </c>
      <c r="B33" s="12">
        <v>862533.76939000003</v>
      </c>
      <c r="C33" s="12">
        <v>1066562.2127100001</v>
      </c>
      <c r="D33" s="13">
        <f t="shared" si="0"/>
        <v>23.654545544842005</v>
      </c>
      <c r="E33" s="13">
        <f t="shared" si="5"/>
        <v>7.3308259852809661</v>
      </c>
      <c r="F33" s="12">
        <v>1685168.6313199999</v>
      </c>
      <c r="G33" s="12">
        <v>1962108.6706099999</v>
      </c>
      <c r="H33" s="13">
        <f t="shared" si="1"/>
        <v>16.433965962983279</v>
      </c>
      <c r="I33" s="13">
        <f t="shared" si="2"/>
        <v>6.9949627104800873</v>
      </c>
      <c r="J33" s="12">
        <v>11234904.732279999</v>
      </c>
      <c r="K33" s="12">
        <v>11327585.705730001</v>
      </c>
      <c r="L33" s="13">
        <f t="shared" si="3"/>
        <v>0.82493777792090583</v>
      </c>
      <c r="M33" s="13">
        <f t="shared" si="4"/>
        <v>7.1956580276649103</v>
      </c>
    </row>
    <row r="34" spans="1:13" ht="13.8" x14ac:dyDescent="0.25">
      <c r="A34" s="11" t="s">
        <v>149</v>
      </c>
      <c r="B34" s="12">
        <v>633534.13815000001</v>
      </c>
      <c r="C34" s="12">
        <v>685915.80937999999</v>
      </c>
      <c r="D34" s="13">
        <f t="shared" si="0"/>
        <v>8.2681686866884707</v>
      </c>
      <c r="E34" s="13">
        <f t="shared" si="5"/>
        <v>4.7145205213501598</v>
      </c>
      <c r="F34" s="12">
        <v>1257292.8897500001</v>
      </c>
      <c r="G34" s="12">
        <v>1337785.01388</v>
      </c>
      <c r="H34" s="13">
        <f t="shared" si="1"/>
        <v>6.4020185579833297</v>
      </c>
      <c r="I34" s="13">
        <f t="shared" si="2"/>
        <v>4.769234460301556</v>
      </c>
      <c r="J34" s="12">
        <v>7903599.2588200001</v>
      </c>
      <c r="K34" s="12">
        <v>7620992.4370900001</v>
      </c>
      <c r="L34" s="13">
        <f t="shared" si="3"/>
        <v>-3.5756724559968758</v>
      </c>
      <c r="M34" s="13">
        <f t="shared" si="4"/>
        <v>4.841107084361381</v>
      </c>
    </row>
    <row r="35" spans="1:13" ht="13.8" x14ac:dyDescent="0.25">
      <c r="A35" s="11" t="s">
        <v>150</v>
      </c>
      <c r="B35" s="12">
        <v>689293.64992</v>
      </c>
      <c r="C35" s="12">
        <v>835859.56197000004</v>
      </c>
      <c r="D35" s="13">
        <f t="shared" si="0"/>
        <v>21.263203580507469</v>
      </c>
      <c r="E35" s="13">
        <f t="shared" si="5"/>
        <v>5.7451322800626254</v>
      </c>
      <c r="F35" s="12">
        <v>1391359.29608</v>
      </c>
      <c r="G35" s="12">
        <v>1595351.45955</v>
      </c>
      <c r="H35" s="13">
        <f t="shared" si="1"/>
        <v>14.66135771290171</v>
      </c>
      <c r="I35" s="13">
        <f t="shared" si="2"/>
        <v>5.6874647856241713</v>
      </c>
      <c r="J35" s="12">
        <v>8206447.4840700002</v>
      </c>
      <c r="K35" s="12">
        <v>8456673.3225200009</v>
      </c>
      <c r="L35" s="13">
        <f t="shared" si="3"/>
        <v>3.0491371441263491</v>
      </c>
      <c r="M35" s="13">
        <f t="shared" si="4"/>
        <v>5.3719592913562684</v>
      </c>
    </row>
    <row r="36" spans="1:13" ht="13.8" x14ac:dyDescent="0.25">
      <c r="A36" s="11" t="s">
        <v>151</v>
      </c>
      <c r="B36" s="12">
        <v>997635.78670000006</v>
      </c>
      <c r="C36" s="12">
        <v>1212472.2130199999</v>
      </c>
      <c r="D36" s="13">
        <f t="shared" si="0"/>
        <v>21.534554913135199</v>
      </c>
      <c r="E36" s="13">
        <f t="shared" si="5"/>
        <v>8.3337124639487943</v>
      </c>
      <c r="F36" s="12">
        <v>2133464.0728600002</v>
      </c>
      <c r="G36" s="12">
        <v>2268385.38167</v>
      </c>
      <c r="H36" s="13">
        <f t="shared" si="1"/>
        <v>6.3240487864945401</v>
      </c>
      <c r="I36" s="13">
        <f t="shared" si="2"/>
        <v>8.0868462565056678</v>
      </c>
      <c r="J36" s="12">
        <v>13558107.695630001</v>
      </c>
      <c r="K36" s="12">
        <v>12762741.501390001</v>
      </c>
      <c r="L36" s="13">
        <f t="shared" si="3"/>
        <v>-5.8663510579456419</v>
      </c>
      <c r="M36" s="13">
        <f t="shared" si="4"/>
        <v>8.1073165743547762</v>
      </c>
    </row>
    <row r="37" spans="1:13" ht="13.8" x14ac:dyDescent="0.25">
      <c r="A37" s="14" t="s">
        <v>152</v>
      </c>
      <c r="B37" s="12">
        <v>309024.14743999997</v>
      </c>
      <c r="C37" s="12">
        <v>330487.63986</v>
      </c>
      <c r="D37" s="13">
        <f t="shared" si="0"/>
        <v>6.945571275839332</v>
      </c>
      <c r="E37" s="13">
        <f t="shared" si="5"/>
        <v>2.2715481096446966</v>
      </c>
      <c r="F37" s="12">
        <v>596921.60673</v>
      </c>
      <c r="G37" s="12">
        <v>609554.27492999996</v>
      </c>
      <c r="H37" s="13">
        <f t="shared" si="1"/>
        <v>2.1163027200846449</v>
      </c>
      <c r="I37" s="13">
        <f t="shared" si="2"/>
        <v>2.1730750630766549</v>
      </c>
      <c r="J37" s="12">
        <v>3593300.5777599998</v>
      </c>
      <c r="K37" s="12">
        <v>3770684.3548099999</v>
      </c>
      <c r="L37" s="13">
        <f t="shared" si="3"/>
        <v>4.9365137486098662</v>
      </c>
      <c r="M37" s="13">
        <f t="shared" si="4"/>
        <v>2.3952637262990817</v>
      </c>
    </row>
    <row r="38" spans="1:13" ht="13.8" x14ac:dyDescent="0.25">
      <c r="A38" s="11" t="s">
        <v>153</v>
      </c>
      <c r="B38" s="12">
        <v>374002.95552000002</v>
      </c>
      <c r="C38" s="12">
        <v>305409.09935999999</v>
      </c>
      <c r="D38" s="13">
        <f t="shared" si="0"/>
        <v>-18.340458316600635</v>
      </c>
      <c r="E38" s="13">
        <f t="shared" si="5"/>
        <v>2.0991752145810407</v>
      </c>
      <c r="F38" s="12">
        <v>665808.50864999997</v>
      </c>
      <c r="G38" s="12">
        <v>635642.83949000004</v>
      </c>
      <c r="H38" s="13">
        <f t="shared" si="1"/>
        <v>-4.5306824361803582</v>
      </c>
      <c r="I38" s="13">
        <f t="shared" si="2"/>
        <v>2.266081398047092</v>
      </c>
      <c r="J38" s="12">
        <v>4252190.6903600004</v>
      </c>
      <c r="K38" s="12">
        <v>3743411.0907000001</v>
      </c>
      <c r="L38" s="13">
        <f t="shared" si="3"/>
        <v>-11.965117199786865</v>
      </c>
      <c r="M38" s="13">
        <f t="shared" si="4"/>
        <v>2.3779388446401</v>
      </c>
    </row>
    <row r="39" spans="1:13" ht="13.8" x14ac:dyDescent="0.25">
      <c r="A39" s="11" t="s">
        <v>154</v>
      </c>
      <c r="B39" s="12">
        <v>173864.44618999999</v>
      </c>
      <c r="C39" s="12">
        <v>233224.86911999999</v>
      </c>
      <c r="D39" s="13">
        <f>(C39-B39)/B39*100</f>
        <v>34.141783573813946</v>
      </c>
      <c r="E39" s="13">
        <f t="shared" si="5"/>
        <v>1.6030297253963623</v>
      </c>
      <c r="F39" s="12">
        <v>340715.52520999999</v>
      </c>
      <c r="G39" s="12">
        <v>400222.03022000002</v>
      </c>
      <c r="H39" s="13">
        <f t="shared" si="1"/>
        <v>17.465158059153069</v>
      </c>
      <c r="I39" s="13">
        <f t="shared" si="2"/>
        <v>1.4268007777730203</v>
      </c>
      <c r="J39" s="12">
        <v>2749288.6242399998</v>
      </c>
      <c r="K39" s="12">
        <v>2338529.3665900002</v>
      </c>
      <c r="L39" s="13">
        <f t="shared" si="3"/>
        <v>-14.940565134864583</v>
      </c>
      <c r="M39" s="13">
        <f t="shared" si="4"/>
        <v>1.4855113919925136</v>
      </c>
    </row>
    <row r="40" spans="1:13" ht="13.8" x14ac:dyDescent="0.25">
      <c r="A40" s="11" t="s">
        <v>155</v>
      </c>
      <c r="B40" s="12">
        <v>387549.95711000002</v>
      </c>
      <c r="C40" s="12">
        <v>446643.01578999998</v>
      </c>
      <c r="D40" s="13">
        <f>(C40-B40)/B40*100</f>
        <v>15.247855817263661</v>
      </c>
      <c r="E40" s="13">
        <f t="shared" si="5"/>
        <v>3.0699214610070431</v>
      </c>
      <c r="F40" s="12">
        <v>748554.38918000006</v>
      </c>
      <c r="G40" s="12">
        <v>846821.91507999995</v>
      </c>
      <c r="H40" s="13">
        <f t="shared" si="1"/>
        <v>13.127640064691429</v>
      </c>
      <c r="I40" s="13">
        <f t="shared" si="2"/>
        <v>3.0189396780762308</v>
      </c>
      <c r="J40" s="12">
        <v>4728733.2221900001</v>
      </c>
      <c r="K40" s="12">
        <v>4761684.0870700004</v>
      </c>
      <c r="L40" s="13">
        <f t="shared" si="3"/>
        <v>0.69682224248505675</v>
      </c>
      <c r="M40" s="13">
        <f t="shared" si="4"/>
        <v>3.0247796146885491</v>
      </c>
    </row>
    <row r="41" spans="1:13" ht="13.8" x14ac:dyDescent="0.25">
      <c r="A41" s="11" t="s">
        <v>156</v>
      </c>
      <c r="B41" s="12">
        <v>8573.1205599999994</v>
      </c>
      <c r="C41" s="12">
        <v>10611.150009999999</v>
      </c>
      <c r="D41" s="13">
        <f t="shared" si="0"/>
        <v>23.772317626197015</v>
      </c>
      <c r="E41" s="13">
        <f t="shared" si="5"/>
        <v>7.2933855428246999E-2</v>
      </c>
      <c r="F41" s="12">
        <v>15701.707780000001</v>
      </c>
      <c r="G41" s="12">
        <v>17942.324240000002</v>
      </c>
      <c r="H41" s="13">
        <f t="shared" si="1"/>
        <v>14.269890201714103</v>
      </c>
      <c r="I41" s="13">
        <f t="shared" si="2"/>
        <v>6.3964800155092566E-2</v>
      </c>
      <c r="J41" s="12">
        <v>118545.23302</v>
      </c>
      <c r="K41" s="12">
        <v>102738.2114</v>
      </c>
      <c r="L41" s="13">
        <f t="shared" si="3"/>
        <v>-13.334168922113609</v>
      </c>
      <c r="M41" s="13">
        <f t="shared" si="4"/>
        <v>6.5262718359693286E-2</v>
      </c>
    </row>
    <row r="42" spans="1:13" ht="15.6" x14ac:dyDescent="0.3">
      <c r="A42" s="9" t="s">
        <v>31</v>
      </c>
      <c r="B42" s="8">
        <f>B43</f>
        <v>282290.46435000002</v>
      </c>
      <c r="C42" s="8">
        <f>C43</f>
        <v>415562.04042999999</v>
      </c>
      <c r="D42" s="10">
        <f t="shared" si="0"/>
        <v>47.210796293410098</v>
      </c>
      <c r="E42" s="10">
        <f t="shared" si="5"/>
        <v>2.8562918957536212</v>
      </c>
      <c r="F42" s="8">
        <f>F43</f>
        <v>611513.23782000004</v>
      </c>
      <c r="G42" s="8">
        <f>G43</f>
        <v>768745.02000999998</v>
      </c>
      <c r="H42" s="10">
        <f t="shared" si="1"/>
        <v>25.711917987339039</v>
      </c>
      <c r="I42" s="10">
        <f t="shared" si="2"/>
        <v>2.7405937445684172</v>
      </c>
      <c r="J42" s="8">
        <f>J43</f>
        <v>4323096.2844599998</v>
      </c>
      <c r="K42" s="8">
        <f>K43</f>
        <v>4427776.1611099998</v>
      </c>
      <c r="L42" s="10">
        <f t="shared" si="3"/>
        <v>2.4214097896983486</v>
      </c>
      <c r="M42" s="10">
        <f t="shared" si="4"/>
        <v>2.8126702287741585</v>
      </c>
    </row>
    <row r="43" spans="1:13" ht="13.8" x14ac:dyDescent="0.25">
      <c r="A43" s="11" t="s">
        <v>157</v>
      </c>
      <c r="B43" s="12">
        <v>282290.46435000002</v>
      </c>
      <c r="C43" s="12">
        <v>415562.04042999999</v>
      </c>
      <c r="D43" s="13">
        <f t="shared" si="0"/>
        <v>47.210796293410098</v>
      </c>
      <c r="E43" s="13">
        <f t="shared" si="5"/>
        <v>2.8562918957536212</v>
      </c>
      <c r="F43" s="12">
        <v>611513.23782000004</v>
      </c>
      <c r="G43" s="12">
        <v>768745.02000999998</v>
      </c>
      <c r="H43" s="13">
        <f t="shared" si="1"/>
        <v>25.711917987339039</v>
      </c>
      <c r="I43" s="13">
        <f t="shared" si="2"/>
        <v>2.7405937445684172</v>
      </c>
      <c r="J43" s="12">
        <v>4323096.2844599998</v>
      </c>
      <c r="K43" s="12">
        <v>4427776.1611099998</v>
      </c>
      <c r="L43" s="13">
        <f t="shared" si="3"/>
        <v>2.4214097896983486</v>
      </c>
      <c r="M43" s="13">
        <f t="shared" si="4"/>
        <v>2.8126702287741585</v>
      </c>
    </row>
    <row r="44" spans="1:13" ht="15.6" x14ac:dyDescent="0.3">
      <c r="A44" s="9" t="s">
        <v>33</v>
      </c>
      <c r="B44" s="8">
        <f>B8+B22+B42</f>
        <v>13343939.77097</v>
      </c>
      <c r="C44" s="8">
        <f>C8+C22+C42</f>
        <v>14549004.639470002</v>
      </c>
      <c r="D44" s="10">
        <f t="shared" si="0"/>
        <v>9.0308026653540789</v>
      </c>
      <c r="E44" s="10">
        <f t="shared" ref="E44:E46" si="6">C44/C$46*100</f>
        <v>90.863316389496376</v>
      </c>
      <c r="F44" s="15">
        <f>F8+F22+F42</f>
        <v>26819873.303130005</v>
      </c>
      <c r="G44" s="15">
        <f>G8+G22+G42</f>
        <v>28050309.227099996</v>
      </c>
      <c r="H44" s="16">
        <f t="shared" si="1"/>
        <v>4.5877767954496411</v>
      </c>
      <c r="I44" s="16">
        <f t="shared" ref="I44:I46" si="7">G44/G$46*100</f>
        <v>90.31791738127508</v>
      </c>
      <c r="J44" s="15">
        <f>J8+J22+J42</f>
        <v>166716302.53333998</v>
      </c>
      <c r="K44" s="15">
        <f>K8+K22+K42</f>
        <v>157422513.16251001</v>
      </c>
      <c r="L44" s="16">
        <f t="shared" si="3"/>
        <v>-5.5746134178877886</v>
      </c>
      <c r="M44" s="16">
        <f t="shared" ref="M44:M46" si="8">K44/K$46*100</f>
        <v>91.83615425973673</v>
      </c>
    </row>
    <row r="45" spans="1:13" ht="30" x14ac:dyDescent="0.25">
      <c r="A45" s="140" t="s">
        <v>223</v>
      </c>
      <c r="B45" s="141">
        <f>B46-B44</f>
        <v>1264517.6410300005</v>
      </c>
      <c r="C45" s="141">
        <f>C46-C44</f>
        <v>1462962.8052399941</v>
      </c>
      <c r="D45" s="142">
        <f t="shared" si="0"/>
        <v>15.693348813097774</v>
      </c>
      <c r="E45" s="142">
        <f t="shared" si="6"/>
        <v>9.1366836105036242</v>
      </c>
      <c r="F45" s="141">
        <f>F46-F44</f>
        <v>2490131.1188699938</v>
      </c>
      <c r="G45" s="141">
        <f>G46-G44</f>
        <v>3006993.7316100001</v>
      </c>
      <c r="H45" s="143">
        <f t="shared" si="1"/>
        <v>20.756441651737415</v>
      </c>
      <c r="I45" s="142">
        <f t="shared" si="7"/>
        <v>9.6820826187249178</v>
      </c>
      <c r="J45" s="141">
        <f>J46-J44</f>
        <v>15228554.536660016</v>
      </c>
      <c r="K45" s="141">
        <f>K46-K44</f>
        <v>13994195.683200002</v>
      </c>
      <c r="L45" s="143">
        <f t="shared" si="3"/>
        <v>-8.1055549329289018</v>
      </c>
      <c r="M45" s="142">
        <f t="shared" si="8"/>
        <v>8.1638457402632767</v>
      </c>
    </row>
    <row r="46" spans="1:13" ht="21" x14ac:dyDescent="0.25">
      <c r="A46" s="144" t="s">
        <v>224</v>
      </c>
      <c r="B46" s="145">
        <v>14608457.412</v>
      </c>
      <c r="C46" s="145">
        <v>16011967.444709996</v>
      </c>
      <c r="D46" s="146">
        <f t="shared" si="0"/>
        <v>9.6075170233723188</v>
      </c>
      <c r="E46" s="147">
        <f t="shared" si="6"/>
        <v>100</v>
      </c>
      <c r="F46" s="145">
        <v>29310004.421999998</v>
      </c>
      <c r="G46" s="145">
        <v>31057302.958709996</v>
      </c>
      <c r="H46" s="146">
        <f t="shared" si="1"/>
        <v>5.9614407133916396</v>
      </c>
      <c r="I46" s="147">
        <f t="shared" si="7"/>
        <v>100</v>
      </c>
      <c r="J46" s="145">
        <v>181944857.06999999</v>
      </c>
      <c r="K46" s="145">
        <v>171416708.84571001</v>
      </c>
      <c r="L46" s="146">
        <f t="shared" si="3"/>
        <v>-5.7864500232834111</v>
      </c>
      <c r="M46" s="147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G1" sqref="G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54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55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G1" sqref="G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56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F1" sqref="F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57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58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59</v>
      </c>
      <c r="C1" s="111" t="s">
        <v>43</v>
      </c>
      <c r="D1" s="111" t="s">
        <v>44</v>
      </c>
      <c r="E1" s="111" t="s">
        <v>45</v>
      </c>
      <c r="F1" s="111" t="s">
        <v>46</v>
      </c>
      <c r="G1" s="111" t="s">
        <v>47</v>
      </c>
      <c r="H1" s="111" t="s">
        <v>48</v>
      </c>
      <c r="I1" s="111" t="s">
        <v>0</v>
      </c>
      <c r="J1" s="111" t="s">
        <v>60</v>
      </c>
      <c r="K1" s="111" t="s">
        <v>49</v>
      </c>
      <c r="L1" s="111" t="s">
        <v>50</v>
      </c>
      <c r="M1" s="111" t="s">
        <v>51</v>
      </c>
      <c r="N1" s="111" t="s">
        <v>52</v>
      </c>
      <c r="O1" s="112" t="s">
        <v>41</v>
      </c>
    </row>
    <row r="2" spans="1:15" s="37" customFormat="1" ht="15" thickTop="1" thickBot="1" x14ac:dyDescent="0.3">
      <c r="A2" s="87">
        <v>2021</v>
      </c>
      <c r="B2" s="113" t="s">
        <v>2</v>
      </c>
      <c r="C2" s="114">
        <f>C4+C6+C8+C10+C12+C14+C16+C18+C20+C22</f>
        <v>2061199.4939899999</v>
      </c>
      <c r="D2" s="114">
        <f t="shared" ref="D2:O2" si="0">D4+D6+D8+D10+D12+D14+D16+D18+D20+D22</f>
        <v>2136539.4640100002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>
        <f t="shared" si="0"/>
        <v>4197738.9580000006</v>
      </c>
    </row>
    <row r="3" spans="1:15" ht="14.4" thickTop="1" x14ac:dyDescent="0.25">
      <c r="A3" s="86">
        <v>2020</v>
      </c>
      <c r="B3" s="113" t="s">
        <v>2</v>
      </c>
      <c r="C3" s="114">
        <f>C5+C7+C9+C11+C13+C15+C17+C19+C21+C23</f>
        <v>2043281.2181300004</v>
      </c>
      <c r="D3" s="114">
        <f t="shared" ref="D3:O3" si="1">D5+D7+D9+D11+D13+D15+D17+D19+D21+D23</f>
        <v>1939511.3303999999</v>
      </c>
      <c r="E3" s="114">
        <f t="shared" si="1"/>
        <v>2031737.4152900001</v>
      </c>
      <c r="F3" s="114">
        <f t="shared" si="1"/>
        <v>1762700.2717300002</v>
      </c>
      <c r="G3" s="114">
        <f t="shared" si="1"/>
        <v>1575698.01691</v>
      </c>
      <c r="H3" s="114">
        <f t="shared" si="1"/>
        <v>1910372.0898199999</v>
      </c>
      <c r="I3" s="114">
        <f t="shared" si="1"/>
        <v>1955168.7678900003</v>
      </c>
      <c r="J3" s="114">
        <f t="shared" si="1"/>
        <v>1680189.5269800001</v>
      </c>
      <c r="K3" s="114">
        <f t="shared" si="1"/>
        <v>2216502.7880299999</v>
      </c>
      <c r="L3" s="114">
        <f t="shared" si="1"/>
        <v>2334927.7089800001</v>
      </c>
      <c r="M3" s="114">
        <f t="shared" si="1"/>
        <v>2308671.0070700003</v>
      </c>
      <c r="N3" s="114">
        <f t="shared" si="1"/>
        <v>2595942.5288899997</v>
      </c>
      <c r="O3" s="114">
        <f t="shared" si="1"/>
        <v>24354702.670120001</v>
      </c>
    </row>
    <row r="4" spans="1:15" s="37" customFormat="1" ht="13.8" x14ac:dyDescent="0.25">
      <c r="A4" s="87">
        <v>2021</v>
      </c>
      <c r="B4" s="115" t="s">
        <v>131</v>
      </c>
      <c r="C4" s="116">
        <v>599992.85439999995</v>
      </c>
      <c r="D4" s="116">
        <v>640622.28422000003</v>
      </c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7">
        <v>1240615.1386200001</v>
      </c>
    </row>
    <row r="5" spans="1:15" ht="13.8" x14ac:dyDescent="0.25">
      <c r="A5" s="86">
        <v>2020</v>
      </c>
      <c r="B5" s="115" t="s">
        <v>131</v>
      </c>
      <c r="C5" s="116">
        <v>583521.21978000004</v>
      </c>
      <c r="D5" s="116">
        <v>593080.92209000001</v>
      </c>
      <c r="E5" s="116">
        <v>631434.96360000002</v>
      </c>
      <c r="F5" s="116">
        <v>593842.38549999997</v>
      </c>
      <c r="G5" s="116">
        <v>498533.30018999998</v>
      </c>
      <c r="H5" s="116">
        <v>571551.14307999995</v>
      </c>
      <c r="I5" s="116">
        <v>588897.35079000005</v>
      </c>
      <c r="J5" s="116">
        <v>544241.16128999996</v>
      </c>
      <c r="K5" s="116">
        <v>643556.51067999995</v>
      </c>
      <c r="L5" s="116">
        <v>667681.54290999996</v>
      </c>
      <c r="M5" s="116">
        <v>611857.62601000001</v>
      </c>
      <c r="N5" s="116">
        <v>765520.34611000004</v>
      </c>
      <c r="O5" s="117">
        <v>7293718.4720299998</v>
      </c>
    </row>
    <row r="6" spans="1:15" s="37" customFormat="1" ht="13.8" x14ac:dyDescent="0.25">
      <c r="A6" s="87">
        <v>2021</v>
      </c>
      <c r="B6" s="115" t="s">
        <v>132</v>
      </c>
      <c r="C6" s="116">
        <v>278379.07712999999</v>
      </c>
      <c r="D6" s="116">
        <v>250069.64562</v>
      </c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>
        <v>528448.72274999996</v>
      </c>
    </row>
    <row r="7" spans="1:15" ht="13.8" x14ac:dyDescent="0.25">
      <c r="A7" s="86">
        <v>2020</v>
      </c>
      <c r="B7" s="115" t="s">
        <v>132</v>
      </c>
      <c r="C7" s="116">
        <v>255284.85496</v>
      </c>
      <c r="D7" s="116">
        <v>203425.85910999999</v>
      </c>
      <c r="E7" s="116">
        <v>178155.19639999999</v>
      </c>
      <c r="F7" s="116">
        <v>118357.13295</v>
      </c>
      <c r="G7" s="116">
        <v>158686.86642999999</v>
      </c>
      <c r="H7" s="116">
        <v>264193.62819999998</v>
      </c>
      <c r="I7" s="116">
        <v>185540.81602</v>
      </c>
      <c r="J7" s="116">
        <v>129782.16254999999</v>
      </c>
      <c r="K7" s="116">
        <v>197124.89387</v>
      </c>
      <c r="L7" s="116">
        <v>263922.17664000002</v>
      </c>
      <c r="M7" s="116">
        <v>370507.45046999998</v>
      </c>
      <c r="N7" s="116">
        <v>405355.82191</v>
      </c>
      <c r="O7" s="117">
        <v>2730336.8595099999</v>
      </c>
    </row>
    <row r="8" spans="1:15" s="37" customFormat="1" ht="13.8" x14ac:dyDescent="0.25">
      <c r="A8" s="87">
        <v>2021</v>
      </c>
      <c r="B8" s="115" t="s">
        <v>133</v>
      </c>
      <c r="C8" s="116">
        <v>129850.56887</v>
      </c>
      <c r="D8" s="116">
        <v>146026.10407</v>
      </c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>
        <v>275876.67294000002</v>
      </c>
    </row>
    <row r="9" spans="1:15" ht="13.8" x14ac:dyDescent="0.25">
      <c r="A9" s="86">
        <v>2020</v>
      </c>
      <c r="B9" s="115" t="s">
        <v>133</v>
      </c>
      <c r="C9" s="116">
        <v>131869.98423</v>
      </c>
      <c r="D9" s="116">
        <v>126847.16056</v>
      </c>
      <c r="E9" s="116">
        <v>162232.90966999999</v>
      </c>
      <c r="F9" s="116">
        <v>143635.70899000001</v>
      </c>
      <c r="G9" s="116">
        <v>100056.65201000001</v>
      </c>
      <c r="H9" s="116">
        <v>112618.65360000001</v>
      </c>
      <c r="I9" s="116">
        <v>124203.42075999999</v>
      </c>
      <c r="J9" s="116">
        <v>130638.14971</v>
      </c>
      <c r="K9" s="116">
        <v>166846.41081</v>
      </c>
      <c r="L9" s="116">
        <v>168642.57126999999</v>
      </c>
      <c r="M9" s="116">
        <v>164501.10172999999</v>
      </c>
      <c r="N9" s="116">
        <v>151221.75333000001</v>
      </c>
      <c r="O9" s="117">
        <v>1683314.47667</v>
      </c>
    </row>
    <row r="10" spans="1:15" s="37" customFormat="1" ht="13.8" x14ac:dyDescent="0.25">
      <c r="A10" s="87">
        <v>2021</v>
      </c>
      <c r="B10" s="115" t="s">
        <v>134</v>
      </c>
      <c r="C10" s="116">
        <v>103877.42004</v>
      </c>
      <c r="D10" s="116">
        <v>117120.16667999999</v>
      </c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7">
        <v>220997.58671999999</v>
      </c>
    </row>
    <row r="11" spans="1:15" ht="13.8" x14ac:dyDescent="0.25">
      <c r="A11" s="86">
        <v>2020</v>
      </c>
      <c r="B11" s="115" t="s">
        <v>134</v>
      </c>
      <c r="C11" s="116">
        <v>113205.42514000001</v>
      </c>
      <c r="D11" s="116">
        <v>100301.6303</v>
      </c>
      <c r="E11" s="116">
        <v>123199.15419</v>
      </c>
      <c r="F11" s="116">
        <v>103631.95716999999</v>
      </c>
      <c r="G11" s="116">
        <v>74239.044009999998</v>
      </c>
      <c r="H11" s="116">
        <v>89459.700299999997</v>
      </c>
      <c r="I11" s="116">
        <v>89865.294110000003</v>
      </c>
      <c r="J11" s="116">
        <v>84871.402730000002</v>
      </c>
      <c r="K11" s="116">
        <v>148527.73120000001</v>
      </c>
      <c r="L11" s="116">
        <v>191145.86812999999</v>
      </c>
      <c r="M11" s="116">
        <v>154643.06875999999</v>
      </c>
      <c r="N11" s="116">
        <v>125916.85722999999</v>
      </c>
      <c r="O11" s="117">
        <v>1399007.1332700001</v>
      </c>
    </row>
    <row r="12" spans="1:15" s="37" customFormat="1" ht="13.8" x14ac:dyDescent="0.25">
      <c r="A12" s="87">
        <v>2021</v>
      </c>
      <c r="B12" s="115" t="s">
        <v>135</v>
      </c>
      <c r="C12" s="116">
        <v>191187.42361</v>
      </c>
      <c r="D12" s="116">
        <v>201845.24713</v>
      </c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7">
        <v>393032.67073999997</v>
      </c>
    </row>
    <row r="13" spans="1:15" ht="13.8" x14ac:dyDescent="0.25">
      <c r="A13" s="86">
        <v>2020</v>
      </c>
      <c r="B13" s="115" t="s">
        <v>135</v>
      </c>
      <c r="C13" s="116">
        <v>183299.71315</v>
      </c>
      <c r="D13" s="116">
        <v>163093.91933999999</v>
      </c>
      <c r="E13" s="116">
        <v>207313.63224000001</v>
      </c>
      <c r="F13" s="116">
        <v>196618.3253</v>
      </c>
      <c r="G13" s="116">
        <v>120059.47622</v>
      </c>
      <c r="H13" s="116">
        <v>120708.79212</v>
      </c>
      <c r="I13" s="116">
        <v>136346.16857000001</v>
      </c>
      <c r="J13" s="116">
        <v>92269.575840000005</v>
      </c>
      <c r="K13" s="116">
        <v>222477.07472999999</v>
      </c>
      <c r="L13" s="116">
        <v>172515.43689000001</v>
      </c>
      <c r="M13" s="116">
        <v>155770.34164999999</v>
      </c>
      <c r="N13" s="116">
        <v>175287.14748000001</v>
      </c>
      <c r="O13" s="117">
        <v>1945759.60353</v>
      </c>
    </row>
    <row r="14" spans="1:15" s="37" customFormat="1" ht="13.8" x14ac:dyDescent="0.25">
      <c r="A14" s="87">
        <v>2021</v>
      </c>
      <c r="B14" s="115" t="s">
        <v>136</v>
      </c>
      <c r="C14" s="116">
        <v>15949.07375</v>
      </c>
      <c r="D14" s="116">
        <v>26191.20133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>
        <v>42140.275079999999</v>
      </c>
    </row>
    <row r="15" spans="1:15" ht="13.8" x14ac:dyDescent="0.25">
      <c r="A15" s="86">
        <v>2020</v>
      </c>
      <c r="B15" s="115" t="s">
        <v>136</v>
      </c>
      <c r="C15" s="116">
        <v>24451.569380000001</v>
      </c>
      <c r="D15" s="116">
        <v>24726.651860000002</v>
      </c>
      <c r="E15" s="116">
        <v>29417.072550000001</v>
      </c>
      <c r="F15" s="116">
        <v>23301.29163</v>
      </c>
      <c r="G15" s="116">
        <v>19919.669020000001</v>
      </c>
      <c r="H15" s="116">
        <v>18969.29394</v>
      </c>
      <c r="I15" s="116">
        <v>19075.408370000001</v>
      </c>
      <c r="J15" s="116">
        <v>14848.67002</v>
      </c>
      <c r="K15" s="116">
        <v>19081.79737</v>
      </c>
      <c r="L15" s="116">
        <v>22006.242590000002</v>
      </c>
      <c r="M15" s="116">
        <v>25197.230309999999</v>
      </c>
      <c r="N15" s="116">
        <v>30132.582460000001</v>
      </c>
      <c r="O15" s="117">
        <v>271127.47950000002</v>
      </c>
    </row>
    <row r="16" spans="1:15" ht="13.8" x14ac:dyDescent="0.25">
      <c r="A16" s="87">
        <v>2021</v>
      </c>
      <c r="B16" s="115" t="s">
        <v>137</v>
      </c>
      <c r="C16" s="116">
        <v>59118.003539999998</v>
      </c>
      <c r="D16" s="116">
        <v>49199.688770000001</v>
      </c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7">
        <v>108317.69231</v>
      </c>
    </row>
    <row r="17" spans="1:15" ht="13.8" x14ac:dyDescent="0.25">
      <c r="A17" s="86">
        <v>2020</v>
      </c>
      <c r="B17" s="115" t="s">
        <v>137</v>
      </c>
      <c r="C17" s="116">
        <v>79131.446320000003</v>
      </c>
      <c r="D17" s="116">
        <v>60671.367539999999</v>
      </c>
      <c r="E17" s="116">
        <v>78806.017680000004</v>
      </c>
      <c r="F17" s="116">
        <v>53409.438990000002</v>
      </c>
      <c r="G17" s="116">
        <v>69658.718049999996</v>
      </c>
      <c r="H17" s="116">
        <v>84526.764179999998</v>
      </c>
      <c r="I17" s="116">
        <v>74619.318069999994</v>
      </c>
      <c r="J17" s="116">
        <v>71254.857780000006</v>
      </c>
      <c r="K17" s="116">
        <v>90724.827149999997</v>
      </c>
      <c r="L17" s="116">
        <v>79811.920360000004</v>
      </c>
      <c r="M17" s="116">
        <v>67968.791859999998</v>
      </c>
      <c r="N17" s="116">
        <v>99922.812779999993</v>
      </c>
      <c r="O17" s="117">
        <v>910506.28075999999</v>
      </c>
    </row>
    <row r="18" spans="1:15" ht="13.8" x14ac:dyDescent="0.25">
      <c r="A18" s="87">
        <v>2021</v>
      </c>
      <c r="B18" s="115" t="s">
        <v>138</v>
      </c>
      <c r="C18" s="116">
        <v>12015.77319</v>
      </c>
      <c r="D18" s="116">
        <v>16318.59461</v>
      </c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7">
        <v>28334.3678</v>
      </c>
    </row>
    <row r="19" spans="1:15" ht="13.8" x14ac:dyDescent="0.25">
      <c r="A19" s="86">
        <v>2020</v>
      </c>
      <c r="B19" s="115" t="s">
        <v>138</v>
      </c>
      <c r="C19" s="116">
        <v>11024.010979999999</v>
      </c>
      <c r="D19" s="116">
        <v>13044.33958</v>
      </c>
      <c r="E19" s="116">
        <v>12149.519109999999</v>
      </c>
      <c r="F19" s="116">
        <v>6813.2945600000003</v>
      </c>
      <c r="G19" s="116">
        <v>6914.2485900000001</v>
      </c>
      <c r="H19" s="116">
        <v>6061.0726599999998</v>
      </c>
      <c r="I19" s="116">
        <v>6099.3303900000001</v>
      </c>
      <c r="J19" s="116">
        <v>6022.5977899999998</v>
      </c>
      <c r="K19" s="116">
        <v>8099.6306800000002</v>
      </c>
      <c r="L19" s="116">
        <v>7811.1414000000004</v>
      </c>
      <c r="M19" s="116">
        <v>8959.7396700000008</v>
      </c>
      <c r="N19" s="116">
        <v>13108.625050000001</v>
      </c>
      <c r="O19" s="117">
        <v>106107.55046</v>
      </c>
    </row>
    <row r="20" spans="1:15" ht="13.8" x14ac:dyDescent="0.25">
      <c r="A20" s="87">
        <v>2021</v>
      </c>
      <c r="B20" s="115" t="s">
        <v>139</v>
      </c>
      <c r="C20" s="118">
        <v>217033.04618999999</v>
      </c>
      <c r="D20" s="118">
        <v>209438.07120000001</v>
      </c>
      <c r="E20" s="118"/>
      <c r="F20" s="118"/>
      <c r="G20" s="118"/>
      <c r="H20" s="116"/>
      <c r="I20" s="116"/>
      <c r="J20" s="116"/>
      <c r="K20" s="116"/>
      <c r="L20" s="116"/>
      <c r="M20" s="116"/>
      <c r="N20" s="116"/>
      <c r="O20" s="117">
        <v>426471.11739000003</v>
      </c>
    </row>
    <row r="21" spans="1:15" ht="13.8" x14ac:dyDescent="0.25">
      <c r="A21" s="86">
        <v>2020</v>
      </c>
      <c r="B21" s="115" t="s">
        <v>139</v>
      </c>
      <c r="C21" s="116">
        <v>208704.15538000001</v>
      </c>
      <c r="D21" s="116">
        <v>209590.38469000001</v>
      </c>
      <c r="E21" s="116">
        <v>182293.10563000001</v>
      </c>
      <c r="F21" s="116">
        <v>182916.50704999999</v>
      </c>
      <c r="G21" s="116">
        <v>160819.64772000001</v>
      </c>
      <c r="H21" s="116">
        <v>183353.03677999999</v>
      </c>
      <c r="I21" s="116">
        <v>218769.25588000001</v>
      </c>
      <c r="J21" s="116">
        <v>179649.28064000001</v>
      </c>
      <c r="K21" s="116">
        <v>206279.77737</v>
      </c>
      <c r="L21" s="116">
        <v>234875.55642000001</v>
      </c>
      <c r="M21" s="116">
        <v>226867.71914999999</v>
      </c>
      <c r="N21" s="116">
        <v>255987.26894000001</v>
      </c>
      <c r="O21" s="117">
        <v>2450105.6956500001</v>
      </c>
    </row>
    <row r="22" spans="1:15" ht="13.8" x14ac:dyDescent="0.25">
      <c r="A22" s="87">
        <v>2021</v>
      </c>
      <c r="B22" s="115" t="s">
        <v>140</v>
      </c>
      <c r="C22" s="118">
        <v>453796.25326999999</v>
      </c>
      <c r="D22" s="118">
        <v>479708.46038</v>
      </c>
      <c r="E22" s="118"/>
      <c r="F22" s="118"/>
      <c r="G22" s="118"/>
      <c r="H22" s="116"/>
      <c r="I22" s="116"/>
      <c r="J22" s="116"/>
      <c r="K22" s="116"/>
      <c r="L22" s="116"/>
      <c r="M22" s="116"/>
      <c r="N22" s="116"/>
      <c r="O22" s="117">
        <v>933504.71365000005</v>
      </c>
    </row>
    <row r="23" spans="1:15" ht="13.8" x14ac:dyDescent="0.25">
      <c r="A23" s="86">
        <v>2020</v>
      </c>
      <c r="B23" s="115" t="s">
        <v>140</v>
      </c>
      <c r="C23" s="116">
        <v>452788.83880999999</v>
      </c>
      <c r="D23" s="118">
        <v>444729.09532999998</v>
      </c>
      <c r="E23" s="116">
        <v>426735.84422000003</v>
      </c>
      <c r="F23" s="116">
        <v>340174.22959</v>
      </c>
      <c r="G23" s="116">
        <v>366810.39467000001</v>
      </c>
      <c r="H23" s="116">
        <v>458930.00495999999</v>
      </c>
      <c r="I23" s="116">
        <v>511752.40493000002</v>
      </c>
      <c r="J23" s="116">
        <v>426611.66862999997</v>
      </c>
      <c r="K23" s="116">
        <v>513784.13416999998</v>
      </c>
      <c r="L23" s="116">
        <v>526515.25237</v>
      </c>
      <c r="M23" s="116">
        <v>522397.93745999999</v>
      </c>
      <c r="N23" s="116">
        <v>573489.31359999999</v>
      </c>
      <c r="O23" s="117">
        <v>5564719.1187399998</v>
      </c>
    </row>
    <row r="24" spans="1:15" ht="13.8" x14ac:dyDescent="0.25">
      <c r="A24" s="87">
        <v>2021</v>
      </c>
      <c r="B24" s="113" t="s">
        <v>14</v>
      </c>
      <c r="C24" s="119">
        <f>C26+C28+C30+C32+C34+C36+C38+C40+C42+C44+C46+C48+C50+C52+C54+C56</f>
        <v>11086922.114059998</v>
      </c>
      <c r="D24" s="119">
        <f t="shared" ref="D24:O24" si="2">D26+D28+D30+D32+D34+D36+D38+D40+D42+D44+D46+D48+D50+D52+D54+D56</f>
        <v>11996903.135030003</v>
      </c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>
        <f t="shared" si="2"/>
        <v>23083825.249089997</v>
      </c>
    </row>
    <row r="25" spans="1:15" ht="13.8" x14ac:dyDescent="0.25">
      <c r="A25" s="86">
        <v>2020</v>
      </c>
      <c r="B25" s="113" t="s">
        <v>14</v>
      </c>
      <c r="C25" s="119">
        <f>C27+C29+C31+C33+C35+C37+C39+C41+C43+C45+C47+C49+C51+C53+C55+C57</f>
        <v>11103429.54056</v>
      </c>
      <c r="D25" s="119">
        <f t="shared" ref="D25:O25" si="3">D27+D29+D31+D33+D35+D37+D39+D41+D43+D45+D47+D49+D51+D53+D55+D57</f>
        <v>11122137.976220002</v>
      </c>
      <c r="E25" s="119">
        <f t="shared" si="3"/>
        <v>9959903.5048000012</v>
      </c>
      <c r="F25" s="119">
        <f t="shared" si="3"/>
        <v>6234083.2031000014</v>
      </c>
      <c r="G25" s="119">
        <f t="shared" si="3"/>
        <v>7107389.7721299995</v>
      </c>
      <c r="H25" s="119">
        <f t="shared" si="3"/>
        <v>10209720.990899999</v>
      </c>
      <c r="I25" s="119">
        <f t="shared" si="3"/>
        <v>11459542.917940002</v>
      </c>
      <c r="J25" s="119">
        <f t="shared" si="3"/>
        <v>9395016.3568800017</v>
      </c>
      <c r="K25" s="119">
        <f t="shared" si="3"/>
        <v>12232195.58409</v>
      </c>
      <c r="L25" s="119">
        <f t="shared" si="3"/>
        <v>13285863.017100001</v>
      </c>
      <c r="M25" s="119">
        <f t="shared" si="3"/>
        <v>12176723.337470001</v>
      </c>
      <c r="N25" s="119">
        <f t="shared" si="3"/>
        <v>13280823.988309998</v>
      </c>
      <c r="O25" s="119">
        <f t="shared" si="3"/>
        <v>127566830.18949999</v>
      </c>
    </row>
    <row r="26" spans="1:15" ht="13.8" x14ac:dyDescent="0.25">
      <c r="A26" s="87">
        <v>2021</v>
      </c>
      <c r="B26" s="115" t="s">
        <v>141</v>
      </c>
      <c r="C26" s="116">
        <v>731059.64286000002</v>
      </c>
      <c r="D26" s="116">
        <v>746069.55082</v>
      </c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7">
        <v>1477129.19368</v>
      </c>
    </row>
    <row r="27" spans="1:15" ht="13.8" x14ac:dyDescent="0.25">
      <c r="A27" s="86">
        <v>2020</v>
      </c>
      <c r="B27" s="115" t="s">
        <v>141</v>
      </c>
      <c r="C27" s="116">
        <v>672952.80998999998</v>
      </c>
      <c r="D27" s="116">
        <v>645856.53347000002</v>
      </c>
      <c r="E27" s="116">
        <v>584621.55937999999</v>
      </c>
      <c r="F27" s="116">
        <v>306229.72814999998</v>
      </c>
      <c r="G27" s="116">
        <v>368568.54275000002</v>
      </c>
      <c r="H27" s="116">
        <v>553326.03971000004</v>
      </c>
      <c r="I27" s="116">
        <v>655107.14188999997</v>
      </c>
      <c r="J27" s="116">
        <v>568016.42666</v>
      </c>
      <c r="K27" s="116">
        <v>687264.88149000006</v>
      </c>
      <c r="L27" s="116">
        <v>769176.49930000002</v>
      </c>
      <c r="M27" s="116">
        <v>704306.06747000001</v>
      </c>
      <c r="N27" s="116">
        <v>768650.44290000002</v>
      </c>
      <c r="O27" s="117">
        <v>7284076.6731599998</v>
      </c>
    </row>
    <row r="28" spans="1:15" ht="13.8" x14ac:dyDescent="0.25">
      <c r="A28" s="87">
        <v>2021</v>
      </c>
      <c r="B28" s="115" t="s">
        <v>142</v>
      </c>
      <c r="C28" s="116">
        <v>109887.77346</v>
      </c>
      <c r="D28" s="116">
        <v>129641.13075</v>
      </c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7">
        <v>239528.90421000001</v>
      </c>
    </row>
    <row r="29" spans="1:15" ht="13.8" x14ac:dyDescent="0.25">
      <c r="A29" s="86">
        <v>2020</v>
      </c>
      <c r="B29" s="115" t="s">
        <v>142</v>
      </c>
      <c r="C29" s="116">
        <v>132742.62510999999</v>
      </c>
      <c r="D29" s="116">
        <v>151371.18145</v>
      </c>
      <c r="E29" s="116">
        <v>130407.52864</v>
      </c>
      <c r="F29" s="116">
        <v>53962.39862</v>
      </c>
      <c r="G29" s="116">
        <v>61556.372819999997</v>
      </c>
      <c r="H29" s="116">
        <v>101187.91065999999</v>
      </c>
      <c r="I29" s="116">
        <v>127743.18747</v>
      </c>
      <c r="J29" s="116">
        <v>97893.038379999998</v>
      </c>
      <c r="K29" s="116">
        <v>130485.55656</v>
      </c>
      <c r="L29" s="116">
        <v>130859.08433</v>
      </c>
      <c r="M29" s="116">
        <v>103945.66283</v>
      </c>
      <c r="N29" s="116">
        <v>109989.69955999999</v>
      </c>
      <c r="O29" s="117">
        <v>1332144.2464300001</v>
      </c>
    </row>
    <row r="30" spans="1:15" s="37" customFormat="1" ht="13.8" x14ac:dyDescent="0.25">
      <c r="A30" s="87">
        <v>2021</v>
      </c>
      <c r="B30" s="115" t="s">
        <v>143</v>
      </c>
      <c r="C30" s="116">
        <v>235639.88042999999</v>
      </c>
      <c r="D30" s="116">
        <v>247117.08715000001</v>
      </c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>
        <v>482756.96758</v>
      </c>
    </row>
    <row r="31" spans="1:15" ht="13.8" x14ac:dyDescent="0.25">
      <c r="A31" s="86">
        <v>2020</v>
      </c>
      <c r="B31" s="115" t="s">
        <v>143</v>
      </c>
      <c r="C31" s="116">
        <v>221439.79410999999</v>
      </c>
      <c r="D31" s="116">
        <v>216850.69987000001</v>
      </c>
      <c r="E31" s="116">
        <v>219895.73874</v>
      </c>
      <c r="F31" s="116">
        <v>75483.474539999996</v>
      </c>
      <c r="G31" s="116">
        <v>117221.57016</v>
      </c>
      <c r="H31" s="116">
        <v>195131.12787</v>
      </c>
      <c r="I31" s="116">
        <v>248832.67285999999</v>
      </c>
      <c r="J31" s="116">
        <v>205496.74820999999</v>
      </c>
      <c r="K31" s="116">
        <v>269827.66342</v>
      </c>
      <c r="L31" s="116">
        <v>286972.35333999997</v>
      </c>
      <c r="M31" s="116">
        <v>257754.44393000001</v>
      </c>
      <c r="N31" s="116">
        <v>289241.01520000002</v>
      </c>
      <c r="O31" s="117">
        <v>2604147.3022500002</v>
      </c>
    </row>
    <row r="32" spans="1:15" ht="13.8" x14ac:dyDescent="0.25">
      <c r="A32" s="87">
        <v>2021</v>
      </c>
      <c r="B32" s="115" t="s">
        <v>144</v>
      </c>
      <c r="C32" s="118">
        <v>1636544.53418</v>
      </c>
      <c r="D32" s="118">
        <v>1678589.30263</v>
      </c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7">
        <v>3315133.8368099998</v>
      </c>
    </row>
    <row r="33" spans="1:15" ht="13.8" x14ac:dyDescent="0.25">
      <c r="A33" s="86">
        <v>2020</v>
      </c>
      <c r="B33" s="115" t="s">
        <v>144</v>
      </c>
      <c r="C33" s="116">
        <v>1680111.3639199999</v>
      </c>
      <c r="D33" s="116">
        <v>1489584.15833</v>
      </c>
      <c r="E33" s="116">
        <v>1489081.6651600001</v>
      </c>
      <c r="F33" s="118">
        <v>1275449.4274800001</v>
      </c>
      <c r="G33" s="118">
        <v>1174354.86897</v>
      </c>
      <c r="H33" s="118">
        <v>1422690.3107799999</v>
      </c>
      <c r="I33" s="118">
        <v>1579757.91233</v>
      </c>
      <c r="J33" s="118">
        <v>1372187.25768</v>
      </c>
      <c r="K33" s="118">
        <v>1623344.5935899999</v>
      </c>
      <c r="L33" s="118">
        <v>1723403.7453000001</v>
      </c>
      <c r="M33" s="118">
        <v>1626420.04657</v>
      </c>
      <c r="N33" s="118">
        <v>1797362.20438</v>
      </c>
      <c r="O33" s="117">
        <v>18253747.55449</v>
      </c>
    </row>
    <row r="34" spans="1:15" ht="13.8" x14ac:dyDescent="0.25">
      <c r="A34" s="87">
        <v>2021</v>
      </c>
      <c r="B34" s="115" t="s">
        <v>145</v>
      </c>
      <c r="C34" s="116">
        <v>1518132.71652</v>
      </c>
      <c r="D34" s="116">
        <v>1517344.0383899999</v>
      </c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7">
        <v>3035476.7549100001</v>
      </c>
    </row>
    <row r="35" spans="1:15" ht="13.8" x14ac:dyDescent="0.25">
      <c r="A35" s="86">
        <v>2020</v>
      </c>
      <c r="B35" s="115" t="s">
        <v>145</v>
      </c>
      <c r="C35" s="116">
        <v>1490296.0776</v>
      </c>
      <c r="D35" s="116">
        <v>1516934.82063</v>
      </c>
      <c r="E35" s="116">
        <v>1209757.8055199999</v>
      </c>
      <c r="F35" s="116">
        <v>573649.66203000001</v>
      </c>
      <c r="G35" s="116">
        <v>835981.67616000003</v>
      </c>
      <c r="H35" s="116">
        <v>1348617.34769</v>
      </c>
      <c r="I35" s="116">
        <v>1804690.6373600001</v>
      </c>
      <c r="J35" s="116">
        <v>1538111.4308199999</v>
      </c>
      <c r="K35" s="116">
        <v>1788181.6191499999</v>
      </c>
      <c r="L35" s="116">
        <v>1847835.5289499999</v>
      </c>
      <c r="M35" s="116">
        <v>1515554.8090900001</v>
      </c>
      <c r="N35" s="116">
        <v>1655757.7117600001</v>
      </c>
      <c r="O35" s="117">
        <v>17125369.126759999</v>
      </c>
    </row>
    <row r="36" spans="1:15" ht="13.8" x14ac:dyDescent="0.25">
      <c r="A36" s="87">
        <v>2021</v>
      </c>
      <c r="B36" s="115" t="s">
        <v>146</v>
      </c>
      <c r="C36" s="116">
        <v>2266285.2234499999</v>
      </c>
      <c r="D36" s="116">
        <v>2536478.7817699998</v>
      </c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7">
        <v>4802764.0052199997</v>
      </c>
    </row>
    <row r="37" spans="1:15" ht="13.8" x14ac:dyDescent="0.25">
      <c r="A37" s="86">
        <v>2020</v>
      </c>
      <c r="B37" s="115" t="s">
        <v>146</v>
      </c>
      <c r="C37" s="116">
        <v>2398160.2183599998</v>
      </c>
      <c r="D37" s="116">
        <v>2517968.84608</v>
      </c>
      <c r="E37" s="116">
        <v>2060600.3320800001</v>
      </c>
      <c r="F37" s="116">
        <v>596329.18319000001</v>
      </c>
      <c r="G37" s="116">
        <v>1202350.3807000001</v>
      </c>
      <c r="H37" s="116">
        <v>2014183.4314300001</v>
      </c>
      <c r="I37" s="116">
        <v>2199959.1348999999</v>
      </c>
      <c r="J37" s="116">
        <v>1543642.43915</v>
      </c>
      <c r="K37" s="116">
        <v>2604389.27122</v>
      </c>
      <c r="L37" s="116">
        <v>2914282.02428</v>
      </c>
      <c r="M37" s="116">
        <v>2696303.9546699999</v>
      </c>
      <c r="N37" s="116">
        <v>2797956.92026</v>
      </c>
      <c r="O37" s="117">
        <v>25546126.136319999</v>
      </c>
    </row>
    <row r="38" spans="1:15" ht="13.8" x14ac:dyDescent="0.25">
      <c r="A38" s="87">
        <v>2021</v>
      </c>
      <c r="B38" s="115" t="s">
        <v>147</v>
      </c>
      <c r="C38" s="116">
        <v>42744.004710000001</v>
      </c>
      <c r="D38" s="116">
        <v>14477.6723</v>
      </c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7">
        <v>57221.677009999999</v>
      </c>
    </row>
    <row r="39" spans="1:15" ht="13.8" x14ac:dyDescent="0.25">
      <c r="A39" s="86">
        <v>2020</v>
      </c>
      <c r="B39" s="115" t="s">
        <v>147</v>
      </c>
      <c r="C39" s="116">
        <v>108751.99489</v>
      </c>
      <c r="D39" s="116">
        <v>147559.76540999999</v>
      </c>
      <c r="E39" s="116">
        <v>68797.787249999994</v>
      </c>
      <c r="F39" s="116">
        <v>28953.63925</v>
      </c>
      <c r="G39" s="116">
        <v>58162.571049999999</v>
      </c>
      <c r="H39" s="116">
        <v>88349.361170000004</v>
      </c>
      <c r="I39" s="116">
        <v>141332.83762000001</v>
      </c>
      <c r="J39" s="116">
        <v>120028.25627</v>
      </c>
      <c r="K39" s="116">
        <v>159923.62223000001</v>
      </c>
      <c r="L39" s="116">
        <v>41729.86378</v>
      </c>
      <c r="M39" s="116">
        <v>223265.95722000001</v>
      </c>
      <c r="N39" s="116">
        <v>188150.69876</v>
      </c>
      <c r="O39" s="117">
        <v>1375006.3548999999</v>
      </c>
    </row>
    <row r="40" spans="1:15" ht="13.8" x14ac:dyDescent="0.25">
      <c r="A40" s="87">
        <v>2021</v>
      </c>
      <c r="B40" s="115" t="s">
        <v>148</v>
      </c>
      <c r="C40" s="116">
        <v>895546.45790000004</v>
      </c>
      <c r="D40" s="116">
        <v>1066562.2127100001</v>
      </c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>
        <v>1962108.6706099999</v>
      </c>
    </row>
    <row r="41" spans="1:15" ht="13.8" x14ac:dyDescent="0.25">
      <c r="A41" s="86">
        <v>2020</v>
      </c>
      <c r="B41" s="115" t="s">
        <v>148</v>
      </c>
      <c r="C41" s="116">
        <v>822634.86193000001</v>
      </c>
      <c r="D41" s="116">
        <v>862533.76939000003</v>
      </c>
      <c r="E41" s="116">
        <v>828841.35501000006</v>
      </c>
      <c r="F41" s="116">
        <v>619437.99016000004</v>
      </c>
      <c r="G41" s="116">
        <v>668939.19024999999</v>
      </c>
      <c r="H41" s="116">
        <v>901276.23904999997</v>
      </c>
      <c r="I41" s="116">
        <v>985161.33047000004</v>
      </c>
      <c r="J41" s="116">
        <v>849881.92486999999</v>
      </c>
      <c r="K41" s="116">
        <v>1061291.14613</v>
      </c>
      <c r="L41" s="116">
        <v>1122285.6034899999</v>
      </c>
      <c r="M41" s="116">
        <v>1109263.3599400001</v>
      </c>
      <c r="N41" s="116">
        <v>1219098.8957499999</v>
      </c>
      <c r="O41" s="117">
        <v>11050645.666440001</v>
      </c>
    </row>
    <row r="42" spans="1:15" ht="13.8" x14ac:dyDescent="0.25">
      <c r="A42" s="87">
        <v>2021</v>
      </c>
      <c r="B42" s="115" t="s">
        <v>149</v>
      </c>
      <c r="C42" s="116">
        <v>651869.20449999999</v>
      </c>
      <c r="D42" s="116">
        <v>685915.80937999999</v>
      </c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>
        <v>1337785.01388</v>
      </c>
    </row>
    <row r="43" spans="1:15" ht="13.8" x14ac:dyDescent="0.25">
      <c r="A43" s="86">
        <v>2020</v>
      </c>
      <c r="B43" s="115" t="s">
        <v>149</v>
      </c>
      <c r="C43" s="116">
        <v>623758.75159999996</v>
      </c>
      <c r="D43" s="116">
        <v>633534.13815000001</v>
      </c>
      <c r="E43" s="116">
        <v>625427.45126</v>
      </c>
      <c r="F43" s="116">
        <v>455478.11345</v>
      </c>
      <c r="G43" s="116">
        <v>430827.64545000001</v>
      </c>
      <c r="H43" s="116">
        <v>585148.62147000001</v>
      </c>
      <c r="I43" s="116">
        <v>665781.58568999998</v>
      </c>
      <c r="J43" s="116">
        <v>570508.73341999995</v>
      </c>
      <c r="K43" s="116">
        <v>687533.77150999999</v>
      </c>
      <c r="L43" s="116">
        <v>735667.23511000001</v>
      </c>
      <c r="M43" s="116">
        <v>693457.83022</v>
      </c>
      <c r="N43" s="116">
        <v>833376.43562999996</v>
      </c>
      <c r="O43" s="117">
        <v>7540500.3129599998</v>
      </c>
    </row>
    <row r="44" spans="1:15" ht="13.8" x14ac:dyDescent="0.25">
      <c r="A44" s="87">
        <v>2021</v>
      </c>
      <c r="B44" s="115" t="s">
        <v>150</v>
      </c>
      <c r="C44" s="116">
        <v>759491.89757999999</v>
      </c>
      <c r="D44" s="116">
        <v>835859.56197000004</v>
      </c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>
        <v>1595351.45955</v>
      </c>
    </row>
    <row r="45" spans="1:15" ht="13.8" x14ac:dyDescent="0.25">
      <c r="A45" s="86">
        <v>2020</v>
      </c>
      <c r="B45" s="115" t="s">
        <v>150</v>
      </c>
      <c r="C45" s="116">
        <v>702065.64616</v>
      </c>
      <c r="D45" s="116">
        <v>689293.64992</v>
      </c>
      <c r="E45" s="116">
        <v>671306.79547999997</v>
      </c>
      <c r="F45" s="116">
        <v>517653.10184000002</v>
      </c>
      <c r="G45" s="116">
        <v>497665.91717999999</v>
      </c>
      <c r="H45" s="116">
        <v>676138.14431</v>
      </c>
      <c r="I45" s="116">
        <v>754104.48285000003</v>
      </c>
      <c r="J45" s="116">
        <v>614953.91498</v>
      </c>
      <c r="K45" s="116">
        <v>747671.76983999996</v>
      </c>
      <c r="L45" s="116">
        <v>800884.80833999999</v>
      </c>
      <c r="M45" s="116">
        <v>761649.73525999999</v>
      </c>
      <c r="N45" s="116">
        <v>819293.19288999995</v>
      </c>
      <c r="O45" s="117">
        <v>8252681.1590499999</v>
      </c>
    </row>
    <row r="46" spans="1:15" ht="13.8" x14ac:dyDescent="0.25">
      <c r="A46" s="87">
        <v>2021</v>
      </c>
      <c r="B46" s="115" t="s">
        <v>151</v>
      </c>
      <c r="C46" s="116">
        <v>1055913.1686499999</v>
      </c>
      <c r="D46" s="116">
        <v>1212472.2130199999</v>
      </c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>
        <v>2268385.38167</v>
      </c>
    </row>
    <row r="47" spans="1:15" ht="13.8" x14ac:dyDescent="0.25">
      <c r="A47" s="86">
        <v>2020</v>
      </c>
      <c r="B47" s="115" t="s">
        <v>151</v>
      </c>
      <c r="C47" s="116">
        <v>1135828.2861599999</v>
      </c>
      <c r="D47" s="116">
        <v>997635.78670000006</v>
      </c>
      <c r="E47" s="116">
        <v>980858.60253000003</v>
      </c>
      <c r="F47" s="116">
        <v>901066.08548999997</v>
      </c>
      <c r="G47" s="116">
        <v>814522.73259000003</v>
      </c>
      <c r="H47" s="116">
        <v>1119160.36598</v>
      </c>
      <c r="I47" s="116">
        <v>1034449.8236</v>
      </c>
      <c r="J47" s="116">
        <v>867801.73748999997</v>
      </c>
      <c r="K47" s="116">
        <v>1084122.0383299999</v>
      </c>
      <c r="L47" s="116">
        <v>1104082.5678399999</v>
      </c>
      <c r="M47" s="116">
        <v>1214516.00058</v>
      </c>
      <c r="N47" s="116">
        <v>1373776.1652899999</v>
      </c>
      <c r="O47" s="117">
        <v>12627820.19258</v>
      </c>
    </row>
    <row r="48" spans="1:15" ht="13.8" x14ac:dyDescent="0.25">
      <c r="A48" s="87">
        <v>2021</v>
      </c>
      <c r="B48" s="115" t="s">
        <v>152</v>
      </c>
      <c r="C48" s="116">
        <v>279066.63507000002</v>
      </c>
      <c r="D48" s="116">
        <v>330487.63986</v>
      </c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>
        <v>609554.27492999996</v>
      </c>
    </row>
    <row r="49" spans="1:15" ht="13.8" x14ac:dyDescent="0.25">
      <c r="A49" s="86">
        <v>2020</v>
      </c>
      <c r="B49" s="115" t="s">
        <v>152</v>
      </c>
      <c r="C49" s="116">
        <v>287897.45929000003</v>
      </c>
      <c r="D49" s="116">
        <v>309024.14743999997</v>
      </c>
      <c r="E49" s="116">
        <v>316474.96230000001</v>
      </c>
      <c r="F49" s="116">
        <v>231358.31606000001</v>
      </c>
      <c r="G49" s="116">
        <v>250126.45538</v>
      </c>
      <c r="H49" s="116">
        <v>322830.27152000001</v>
      </c>
      <c r="I49" s="116">
        <v>350669.70876000001</v>
      </c>
      <c r="J49" s="116">
        <v>318594.05446999997</v>
      </c>
      <c r="K49" s="116">
        <v>344049.49904000002</v>
      </c>
      <c r="L49" s="116">
        <v>356432.07568000001</v>
      </c>
      <c r="M49" s="116">
        <v>318196.62147999997</v>
      </c>
      <c r="N49" s="116">
        <v>352398.11518999998</v>
      </c>
      <c r="O49" s="117">
        <v>3758051.6866100002</v>
      </c>
    </row>
    <row r="50" spans="1:15" ht="13.8" x14ac:dyDescent="0.25">
      <c r="A50" s="87">
        <v>2021</v>
      </c>
      <c r="B50" s="115" t="s">
        <v>153</v>
      </c>
      <c r="C50" s="116">
        <v>330233.74012999999</v>
      </c>
      <c r="D50" s="116">
        <v>305409.09935999999</v>
      </c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>
        <v>635642.83949000004</v>
      </c>
    </row>
    <row r="51" spans="1:15" ht="13.8" x14ac:dyDescent="0.25">
      <c r="A51" s="86">
        <v>2020</v>
      </c>
      <c r="B51" s="115" t="s">
        <v>153</v>
      </c>
      <c r="C51" s="116">
        <v>291805.55313000001</v>
      </c>
      <c r="D51" s="116">
        <v>374002.95552000002</v>
      </c>
      <c r="E51" s="116">
        <v>229267.48446000001</v>
      </c>
      <c r="F51" s="116">
        <v>145571.75638000001</v>
      </c>
      <c r="G51" s="116">
        <v>230640.46377999999</v>
      </c>
      <c r="H51" s="116">
        <v>346445.54528000002</v>
      </c>
      <c r="I51" s="116">
        <v>347047.36641999998</v>
      </c>
      <c r="J51" s="116">
        <v>187487.85428999999</v>
      </c>
      <c r="K51" s="116">
        <v>316252.85888999997</v>
      </c>
      <c r="L51" s="116">
        <v>694774.87872000004</v>
      </c>
      <c r="M51" s="116">
        <v>312224.62391999998</v>
      </c>
      <c r="N51" s="116">
        <v>298055.41907</v>
      </c>
      <c r="O51" s="117">
        <v>3773576.7598600001</v>
      </c>
    </row>
    <row r="52" spans="1:15" ht="13.8" x14ac:dyDescent="0.25">
      <c r="A52" s="87">
        <v>2021</v>
      </c>
      <c r="B52" s="115" t="s">
        <v>154</v>
      </c>
      <c r="C52" s="116">
        <v>166997.1611</v>
      </c>
      <c r="D52" s="116">
        <v>233224.86911999999</v>
      </c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>
        <v>400222.03022000002</v>
      </c>
    </row>
    <row r="53" spans="1:15" ht="13.8" x14ac:dyDescent="0.25">
      <c r="A53" s="86">
        <v>2020</v>
      </c>
      <c r="B53" s="115" t="s">
        <v>154</v>
      </c>
      <c r="C53" s="116">
        <v>166851.07902</v>
      </c>
      <c r="D53" s="116">
        <v>173864.44618999999</v>
      </c>
      <c r="E53" s="116">
        <v>141493.82573000001</v>
      </c>
      <c r="F53" s="116">
        <v>160660.43745</v>
      </c>
      <c r="G53" s="116">
        <v>112401.96175</v>
      </c>
      <c r="H53" s="116">
        <v>167256.00834999999</v>
      </c>
      <c r="I53" s="116">
        <v>139475.37940000001</v>
      </c>
      <c r="J53" s="116">
        <v>177409.4436</v>
      </c>
      <c r="K53" s="116">
        <v>281550.57806999999</v>
      </c>
      <c r="L53" s="116">
        <v>287183.77549999999</v>
      </c>
      <c r="M53" s="116">
        <v>191365.55755</v>
      </c>
      <c r="N53" s="116">
        <v>279510.36897000001</v>
      </c>
      <c r="O53" s="117">
        <v>2279022.8615799998</v>
      </c>
    </row>
    <row r="54" spans="1:15" ht="13.8" x14ac:dyDescent="0.25">
      <c r="A54" s="87">
        <v>2021</v>
      </c>
      <c r="B54" s="115" t="s">
        <v>155</v>
      </c>
      <c r="C54" s="116">
        <v>400178.89928999997</v>
      </c>
      <c r="D54" s="116">
        <v>446643.01578999998</v>
      </c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7">
        <v>846821.91507999995</v>
      </c>
    </row>
    <row r="55" spans="1:15" ht="13.8" x14ac:dyDescent="0.25">
      <c r="A55" s="86">
        <v>2020</v>
      </c>
      <c r="B55" s="115" t="s">
        <v>155</v>
      </c>
      <c r="C55" s="116">
        <v>361004.43206999998</v>
      </c>
      <c r="D55" s="116">
        <v>387549.95711000002</v>
      </c>
      <c r="E55" s="116">
        <v>396045.68745999999</v>
      </c>
      <c r="F55" s="116">
        <v>286875.33373000001</v>
      </c>
      <c r="G55" s="116">
        <v>277944.24114</v>
      </c>
      <c r="H55" s="116">
        <v>359634.73421000002</v>
      </c>
      <c r="I55" s="116">
        <v>415995.64993000001</v>
      </c>
      <c r="J55" s="116">
        <v>355292.86916</v>
      </c>
      <c r="K55" s="116">
        <v>435798.87946999999</v>
      </c>
      <c r="L55" s="116">
        <v>459854.99784000003</v>
      </c>
      <c r="M55" s="116">
        <v>439412.30365999998</v>
      </c>
      <c r="N55" s="116">
        <v>488007.47538999998</v>
      </c>
      <c r="O55" s="117">
        <v>4663416.5611699997</v>
      </c>
    </row>
    <row r="56" spans="1:15" ht="13.8" x14ac:dyDescent="0.25">
      <c r="A56" s="87">
        <v>2021</v>
      </c>
      <c r="B56" s="115" t="s">
        <v>156</v>
      </c>
      <c r="C56" s="116">
        <v>7331.1742299999996</v>
      </c>
      <c r="D56" s="116">
        <v>10611.150009999999</v>
      </c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7">
        <v>17942.324240000002</v>
      </c>
    </row>
    <row r="57" spans="1:15" ht="13.8" x14ac:dyDescent="0.25">
      <c r="A57" s="86">
        <v>2020</v>
      </c>
      <c r="B57" s="115" t="s">
        <v>156</v>
      </c>
      <c r="C57" s="116">
        <v>7128.5872200000003</v>
      </c>
      <c r="D57" s="116">
        <v>8573.1205599999994</v>
      </c>
      <c r="E57" s="116">
        <v>7024.9237999999996</v>
      </c>
      <c r="F57" s="116">
        <v>5924.5552799999996</v>
      </c>
      <c r="G57" s="116">
        <v>6125.1819999999998</v>
      </c>
      <c r="H57" s="116">
        <v>8345.5314199999993</v>
      </c>
      <c r="I57" s="116">
        <v>9434.06639</v>
      </c>
      <c r="J57" s="116">
        <v>7710.2274299999999</v>
      </c>
      <c r="K57" s="116">
        <v>10507.835150000001</v>
      </c>
      <c r="L57" s="116">
        <v>10437.9753</v>
      </c>
      <c r="M57" s="116">
        <v>9086.3630799999992</v>
      </c>
      <c r="N57" s="116">
        <v>10199.22731</v>
      </c>
      <c r="O57" s="117">
        <v>100497.59494</v>
      </c>
    </row>
    <row r="58" spans="1:15" ht="13.8" x14ac:dyDescent="0.25">
      <c r="A58" s="87">
        <v>2021</v>
      </c>
      <c r="B58" s="113" t="s">
        <v>31</v>
      </c>
      <c r="C58" s="119">
        <f>C60</f>
        <v>353182.97957999998</v>
      </c>
      <c r="D58" s="119">
        <f t="shared" ref="D58:O58" si="4">D60</f>
        <v>415562.04042999999</v>
      </c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>
        <f t="shared" si="4"/>
        <v>768745.02000999998</v>
      </c>
    </row>
    <row r="59" spans="1:15" ht="13.8" x14ac:dyDescent="0.25">
      <c r="A59" s="86">
        <v>2020</v>
      </c>
      <c r="B59" s="113" t="s">
        <v>31</v>
      </c>
      <c r="C59" s="119">
        <f>C61</f>
        <v>329222.77347000001</v>
      </c>
      <c r="D59" s="119">
        <f t="shared" ref="D59:O59" si="5">D61</f>
        <v>282290.46435000002</v>
      </c>
      <c r="E59" s="119">
        <f t="shared" si="5"/>
        <v>323949.13653000002</v>
      </c>
      <c r="F59" s="119">
        <f t="shared" si="5"/>
        <v>329304.61407000001</v>
      </c>
      <c r="G59" s="119">
        <f t="shared" si="5"/>
        <v>272471.24283</v>
      </c>
      <c r="H59" s="119">
        <f t="shared" si="5"/>
        <v>312612.13030000002</v>
      </c>
      <c r="I59" s="119">
        <f t="shared" si="5"/>
        <v>372592.35943999997</v>
      </c>
      <c r="J59" s="119">
        <f t="shared" si="5"/>
        <v>322479.23713999998</v>
      </c>
      <c r="K59" s="119">
        <f t="shared" si="5"/>
        <v>420079.68560999999</v>
      </c>
      <c r="L59" s="119">
        <f t="shared" si="5"/>
        <v>393981.52207000001</v>
      </c>
      <c r="M59" s="119">
        <f t="shared" si="5"/>
        <v>432572.59969</v>
      </c>
      <c r="N59" s="119">
        <f t="shared" si="5"/>
        <v>478988.61342000001</v>
      </c>
      <c r="O59" s="119">
        <f t="shared" si="5"/>
        <v>4270544.37892</v>
      </c>
    </row>
    <row r="60" spans="1:15" ht="13.8" x14ac:dyDescent="0.25">
      <c r="A60" s="87">
        <v>2021</v>
      </c>
      <c r="B60" s="115" t="s">
        <v>157</v>
      </c>
      <c r="C60" s="116">
        <v>353182.97957999998</v>
      </c>
      <c r="D60" s="116">
        <v>415562.04042999999</v>
      </c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7">
        <v>768745.02000999998</v>
      </c>
    </row>
    <row r="61" spans="1:15" ht="14.4" thickBot="1" x14ac:dyDescent="0.3">
      <c r="A61" s="86">
        <v>2020</v>
      </c>
      <c r="B61" s="115" t="s">
        <v>157</v>
      </c>
      <c r="C61" s="116">
        <v>329222.77347000001</v>
      </c>
      <c r="D61" s="116">
        <v>282290.46435000002</v>
      </c>
      <c r="E61" s="116">
        <v>323949.13653000002</v>
      </c>
      <c r="F61" s="116">
        <v>329304.61407000001</v>
      </c>
      <c r="G61" s="116">
        <v>272471.24283</v>
      </c>
      <c r="H61" s="116">
        <v>312612.13030000002</v>
      </c>
      <c r="I61" s="116">
        <v>372592.35943999997</v>
      </c>
      <c r="J61" s="116">
        <v>322479.23713999998</v>
      </c>
      <c r="K61" s="116">
        <v>420079.68560999999</v>
      </c>
      <c r="L61" s="116">
        <v>393981.52207000001</v>
      </c>
      <c r="M61" s="116">
        <v>432572.59969</v>
      </c>
      <c r="N61" s="116">
        <v>478988.61342000001</v>
      </c>
      <c r="O61" s="117">
        <v>4270544.37892</v>
      </c>
    </row>
    <row r="62" spans="1:15" s="32" customFormat="1" ht="15" customHeight="1" thickBot="1" x14ac:dyDescent="0.25">
      <c r="A62" s="120">
        <v>2002</v>
      </c>
      <c r="B62" s="121" t="s">
        <v>39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39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39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39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39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39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39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39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39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39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39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39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39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39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39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39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39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39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39</v>
      </c>
      <c r="C80" s="122">
        <v>14701547.01</v>
      </c>
      <c r="D80" s="122">
        <v>14608457.412</v>
      </c>
      <c r="E80" s="122">
        <v>13353541.661</v>
      </c>
      <c r="F80" s="122">
        <v>8978637.5739999991</v>
      </c>
      <c r="G80" s="122">
        <v>9956403.9639999997</v>
      </c>
      <c r="H80" s="122">
        <v>13461087.622</v>
      </c>
      <c r="I80" s="122">
        <v>14892111.653000001</v>
      </c>
      <c r="J80" s="122">
        <v>12457175.274</v>
      </c>
      <c r="K80" s="122">
        <v>15992041.275</v>
      </c>
      <c r="L80" s="122">
        <v>17323085.566</v>
      </c>
      <c r="M80" s="122">
        <v>16092912.482000001</v>
      </c>
      <c r="N80" s="122">
        <v>17852408.816</v>
      </c>
      <c r="O80" s="122">
        <f t="shared" si="6"/>
        <v>169669410.30900002</v>
      </c>
    </row>
    <row r="81" spans="1:15" ht="13.8" thickBot="1" x14ac:dyDescent="0.3">
      <c r="A81" s="120">
        <v>2021</v>
      </c>
      <c r="B81" s="121" t="s">
        <v>39</v>
      </c>
      <c r="C81" s="122">
        <v>15045335.514</v>
      </c>
      <c r="D81" s="148">
        <v>16011967.444709996</v>
      </c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>
        <f t="shared" si="6"/>
        <v>31057302.958709996</v>
      </c>
    </row>
    <row r="82" spans="1:15" x14ac:dyDescent="0.25">
      <c r="A82" s="86"/>
      <c r="B82" s="124" t="s">
        <v>61</v>
      </c>
      <c r="C82" s="125"/>
      <c r="D82" s="125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5"/>
    </row>
    <row r="84" spans="1:15" x14ac:dyDescent="0.25">
      <c r="C84" s="35"/>
    </row>
  </sheetData>
  <autoFilter ref="A1:O82" xr:uid="{DBF75094-0FC1-496D-BCED-F76E4FD2658E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5" t="s">
        <v>62</v>
      </c>
      <c r="B2" s="155"/>
      <c r="C2" s="155"/>
      <c r="D2" s="155"/>
    </row>
    <row r="3" spans="1:4" ht="15.6" x14ac:dyDescent="0.3">
      <c r="A3" s="154" t="s">
        <v>63</v>
      </c>
      <c r="B3" s="154"/>
      <c r="C3" s="154"/>
      <c r="D3" s="154"/>
    </row>
    <row r="4" spans="1:4" x14ac:dyDescent="0.25">
      <c r="A4" s="127"/>
      <c r="B4" s="128"/>
      <c r="C4" s="128"/>
      <c r="D4" s="127"/>
    </row>
    <row r="5" spans="1:4" x14ac:dyDescent="0.25">
      <c r="A5" s="129" t="s">
        <v>64</v>
      </c>
      <c r="B5" s="130" t="s">
        <v>158</v>
      </c>
      <c r="C5" s="130" t="s">
        <v>159</v>
      </c>
      <c r="D5" s="131" t="s">
        <v>65</v>
      </c>
    </row>
    <row r="6" spans="1:4" x14ac:dyDescent="0.25">
      <c r="A6" s="132" t="s">
        <v>160</v>
      </c>
      <c r="B6" s="133">
        <v>74.787430000000001</v>
      </c>
      <c r="C6" s="133">
        <v>8523.3674100000007</v>
      </c>
      <c r="D6" s="139">
        <f t="shared" ref="D6:D15" si="0">(C6-B6)/B6</f>
        <v>112.96791426045795</v>
      </c>
    </row>
    <row r="7" spans="1:4" x14ac:dyDescent="0.25">
      <c r="A7" s="132" t="s">
        <v>161</v>
      </c>
      <c r="B7" s="133">
        <v>1.1322700000000001</v>
      </c>
      <c r="C7" s="133">
        <v>16.75</v>
      </c>
      <c r="D7" s="139">
        <f t="shared" si="0"/>
        <v>13.793291352769215</v>
      </c>
    </row>
    <row r="8" spans="1:4" x14ac:dyDescent="0.25">
      <c r="A8" s="132" t="s">
        <v>162</v>
      </c>
      <c r="B8" s="133">
        <v>23.004259999999999</v>
      </c>
      <c r="C8" s="133">
        <v>207.27885000000001</v>
      </c>
      <c r="D8" s="139">
        <f t="shared" si="0"/>
        <v>8.0104550200701965</v>
      </c>
    </row>
    <row r="9" spans="1:4" x14ac:dyDescent="0.25">
      <c r="A9" s="132" t="s">
        <v>163</v>
      </c>
      <c r="B9" s="133">
        <v>2675.2588900000001</v>
      </c>
      <c r="C9" s="133">
        <v>18452.996060000001</v>
      </c>
      <c r="D9" s="139">
        <f t="shared" si="0"/>
        <v>5.8976487206440042</v>
      </c>
    </row>
    <row r="10" spans="1:4" x14ac:dyDescent="0.25">
      <c r="A10" s="132" t="s">
        <v>164</v>
      </c>
      <c r="B10" s="133">
        <v>28.352519999999998</v>
      </c>
      <c r="C10" s="133">
        <v>169.89716000000001</v>
      </c>
      <c r="D10" s="139">
        <f t="shared" si="0"/>
        <v>4.9923124999118249</v>
      </c>
    </row>
    <row r="11" spans="1:4" x14ac:dyDescent="0.25">
      <c r="A11" s="132" t="s">
        <v>165</v>
      </c>
      <c r="B11" s="133">
        <v>951.18326999999999</v>
      </c>
      <c r="C11" s="133">
        <v>5560.0465999999997</v>
      </c>
      <c r="D11" s="139">
        <f t="shared" si="0"/>
        <v>4.8453999091047937</v>
      </c>
    </row>
    <row r="12" spans="1:4" x14ac:dyDescent="0.25">
      <c r="A12" s="132" t="s">
        <v>166</v>
      </c>
      <c r="B12" s="133">
        <v>321.49417999999997</v>
      </c>
      <c r="C12" s="133">
        <v>1794.0559800000001</v>
      </c>
      <c r="D12" s="139">
        <f t="shared" si="0"/>
        <v>4.5803684533262787</v>
      </c>
    </row>
    <row r="13" spans="1:4" x14ac:dyDescent="0.25">
      <c r="A13" s="132" t="s">
        <v>167</v>
      </c>
      <c r="B13" s="133">
        <v>14.62692</v>
      </c>
      <c r="C13" s="133">
        <v>79.653859999999995</v>
      </c>
      <c r="D13" s="139">
        <f t="shared" si="0"/>
        <v>4.4457028547363349</v>
      </c>
    </row>
    <row r="14" spans="1:4" x14ac:dyDescent="0.25">
      <c r="A14" s="132" t="s">
        <v>168</v>
      </c>
      <c r="B14" s="133">
        <v>2524.5071899999998</v>
      </c>
      <c r="C14" s="133">
        <v>13419.69002</v>
      </c>
      <c r="D14" s="139">
        <f t="shared" si="0"/>
        <v>4.3157662109886878</v>
      </c>
    </row>
    <row r="15" spans="1:4" x14ac:dyDescent="0.25">
      <c r="A15" s="132" t="s">
        <v>169</v>
      </c>
      <c r="B15" s="133">
        <v>368.54406</v>
      </c>
      <c r="C15" s="133">
        <v>1653.67121</v>
      </c>
      <c r="D15" s="139">
        <f t="shared" si="0"/>
        <v>3.487038021993897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5" t="s">
        <v>66</v>
      </c>
      <c r="B18" s="155"/>
      <c r="C18" s="155"/>
      <c r="D18" s="155"/>
    </row>
    <row r="19" spans="1:4" ht="15.6" x14ac:dyDescent="0.3">
      <c r="A19" s="154" t="s">
        <v>67</v>
      </c>
      <c r="B19" s="154"/>
      <c r="C19" s="154"/>
      <c r="D19" s="154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64</v>
      </c>
      <c r="B21" s="130" t="s">
        <v>158</v>
      </c>
      <c r="C21" s="130" t="s">
        <v>159</v>
      </c>
      <c r="D21" s="131" t="s">
        <v>65</v>
      </c>
    </row>
    <row r="22" spans="1:4" x14ac:dyDescent="0.25">
      <c r="A22" s="132" t="s">
        <v>170</v>
      </c>
      <c r="B22" s="133">
        <v>1195306.7249700001</v>
      </c>
      <c r="C22" s="133">
        <v>1359318.6853799999</v>
      </c>
      <c r="D22" s="139">
        <f t="shared" ref="D22:D31" si="1">(C22-B22)/B22</f>
        <v>0.13721328340565991</v>
      </c>
    </row>
    <row r="23" spans="1:4" x14ac:dyDescent="0.25">
      <c r="A23" s="132" t="s">
        <v>171</v>
      </c>
      <c r="B23" s="133">
        <v>827726.42009999999</v>
      </c>
      <c r="C23" s="133">
        <v>931835.19062000001</v>
      </c>
      <c r="D23" s="139">
        <f t="shared" si="1"/>
        <v>0.12577678806896406</v>
      </c>
    </row>
    <row r="24" spans="1:4" x14ac:dyDescent="0.25">
      <c r="A24" s="132" t="s">
        <v>172</v>
      </c>
      <c r="B24" s="133">
        <v>663129.78376000002</v>
      </c>
      <c r="C24" s="133">
        <v>823542.33920000005</v>
      </c>
      <c r="D24" s="139">
        <f t="shared" si="1"/>
        <v>0.24190220280930189</v>
      </c>
    </row>
    <row r="25" spans="1:4" x14ac:dyDescent="0.25">
      <c r="A25" s="132" t="s">
        <v>173</v>
      </c>
      <c r="B25" s="133">
        <v>715021.47996999999</v>
      </c>
      <c r="C25" s="133">
        <v>776190.87026999996</v>
      </c>
      <c r="D25" s="139">
        <f t="shared" si="1"/>
        <v>8.5549024768551626E-2</v>
      </c>
    </row>
    <row r="26" spans="1:4" x14ac:dyDescent="0.25">
      <c r="A26" s="132" t="s">
        <v>174</v>
      </c>
      <c r="B26" s="133">
        <v>602322.92154000001</v>
      </c>
      <c r="C26" s="133">
        <v>685372.42972999997</v>
      </c>
      <c r="D26" s="139">
        <f t="shared" si="1"/>
        <v>0.13788203174745806</v>
      </c>
    </row>
    <row r="27" spans="1:4" x14ac:dyDescent="0.25">
      <c r="A27" s="132" t="s">
        <v>175</v>
      </c>
      <c r="B27" s="133">
        <v>611784.48977999995</v>
      </c>
      <c r="C27" s="133">
        <v>654115.78498</v>
      </c>
      <c r="D27" s="139">
        <f t="shared" si="1"/>
        <v>6.9193148742987168E-2</v>
      </c>
    </row>
    <row r="28" spans="1:4" x14ac:dyDescent="0.25">
      <c r="A28" s="132" t="s">
        <v>176</v>
      </c>
      <c r="B28" s="133">
        <v>630233.11968</v>
      </c>
      <c r="C28" s="133">
        <v>593566.39139999996</v>
      </c>
      <c r="D28" s="139">
        <f t="shared" si="1"/>
        <v>-5.8179627720322792E-2</v>
      </c>
    </row>
    <row r="29" spans="1:4" x14ac:dyDescent="0.25">
      <c r="A29" s="132" t="s">
        <v>177</v>
      </c>
      <c r="B29" s="133">
        <v>374136.20517999999</v>
      </c>
      <c r="C29" s="133">
        <v>432337.95147999999</v>
      </c>
      <c r="D29" s="139">
        <f t="shared" si="1"/>
        <v>0.1555629888104485</v>
      </c>
    </row>
    <row r="30" spans="1:4" x14ac:dyDescent="0.25">
      <c r="A30" s="132" t="s">
        <v>178</v>
      </c>
      <c r="B30" s="133">
        <v>410960.81387999997</v>
      </c>
      <c r="C30" s="133">
        <v>414940.65178000001</v>
      </c>
      <c r="D30" s="139">
        <f t="shared" si="1"/>
        <v>9.6842272196836499E-3</v>
      </c>
    </row>
    <row r="31" spans="1:4" x14ac:dyDescent="0.25">
      <c r="A31" s="132" t="s">
        <v>179</v>
      </c>
      <c r="B31" s="133">
        <v>316285.58260000002</v>
      </c>
      <c r="C31" s="133">
        <v>387917.66694000002</v>
      </c>
      <c r="D31" s="139">
        <f t="shared" si="1"/>
        <v>0.22647913240671375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5" t="s">
        <v>68</v>
      </c>
      <c r="B33" s="155"/>
      <c r="C33" s="155"/>
      <c r="D33" s="155"/>
    </row>
    <row r="34" spans="1:4" ht="15.6" x14ac:dyDescent="0.3">
      <c r="A34" s="154" t="s">
        <v>72</v>
      </c>
      <c r="B34" s="154"/>
      <c r="C34" s="154"/>
      <c r="D34" s="154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70</v>
      </c>
      <c r="B36" s="130" t="s">
        <v>158</v>
      </c>
      <c r="C36" s="130" t="s">
        <v>159</v>
      </c>
      <c r="D36" s="131" t="s">
        <v>65</v>
      </c>
    </row>
    <row r="37" spans="1:4" x14ac:dyDescent="0.25">
      <c r="A37" s="132" t="s">
        <v>157</v>
      </c>
      <c r="B37" s="133">
        <v>282290.46435000002</v>
      </c>
      <c r="C37" s="133">
        <v>415562.04042999999</v>
      </c>
      <c r="D37" s="139">
        <f t="shared" ref="D37:D46" si="2">(C37-B37)/B37</f>
        <v>0.47210796293410101</v>
      </c>
    </row>
    <row r="38" spans="1:4" x14ac:dyDescent="0.25">
      <c r="A38" s="132" t="s">
        <v>154</v>
      </c>
      <c r="B38" s="133">
        <v>173864.44618999999</v>
      </c>
      <c r="C38" s="133">
        <v>233224.86911999999</v>
      </c>
      <c r="D38" s="139">
        <f t="shared" si="2"/>
        <v>0.34141783573813944</v>
      </c>
    </row>
    <row r="39" spans="1:4" x14ac:dyDescent="0.25">
      <c r="A39" s="132" t="s">
        <v>138</v>
      </c>
      <c r="B39" s="133">
        <v>13044.33958</v>
      </c>
      <c r="C39" s="133">
        <v>16318.59461</v>
      </c>
      <c r="D39" s="139">
        <f t="shared" si="2"/>
        <v>0.2510096436787182</v>
      </c>
    </row>
    <row r="40" spans="1:4" x14ac:dyDescent="0.25">
      <c r="A40" s="132" t="s">
        <v>156</v>
      </c>
      <c r="B40" s="133">
        <v>8573.1205599999994</v>
      </c>
      <c r="C40" s="133">
        <v>10611.150009999999</v>
      </c>
      <c r="D40" s="139">
        <f t="shared" si="2"/>
        <v>0.23772317626197015</v>
      </c>
    </row>
    <row r="41" spans="1:4" x14ac:dyDescent="0.25">
      <c r="A41" s="132" t="s">
        <v>135</v>
      </c>
      <c r="B41" s="133">
        <v>163093.91933999999</v>
      </c>
      <c r="C41" s="133">
        <v>201845.24713</v>
      </c>
      <c r="D41" s="139">
        <f t="shared" si="2"/>
        <v>0.23760130326634415</v>
      </c>
    </row>
    <row r="42" spans="1:4" x14ac:dyDescent="0.25">
      <c r="A42" s="132" t="s">
        <v>148</v>
      </c>
      <c r="B42" s="133">
        <v>862533.76939000003</v>
      </c>
      <c r="C42" s="133">
        <v>1066562.2127100001</v>
      </c>
      <c r="D42" s="139">
        <f t="shared" si="2"/>
        <v>0.23654545544842007</v>
      </c>
    </row>
    <row r="43" spans="1:4" x14ac:dyDescent="0.25">
      <c r="A43" s="134" t="s">
        <v>132</v>
      </c>
      <c r="B43" s="133">
        <v>203425.85910999999</v>
      </c>
      <c r="C43" s="133">
        <v>250069.64562</v>
      </c>
      <c r="D43" s="139">
        <f t="shared" si="2"/>
        <v>0.2292913335308957</v>
      </c>
    </row>
    <row r="44" spans="1:4" x14ac:dyDescent="0.25">
      <c r="A44" s="132" t="s">
        <v>151</v>
      </c>
      <c r="B44" s="133">
        <v>997635.78670000006</v>
      </c>
      <c r="C44" s="133">
        <v>1212472.2130199999</v>
      </c>
      <c r="D44" s="139">
        <f t="shared" si="2"/>
        <v>0.21534554913135198</v>
      </c>
    </row>
    <row r="45" spans="1:4" x14ac:dyDescent="0.25">
      <c r="A45" s="132" t="s">
        <v>150</v>
      </c>
      <c r="B45" s="133">
        <v>689293.64992</v>
      </c>
      <c r="C45" s="133">
        <v>835859.56197000004</v>
      </c>
      <c r="D45" s="139">
        <f t="shared" si="2"/>
        <v>0.21263203580507467</v>
      </c>
    </row>
    <row r="46" spans="1:4" x14ac:dyDescent="0.25">
      <c r="A46" s="132" t="s">
        <v>134</v>
      </c>
      <c r="B46" s="133">
        <v>100301.6303</v>
      </c>
      <c r="C46" s="133">
        <v>117120.16667999999</v>
      </c>
      <c r="D46" s="139">
        <f t="shared" si="2"/>
        <v>0.16767959134558544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5" t="s">
        <v>71</v>
      </c>
      <c r="B48" s="155"/>
      <c r="C48" s="155"/>
      <c r="D48" s="155"/>
    </row>
    <row r="49" spans="1:4" ht="15.6" x14ac:dyDescent="0.3">
      <c r="A49" s="154" t="s">
        <v>69</v>
      </c>
      <c r="B49" s="154"/>
      <c r="C49" s="154"/>
      <c r="D49" s="154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70</v>
      </c>
      <c r="B51" s="130" t="s">
        <v>158</v>
      </c>
      <c r="C51" s="130" t="s">
        <v>159</v>
      </c>
      <c r="D51" s="131" t="s">
        <v>65</v>
      </c>
    </row>
    <row r="52" spans="1:4" x14ac:dyDescent="0.25">
      <c r="A52" s="132" t="s">
        <v>146</v>
      </c>
      <c r="B52" s="133">
        <v>2517968.84608</v>
      </c>
      <c r="C52" s="133">
        <v>2536478.7817699998</v>
      </c>
      <c r="D52" s="139">
        <f t="shared" ref="D52:D61" si="3">(C52-B52)/B52</f>
        <v>7.3511376913245694E-3</v>
      </c>
    </row>
    <row r="53" spans="1:4" x14ac:dyDescent="0.25">
      <c r="A53" s="132" t="s">
        <v>144</v>
      </c>
      <c r="B53" s="133">
        <v>1489584.15833</v>
      </c>
      <c r="C53" s="133">
        <v>1678589.30263</v>
      </c>
      <c r="D53" s="139">
        <f t="shared" si="3"/>
        <v>0.12688450212299329</v>
      </c>
    </row>
    <row r="54" spans="1:4" x14ac:dyDescent="0.25">
      <c r="A54" s="132" t="s">
        <v>145</v>
      </c>
      <c r="B54" s="133">
        <v>1516934.82063</v>
      </c>
      <c r="C54" s="133">
        <v>1517344.0383899999</v>
      </c>
      <c r="D54" s="139">
        <f t="shared" si="3"/>
        <v>2.6976621172817401E-4</v>
      </c>
    </row>
    <row r="55" spans="1:4" x14ac:dyDescent="0.25">
      <c r="A55" s="132" t="s">
        <v>151</v>
      </c>
      <c r="B55" s="133">
        <v>997635.78670000006</v>
      </c>
      <c r="C55" s="133">
        <v>1212472.2130199999</v>
      </c>
      <c r="D55" s="139">
        <f t="shared" si="3"/>
        <v>0.21534554913135198</v>
      </c>
    </row>
    <row r="56" spans="1:4" x14ac:dyDescent="0.25">
      <c r="A56" s="132" t="s">
        <v>148</v>
      </c>
      <c r="B56" s="133">
        <v>862533.76939000003</v>
      </c>
      <c r="C56" s="133">
        <v>1066562.2127100001</v>
      </c>
      <c r="D56" s="139">
        <f t="shared" si="3"/>
        <v>0.23654545544842007</v>
      </c>
    </row>
    <row r="57" spans="1:4" x14ac:dyDescent="0.25">
      <c r="A57" s="132" t="s">
        <v>150</v>
      </c>
      <c r="B57" s="133">
        <v>689293.64992</v>
      </c>
      <c r="C57" s="133">
        <v>835859.56197000004</v>
      </c>
      <c r="D57" s="139">
        <f t="shared" si="3"/>
        <v>0.21263203580507467</v>
      </c>
    </row>
    <row r="58" spans="1:4" x14ac:dyDescent="0.25">
      <c r="A58" s="132" t="s">
        <v>141</v>
      </c>
      <c r="B58" s="133">
        <v>645856.53347000002</v>
      </c>
      <c r="C58" s="133">
        <v>746069.55082</v>
      </c>
      <c r="D58" s="139">
        <f t="shared" si="3"/>
        <v>0.155162969106443</v>
      </c>
    </row>
    <row r="59" spans="1:4" x14ac:dyDescent="0.25">
      <c r="A59" s="132" t="s">
        <v>149</v>
      </c>
      <c r="B59" s="133">
        <v>633534.13815000001</v>
      </c>
      <c r="C59" s="133">
        <v>685915.80937999999</v>
      </c>
      <c r="D59" s="139">
        <f t="shared" si="3"/>
        <v>8.2681686866884707E-2</v>
      </c>
    </row>
    <row r="60" spans="1:4" x14ac:dyDescent="0.25">
      <c r="A60" s="132" t="s">
        <v>131</v>
      </c>
      <c r="B60" s="133">
        <v>593080.92209000001</v>
      </c>
      <c r="C60" s="133">
        <v>640622.28422000003</v>
      </c>
      <c r="D60" s="139">
        <f t="shared" si="3"/>
        <v>8.0159992269630997E-2</v>
      </c>
    </row>
    <row r="61" spans="1:4" x14ac:dyDescent="0.25">
      <c r="A61" s="132" t="s">
        <v>140</v>
      </c>
      <c r="B61" s="133">
        <v>444729.09532999998</v>
      </c>
      <c r="C61" s="133">
        <v>479708.46038</v>
      </c>
      <c r="D61" s="139">
        <f t="shared" si="3"/>
        <v>7.865319678273909E-2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5" t="s">
        <v>73</v>
      </c>
      <c r="B63" s="155"/>
      <c r="C63" s="155"/>
      <c r="D63" s="155"/>
    </row>
    <row r="64" spans="1:4" ht="15.6" x14ac:dyDescent="0.3">
      <c r="A64" s="154" t="s">
        <v>74</v>
      </c>
      <c r="B64" s="154"/>
      <c r="C64" s="154"/>
      <c r="D64" s="154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75</v>
      </c>
      <c r="B66" s="130" t="s">
        <v>158</v>
      </c>
      <c r="C66" s="130" t="s">
        <v>159</v>
      </c>
      <c r="D66" s="131" t="s">
        <v>65</v>
      </c>
    </row>
    <row r="67" spans="1:4" x14ac:dyDescent="0.25">
      <c r="A67" s="132" t="s">
        <v>180</v>
      </c>
      <c r="B67" s="138">
        <v>5748256.2970200004</v>
      </c>
      <c r="C67" s="138">
        <v>6125027.5515000001</v>
      </c>
      <c r="D67" s="139">
        <f t="shared" ref="D67:D76" si="4">(C67-B67)/B67</f>
        <v>6.5545312354169855E-2</v>
      </c>
    </row>
    <row r="68" spans="1:4" x14ac:dyDescent="0.25">
      <c r="A68" s="132" t="s">
        <v>181</v>
      </c>
      <c r="B68" s="138">
        <v>1050348.82758</v>
      </c>
      <c r="C68" s="138">
        <v>1274406.2878</v>
      </c>
      <c r="D68" s="139">
        <f t="shared" si="4"/>
        <v>0.21331718981038669</v>
      </c>
    </row>
    <row r="69" spans="1:4" x14ac:dyDescent="0.25">
      <c r="A69" s="132" t="s">
        <v>182</v>
      </c>
      <c r="B69" s="138">
        <v>1296596.7109900001</v>
      </c>
      <c r="C69" s="138">
        <v>1226716.1626200001</v>
      </c>
      <c r="D69" s="139">
        <f t="shared" si="4"/>
        <v>-5.3895361431731202E-2</v>
      </c>
    </row>
    <row r="70" spans="1:4" x14ac:dyDescent="0.25">
      <c r="A70" s="132" t="s">
        <v>183</v>
      </c>
      <c r="B70" s="138">
        <v>747899.77182999998</v>
      </c>
      <c r="C70" s="138">
        <v>884214.66648000001</v>
      </c>
      <c r="D70" s="139">
        <f t="shared" si="4"/>
        <v>0.18226358635791221</v>
      </c>
    </row>
    <row r="71" spans="1:4" x14ac:dyDescent="0.25">
      <c r="A71" s="132" t="s">
        <v>184</v>
      </c>
      <c r="B71" s="138">
        <v>630591.15365999995</v>
      </c>
      <c r="C71" s="138">
        <v>749323.57160000002</v>
      </c>
      <c r="D71" s="139">
        <f t="shared" si="4"/>
        <v>0.18828747794964759</v>
      </c>
    </row>
    <row r="72" spans="1:4" x14ac:dyDescent="0.25">
      <c r="A72" s="132" t="s">
        <v>185</v>
      </c>
      <c r="B72" s="138">
        <v>597201.52997000003</v>
      </c>
      <c r="C72" s="138">
        <v>652882.30948000005</v>
      </c>
      <c r="D72" s="139">
        <f t="shared" si="4"/>
        <v>9.3236163532262051E-2</v>
      </c>
    </row>
    <row r="73" spans="1:4" x14ac:dyDescent="0.25">
      <c r="A73" s="132" t="s">
        <v>186</v>
      </c>
      <c r="B73" s="138">
        <v>503989.99855000002</v>
      </c>
      <c r="C73" s="138">
        <v>443633.31524000003</v>
      </c>
      <c r="D73" s="139">
        <f t="shared" si="4"/>
        <v>-0.11975770051717029</v>
      </c>
    </row>
    <row r="74" spans="1:4" x14ac:dyDescent="0.25">
      <c r="A74" s="132" t="s">
        <v>187</v>
      </c>
      <c r="B74" s="138">
        <v>309907.82325999998</v>
      </c>
      <c r="C74" s="138">
        <v>375801.47279000003</v>
      </c>
      <c r="D74" s="139">
        <f t="shared" si="4"/>
        <v>0.2126233821297179</v>
      </c>
    </row>
    <row r="75" spans="1:4" x14ac:dyDescent="0.25">
      <c r="A75" s="132" t="s">
        <v>188</v>
      </c>
      <c r="B75" s="138">
        <v>244610.40054</v>
      </c>
      <c r="C75" s="138">
        <v>320509.65918999998</v>
      </c>
      <c r="D75" s="139">
        <f t="shared" si="4"/>
        <v>0.31028631032223225</v>
      </c>
    </row>
    <row r="76" spans="1:4" x14ac:dyDescent="0.25">
      <c r="A76" s="132" t="s">
        <v>189</v>
      </c>
      <c r="B76" s="138">
        <v>175082.09594999999</v>
      </c>
      <c r="C76" s="138">
        <v>213330.30645999999</v>
      </c>
      <c r="D76" s="139">
        <f t="shared" si="4"/>
        <v>0.21845871962215338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5" t="s">
        <v>76</v>
      </c>
      <c r="B78" s="155"/>
      <c r="C78" s="155"/>
      <c r="D78" s="155"/>
    </row>
    <row r="79" spans="1:4" ht="15.6" x14ac:dyDescent="0.3">
      <c r="A79" s="154" t="s">
        <v>77</v>
      </c>
      <c r="B79" s="154"/>
      <c r="C79" s="154"/>
      <c r="D79" s="154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75</v>
      </c>
      <c r="B81" s="130" t="s">
        <v>158</v>
      </c>
      <c r="C81" s="130" t="s">
        <v>159</v>
      </c>
      <c r="D81" s="131" t="s">
        <v>65</v>
      </c>
    </row>
    <row r="82" spans="1:4" x14ac:dyDescent="0.25">
      <c r="A82" s="132" t="s">
        <v>190</v>
      </c>
      <c r="B82" s="138">
        <v>1520.04582</v>
      </c>
      <c r="C82" s="138">
        <v>6776.71785</v>
      </c>
      <c r="D82" s="139">
        <f t="shared" ref="D82:D91" si="5">(C82-B82)/B82</f>
        <v>3.4582326143300071</v>
      </c>
    </row>
    <row r="83" spans="1:4" x14ac:dyDescent="0.25">
      <c r="A83" s="132" t="s">
        <v>191</v>
      </c>
      <c r="B83" s="138">
        <v>9708.0636900000009</v>
      </c>
      <c r="C83" s="138">
        <v>31435.64169</v>
      </c>
      <c r="D83" s="139">
        <f t="shared" si="5"/>
        <v>2.2380959472259088</v>
      </c>
    </row>
    <row r="84" spans="1:4" x14ac:dyDescent="0.25">
      <c r="A84" s="132" t="s">
        <v>192</v>
      </c>
      <c r="B84" s="138">
        <v>902.13855000000001</v>
      </c>
      <c r="C84" s="138">
        <v>2524.01215</v>
      </c>
      <c r="D84" s="139">
        <f t="shared" si="5"/>
        <v>1.7978098818634898</v>
      </c>
    </row>
    <row r="85" spans="1:4" x14ac:dyDescent="0.25">
      <c r="A85" s="132" t="s">
        <v>193</v>
      </c>
      <c r="B85" s="138">
        <v>12195.257439999999</v>
      </c>
      <c r="C85" s="138">
        <v>33459.16949</v>
      </c>
      <c r="D85" s="139">
        <f t="shared" si="5"/>
        <v>1.7436214163265749</v>
      </c>
    </row>
    <row r="86" spans="1:4" x14ac:dyDescent="0.25">
      <c r="A86" s="132" t="s">
        <v>194</v>
      </c>
      <c r="B86" s="138">
        <v>1478.3486499999999</v>
      </c>
      <c r="C86" s="138">
        <v>3558.6288199999999</v>
      </c>
      <c r="D86" s="139">
        <f t="shared" si="5"/>
        <v>1.4071647916071761</v>
      </c>
    </row>
    <row r="87" spans="1:4" x14ac:dyDescent="0.25">
      <c r="A87" s="132" t="s">
        <v>195</v>
      </c>
      <c r="B87" s="138">
        <v>2619.7366699999998</v>
      </c>
      <c r="C87" s="138">
        <v>6202.1217500000002</v>
      </c>
      <c r="D87" s="139">
        <f t="shared" si="5"/>
        <v>1.3674599897859203</v>
      </c>
    </row>
    <row r="88" spans="1:4" x14ac:dyDescent="0.25">
      <c r="A88" s="132" t="s">
        <v>196</v>
      </c>
      <c r="B88" s="138">
        <v>9749.6574000000001</v>
      </c>
      <c r="C88" s="138">
        <v>18883.660370000001</v>
      </c>
      <c r="D88" s="139">
        <f t="shared" si="5"/>
        <v>0.93685373703490349</v>
      </c>
    </row>
    <row r="89" spans="1:4" x14ac:dyDescent="0.25">
      <c r="A89" s="132" t="s">
        <v>197</v>
      </c>
      <c r="B89" s="138">
        <v>34851.377310000003</v>
      </c>
      <c r="C89" s="138">
        <v>63975.441700000003</v>
      </c>
      <c r="D89" s="139">
        <f t="shared" si="5"/>
        <v>0.83566466056546207</v>
      </c>
    </row>
    <row r="90" spans="1:4" x14ac:dyDescent="0.25">
      <c r="A90" s="132" t="s">
        <v>198</v>
      </c>
      <c r="B90" s="138">
        <v>2290.0918799999999</v>
      </c>
      <c r="C90" s="138">
        <v>3965.4876300000001</v>
      </c>
      <c r="D90" s="139">
        <f t="shared" si="5"/>
        <v>0.73158451179696782</v>
      </c>
    </row>
    <row r="91" spans="1:4" x14ac:dyDescent="0.25">
      <c r="A91" s="132" t="s">
        <v>199</v>
      </c>
      <c r="B91" s="138">
        <v>7106.5822699999999</v>
      </c>
      <c r="C91" s="138">
        <v>12220.29269</v>
      </c>
      <c r="D91" s="139">
        <f t="shared" si="5"/>
        <v>0.7195738015427211</v>
      </c>
    </row>
    <row r="92" spans="1:4" x14ac:dyDescent="0.25">
      <c r="A92" s="127" t="s">
        <v>118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109375" defaultRowHeight="13.2" x14ac:dyDescent="0.25"/>
  <cols>
    <col min="1" max="1" width="44.6640625" style="17" customWidth="1"/>
    <col min="2" max="2" width="16.77734375" style="19" customWidth="1"/>
    <col min="3" max="3" width="16.77734375" style="17" customWidth="1"/>
    <col min="4" max="4" width="10.33203125" style="17" customWidth="1"/>
    <col min="5" max="5" width="14" style="17" bestFit="1" customWidth="1"/>
    <col min="6" max="7" width="16.77734375" style="17" customWidth="1"/>
    <col min="8" max="8" width="10.5546875" style="17" bestFit="1" customWidth="1"/>
    <col min="9" max="9" width="14" style="17" bestFit="1" customWidth="1"/>
    <col min="10" max="11" width="16.77734375" style="17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3" t="s">
        <v>117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7" t="s">
        <v>112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7.399999999999999" x14ac:dyDescent="0.25">
      <c r="A6" s="88"/>
      <c r="B6" s="156" t="str">
        <f>SEKTOR_USD!B6</f>
        <v>1 - 28 ŞUBAT</v>
      </c>
      <c r="C6" s="156"/>
      <c r="D6" s="156"/>
      <c r="E6" s="156"/>
      <c r="F6" s="156" t="str">
        <f>SEKTOR_USD!F6</f>
        <v>1 OCAK  -  28 ŞUBAT</v>
      </c>
      <c r="G6" s="156"/>
      <c r="H6" s="156"/>
      <c r="I6" s="156"/>
      <c r="J6" s="156" t="s">
        <v>104</v>
      </c>
      <c r="K6" s="156"/>
      <c r="L6" s="156"/>
      <c r="M6" s="156"/>
    </row>
    <row r="7" spans="1:13" ht="28.2" x14ac:dyDescent="0.3">
      <c r="A7" s="89" t="s">
        <v>1</v>
      </c>
      <c r="B7" s="90">
        <f>SEKTOR_USD!B7</f>
        <v>2020</v>
      </c>
      <c r="C7" s="91">
        <f>SEKTOR_USD!C7</f>
        <v>2021</v>
      </c>
      <c r="D7" s="7" t="s">
        <v>124</v>
      </c>
      <c r="E7" s="7" t="s">
        <v>115</v>
      </c>
      <c r="F7" s="5"/>
      <c r="G7" s="6"/>
      <c r="H7" s="7" t="s">
        <v>124</v>
      </c>
      <c r="I7" s="7" t="s">
        <v>115</v>
      </c>
      <c r="J7" s="5"/>
      <c r="K7" s="5"/>
      <c r="L7" s="7" t="s">
        <v>124</v>
      </c>
      <c r="M7" s="7" t="s">
        <v>115</v>
      </c>
    </row>
    <row r="8" spans="1:13" ht="16.8" x14ac:dyDescent="0.3">
      <c r="A8" s="92" t="s">
        <v>2</v>
      </c>
      <c r="B8" s="93">
        <f>SEKTOR_USD!B8*$B$53</f>
        <v>11749235.741171021</v>
      </c>
      <c r="C8" s="93">
        <f>SEKTOR_USD!C8*$C$53</f>
        <v>15169111.850090865</v>
      </c>
      <c r="D8" s="94">
        <f t="shared" ref="D8:D43" si="0">(C8-B8)/B8*100</f>
        <v>29.107221816446355</v>
      </c>
      <c r="E8" s="94">
        <f>C8/C$44*100</f>
        <v>14.685124631920052</v>
      </c>
      <c r="F8" s="93">
        <f>SEKTOR_USD!F8*$B$54</f>
        <v>23861774.424226258</v>
      </c>
      <c r="G8" s="93">
        <f>SEKTOR_USD!G8*$C$54</f>
        <v>30440936.697720677</v>
      </c>
      <c r="H8" s="94">
        <f t="shared" ref="H8:H43" si="1">(G8-F8)/F8*100</f>
        <v>27.571974139587713</v>
      </c>
      <c r="I8" s="94">
        <f>G8/G$44*100</f>
        <v>14.965036299651475</v>
      </c>
      <c r="J8" s="93">
        <f>SEKTOR_USD!J8*$B$55</f>
        <v>136813212.52775118</v>
      </c>
      <c r="K8" s="93">
        <f>SEKTOR_USD!K8*$C$55</f>
        <v>177576270.59513593</v>
      </c>
      <c r="L8" s="94">
        <f t="shared" ref="L8:L43" si="2">(K8-J8)/J8*100</f>
        <v>29.794679413084008</v>
      </c>
      <c r="M8" s="94">
        <f>K8/K$44*100</f>
        <v>15.607455748229814</v>
      </c>
    </row>
    <row r="9" spans="1:13" s="21" customFormat="1" ht="15.6" x14ac:dyDescent="0.3">
      <c r="A9" s="95" t="s">
        <v>3</v>
      </c>
      <c r="B9" s="93">
        <f>SEKTOR_USD!B9*$B$53</f>
        <v>7785477.6025630254</v>
      </c>
      <c r="C9" s="93">
        <f>SEKTOR_USD!C9*$C$53</f>
        <v>10276274.158706069</v>
      </c>
      <c r="D9" s="96">
        <f t="shared" si="0"/>
        <v>31.992854944737857</v>
      </c>
      <c r="E9" s="96">
        <f t="shared" ref="E9:E44" si="3">C9/C$44*100</f>
        <v>9.9483983151903548</v>
      </c>
      <c r="F9" s="93">
        <f>SEKTOR_USD!F9*$B$54</f>
        <v>15978456.359927244</v>
      </c>
      <c r="G9" s="93">
        <f>SEKTOR_USD!G9*$C$54</f>
        <v>20578737.404879674</v>
      </c>
      <c r="H9" s="96">
        <f t="shared" si="1"/>
        <v>28.790522321602889</v>
      </c>
      <c r="I9" s="96">
        <f t="shared" ref="I9:I44" si="4">G9/G$44*100</f>
        <v>10.116691063848869</v>
      </c>
      <c r="J9" s="93">
        <f>SEKTOR_USD!J9*$B$55</f>
        <v>89806342.935953066</v>
      </c>
      <c r="K9" s="93">
        <f>SEKTOR_USD!K9*$C$55</f>
        <v>119330218.33855876</v>
      </c>
      <c r="L9" s="96">
        <f t="shared" si="2"/>
        <v>32.875044721129726</v>
      </c>
      <c r="M9" s="96">
        <f t="shared" ref="M9:M44" si="5">K9/K$44*100</f>
        <v>10.488119250977629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3592785.1815072307</v>
      </c>
      <c r="C10" s="98">
        <f>SEKTOR_USD!C10*$C$53</f>
        <v>4548322.7652416518</v>
      </c>
      <c r="D10" s="99">
        <f t="shared" si="0"/>
        <v>26.596012159389886</v>
      </c>
      <c r="E10" s="99">
        <f t="shared" si="3"/>
        <v>4.4032035186933376</v>
      </c>
      <c r="F10" s="98">
        <f>SEKTOR_USD!F10*$B$54</f>
        <v>7049278.754607955</v>
      </c>
      <c r="G10" s="98">
        <f>SEKTOR_USD!G10*$C$54</f>
        <v>8996625.8690270316</v>
      </c>
      <c r="H10" s="99">
        <f t="shared" si="1"/>
        <v>27.624771018540578</v>
      </c>
      <c r="I10" s="99">
        <f t="shared" si="4"/>
        <v>4.422821611611381</v>
      </c>
      <c r="J10" s="98">
        <f>SEKTOR_USD!J10*$B$55</f>
        <v>39617866.540036172</v>
      </c>
      <c r="K10" s="98">
        <f>SEKTOR_USD!K10*$C$55</f>
        <v>53177744.217428885</v>
      </c>
      <c r="L10" s="99">
        <f t="shared" si="2"/>
        <v>34.226673119032455</v>
      </c>
      <c r="M10" s="99">
        <f t="shared" si="5"/>
        <v>4.673874988378877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1232319.8823699085</v>
      </c>
      <c r="C11" s="98">
        <f>SEKTOR_USD!C11*$C$53</f>
        <v>1775457.2235248026</v>
      </c>
      <c r="D11" s="99">
        <f t="shared" si="0"/>
        <v>44.074379463096193</v>
      </c>
      <c r="E11" s="99">
        <f t="shared" si="3"/>
        <v>1.7188093056317126</v>
      </c>
      <c r="F11" s="98">
        <f>SEKTOR_USD!F11*$B$54</f>
        <v>2748235.4282183228</v>
      </c>
      <c r="G11" s="98">
        <f>SEKTOR_USD!G11*$C$54</f>
        <v>3832175.9114074213</v>
      </c>
      <c r="H11" s="99">
        <f t="shared" si="1"/>
        <v>39.441325588754808</v>
      </c>
      <c r="I11" s="99">
        <f t="shared" si="4"/>
        <v>1.8839318970482311</v>
      </c>
      <c r="J11" s="98">
        <f>SEKTOR_USD!J11*$B$55</f>
        <v>13636587.132751172</v>
      </c>
      <c r="K11" s="98">
        <f>SEKTOR_USD!K11*$C$55</f>
        <v>20237442.173864547</v>
      </c>
      <c r="L11" s="99">
        <f t="shared" si="2"/>
        <v>48.405476948554181</v>
      </c>
      <c r="M11" s="99">
        <f t="shared" si="5"/>
        <v>1.7787003980170444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768418.91519666649</v>
      </c>
      <c r="C12" s="98">
        <f>SEKTOR_USD!C12*$C$53</f>
        <v>1036763.5810074935</v>
      </c>
      <c r="D12" s="99">
        <f t="shared" si="0"/>
        <v>34.921663236536524</v>
      </c>
      <c r="E12" s="99">
        <f t="shared" si="3"/>
        <v>1.0036844972462631</v>
      </c>
      <c r="F12" s="98">
        <f>SEKTOR_USD!F12*$B$54</f>
        <v>1550030.5560573093</v>
      </c>
      <c r="G12" s="98">
        <f>SEKTOR_USD!G12*$C$54</f>
        <v>2000587.5594859535</v>
      </c>
      <c r="H12" s="99">
        <f t="shared" si="1"/>
        <v>29.067620742567208</v>
      </c>
      <c r="I12" s="99">
        <f t="shared" si="4"/>
        <v>0.98350670827353925</v>
      </c>
      <c r="J12" s="98">
        <f>SEKTOR_USD!J12*$B$55</f>
        <v>9032046.278017208</v>
      </c>
      <c r="K12" s="98">
        <f>SEKTOR_USD!K12*$C$55</f>
        <v>12290115.786421712</v>
      </c>
      <c r="L12" s="99">
        <f t="shared" si="2"/>
        <v>36.072329659494876</v>
      </c>
      <c r="M12" s="99">
        <f t="shared" si="5"/>
        <v>1.080197470271975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607610.52598513989</v>
      </c>
      <c r="C13" s="98">
        <f>SEKTOR_USD!C13*$C$53</f>
        <v>831535.73252316471</v>
      </c>
      <c r="D13" s="99">
        <f t="shared" si="0"/>
        <v>36.853411348489587</v>
      </c>
      <c r="E13" s="99">
        <f t="shared" si="3"/>
        <v>0.80500466926970815</v>
      </c>
      <c r="F13" s="98">
        <f>SEKTOR_USD!F13*$B$54</f>
        <v>1279167.1001720703</v>
      </c>
      <c r="G13" s="98">
        <f>SEKTOR_USD!G13*$C$54</f>
        <v>1602618.3655064132</v>
      </c>
      <c r="H13" s="99">
        <f t="shared" si="1"/>
        <v>25.286083834616523</v>
      </c>
      <c r="I13" s="99">
        <f t="shared" si="4"/>
        <v>0.78786149889032087</v>
      </c>
      <c r="J13" s="98">
        <f>SEKTOR_USD!J13*$B$55</f>
        <v>8127156.5813503833</v>
      </c>
      <c r="K13" s="98">
        <f>SEKTOR_USD!K13*$C$55</f>
        <v>10165412.174284313</v>
      </c>
      <c r="L13" s="99">
        <f t="shared" si="2"/>
        <v>25.07956592852133</v>
      </c>
      <c r="M13" s="99">
        <f t="shared" si="5"/>
        <v>0.89345395159461605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987995.72667719016</v>
      </c>
      <c r="C14" s="98">
        <f>SEKTOR_USD!C14*$C$53</f>
        <v>1433071.1796811777</v>
      </c>
      <c r="D14" s="99">
        <f t="shared" si="0"/>
        <v>45.048317617815762</v>
      </c>
      <c r="E14" s="99">
        <f t="shared" si="3"/>
        <v>1.3873474655607294</v>
      </c>
      <c r="F14" s="98">
        <f>SEKTOR_USD!F14*$B$54</f>
        <v>2075319.4196658402</v>
      </c>
      <c r="G14" s="98">
        <f>SEKTOR_USD!G14*$C$54</f>
        <v>2850173.0979081122</v>
      </c>
      <c r="H14" s="99">
        <f t="shared" si="1"/>
        <v>37.336598448398647</v>
      </c>
      <c r="I14" s="99">
        <f t="shared" si="4"/>
        <v>1.4011705452440535</v>
      </c>
      <c r="J14" s="98">
        <f>SEKTOR_USD!J14*$B$55</f>
        <v>12038411.458801009</v>
      </c>
      <c r="K14" s="98">
        <f>SEKTOR_USD!K14*$C$55</f>
        <v>14399990.785379607</v>
      </c>
      <c r="L14" s="99">
        <f t="shared" si="2"/>
        <v>19.617034478848133</v>
      </c>
      <c r="M14" s="99">
        <f t="shared" si="5"/>
        <v>1.2656376789787445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149789.92761701939</v>
      </c>
      <c r="C15" s="98">
        <f>SEKTOR_USD!C15*$C$53</f>
        <v>185953.62695400184</v>
      </c>
      <c r="D15" s="99">
        <f t="shared" si="0"/>
        <v>24.142944664106686</v>
      </c>
      <c r="E15" s="99">
        <f t="shared" si="3"/>
        <v>0.18002057170939295</v>
      </c>
      <c r="F15" s="98">
        <f>SEKTOR_USD!F15*$B$54</f>
        <v>294637.39512284909</v>
      </c>
      <c r="G15" s="98">
        <f>SEKTOR_USD!G15*$C$54</f>
        <v>305590.57125028968</v>
      </c>
      <c r="H15" s="99">
        <f t="shared" si="1"/>
        <v>3.7175105091034553</v>
      </c>
      <c r="I15" s="99">
        <f t="shared" si="4"/>
        <v>0.15023105356459812</v>
      </c>
      <c r="J15" s="98">
        <f>SEKTOR_USD!J15*$B$55</f>
        <v>1605141.979538023</v>
      </c>
      <c r="K15" s="98">
        <f>SEKTOR_USD!K15*$C$55</f>
        <v>1908697.7710513389</v>
      </c>
      <c r="L15" s="99">
        <f t="shared" si="2"/>
        <v>18.911460505237205</v>
      </c>
      <c r="M15" s="99">
        <f t="shared" si="5"/>
        <v>0.16775842796219104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367537.01243894082</v>
      </c>
      <c r="C16" s="98">
        <f>SEKTOR_USD!C16*$C$53</f>
        <v>349310.45951337327</v>
      </c>
      <c r="D16" s="99">
        <f t="shared" si="0"/>
        <v>-4.959106786175866</v>
      </c>
      <c r="E16" s="99">
        <f t="shared" si="3"/>
        <v>0.33816532463345389</v>
      </c>
      <c r="F16" s="98">
        <f>SEKTOR_USD!F16*$B$54</f>
        <v>837588.99504586752</v>
      </c>
      <c r="G16" s="98">
        <f>SEKTOR_USD!G16*$C$54</f>
        <v>785492.39193827333</v>
      </c>
      <c r="H16" s="99">
        <f t="shared" si="1"/>
        <v>-6.2198289872160162</v>
      </c>
      <c r="I16" s="99">
        <f t="shared" si="4"/>
        <v>0.38615507384621628</v>
      </c>
      <c r="J16" s="98">
        <f>SEKTOR_USD!J16*$B$55</f>
        <v>5118067.900420459</v>
      </c>
      <c r="K16" s="98">
        <f>SEKTOR_USD!K16*$C$55</f>
        <v>6353094.3694426492</v>
      </c>
      <c r="L16" s="99">
        <f t="shared" si="2"/>
        <v>24.130716767566341</v>
      </c>
      <c r="M16" s="99">
        <f t="shared" si="5"/>
        <v>0.55838338592814296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79020.430770930136</v>
      </c>
      <c r="C17" s="98">
        <f>SEKTOR_USD!C17*$C$53</f>
        <v>115859.59026040311</v>
      </c>
      <c r="D17" s="99">
        <f t="shared" si="0"/>
        <v>46.619790768117767</v>
      </c>
      <c r="E17" s="99">
        <f t="shared" si="3"/>
        <v>0.11216296244575576</v>
      </c>
      <c r="F17" s="98">
        <f>SEKTOR_USD!F17*$B$54</f>
        <v>144198.71103703152</v>
      </c>
      <c r="G17" s="98">
        <f>SEKTOR_USD!G17*$C$54</f>
        <v>205473.63835617882</v>
      </c>
      <c r="H17" s="99">
        <f t="shared" si="1"/>
        <v>42.493394620851603</v>
      </c>
      <c r="I17" s="99">
        <f t="shared" si="4"/>
        <v>0.1010126753705288</v>
      </c>
      <c r="J17" s="98">
        <f>SEKTOR_USD!J17*$B$55</f>
        <v>631065.06503863842</v>
      </c>
      <c r="K17" s="98">
        <f>SEKTOR_USD!K17*$C$55</f>
        <v>797721.06068569131</v>
      </c>
      <c r="L17" s="99">
        <f t="shared" si="2"/>
        <v>26.408686660043362</v>
      </c>
      <c r="M17" s="99">
        <f t="shared" si="5"/>
        <v>7.0112949846035971E-2</v>
      </c>
    </row>
    <row r="18" spans="1:13" s="21" customFormat="1" ht="15.6" x14ac:dyDescent="0.3">
      <c r="A18" s="95" t="s">
        <v>12</v>
      </c>
      <c r="B18" s="93">
        <f>SEKTOR_USD!B18*$B$53</f>
        <v>1269663.5488577767</v>
      </c>
      <c r="C18" s="93">
        <f>SEKTOR_USD!C18*$C$53</f>
        <v>1486979.0992473913</v>
      </c>
      <c r="D18" s="96">
        <f t="shared" si="0"/>
        <v>17.115995066970108</v>
      </c>
      <c r="E18" s="96">
        <f t="shared" si="3"/>
        <v>1.4395353935884752</v>
      </c>
      <c r="F18" s="93">
        <f>SEKTOR_USD!F18*$B$54</f>
        <v>2506093.3594745649</v>
      </c>
      <c r="G18" s="93">
        <f>SEKTOR_USD!G18*$C$54</f>
        <v>3092660.2196484637</v>
      </c>
      <c r="H18" s="96">
        <f t="shared" si="1"/>
        <v>23.405626847711698</v>
      </c>
      <c r="I18" s="96">
        <f t="shared" si="4"/>
        <v>1.520379379554138</v>
      </c>
      <c r="J18" s="93">
        <f>SEKTOR_USD!J18*$B$55</f>
        <v>14433744.825659933</v>
      </c>
      <c r="K18" s="93">
        <f>SEKTOR_USD!K18*$C$55</f>
        <v>17767148.268583696</v>
      </c>
      <c r="L18" s="96">
        <f t="shared" si="2"/>
        <v>23.094515548021374</v>
      </c>
      <c r="M18" s="96">
        <f t="shared" si="5"/>
        <v>1.5615824087576802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1269663.5488577767</v>
      </c>
      <c r="C19" s="98">
        <f>SEKTOR_USD!C19*$C$53</f>
        <v>1486979.0992473913</v>
      </c>
      <c r="D19" s="99">
        <f t="shared" si="0"/>
        <v>17.115995066970108</v>
      </c>
      <c r="E19" s="99">
        <f t="shared" si="3"/>
        <v>1.4395353935884752</v>
      </c>
      <c r="F19" s="98">
        <f>SEKTOR_USD!F19*$B$54</f>
        <v>2506093.3594745649</v>
      </c>
      <c r="G19" s="98">
        <f>SEKTOR_USD!G19*$C$54</f>
        <v>3092660.2196484637</v>
      </c>
      <c r="H19" s="99">
        <f t="shared" si="1"/>
        <v>23.405626847711698</v>
      </c>
      <c r="I19" s="99">
        <f t="shared" si="4"/>
        <v>1.520379379554138</v>
      </c>
      <c r="J19" s="98">
        <f>SEKTOR_USD!J19*$B$55</f>
        <v>14433744.825659933</v>
      </c>
      <c r="K19" s="98">
        <f>SEKTOR_USD!K19*$C$55</f>
        <v>17767148.268583696</v>
      </c>
      <c r="L19" s="99">
        <f t="shared" si="2"/>
        <v>23.094515548021374</v>
      </c>
      <c r="M19" s="99">
        <f t="shared" si="5"/>
        <v>1.5615824087576802</v>
      </c>
    </row>
    <row r="20" spans="1:13" s="21" customFormat="1" ht="15.6" x14ac:dyDescent="0.3">
      <c r="A20" s="95" t="s">
        <v>110</v>
      </c>
      <c r="B20" s="93">
        <f>SEKTOR_USD!B20*$B$53</f>
        <v>2694094.5897502196</v>
      </c>
      <c r="C20" s="93">
        <f>SEKTOR_USD!C20*$C$53</f>
        <v>3405858.5921374033</v>
      </c>
      <c r="D20" s="96">
        <f t="shared" si="0"/>
        <v>26.419413969172261</v>
      </c>
      <c r="E20" s="96">
        <f t="shared" si="3"/>
        <v>3.2971909231412209</v>
      </c>
      <c r="F20" s="93">
        <f>SEKTOR_USD!F20*$B$54</f>
        <v>5377224.7048244486</v>
      </c>
      <c r="G20" s="93">
        <f>SEKTOR_USD!G20*$C$54</f>
        <v>6769539.073192534</v>
      </c>
      <c r="H20" s="96">
        <f t="shared" si="1"/>
        <v>25.892806136944589</v>
      </c>
      <c r="I20" s="96">
        <f t="shared" si="4"/>
        <v>3.3279658562484631</v>
      </c>
      <c r="J20" s="93">
        <f>SEKTOR_USD!J20*$B$55</f>
        <v>32573124.766138185</v>
      </c>
      <c r="K20" s="93">
        <f>SEKTOR_USD!K20*$C$55</f>
        <v>40478903.987993471</v>
      </c>
      <c r="L20" s="96">
        <f t="shared" si="2"/>
        <v>24.27086525660517</v>
      </c>
      <c r="M20" s="96">
        <f t="shared" si="5"/>
        <v>3.5577540884945051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2694094.5897502196</v>
      </c>
      <c r="C21" s="98">
        <f>SEKTOR_USD!C21*$C$53</f>
        <v>3405858.5921374033</v>
      </c>
      <c r="D21" s="99">
        <f t="shared" si="0"/>
        <v>26.419413969172261</v>
      </c>
      <c r="E21" s="99">
        <f t="shared" si="3"/>
        <v>3.2971909231412209</v>
      </c>
      <c r="F21" s="98">
        <f>SEKTOR_USD!F21*$B$54</f>
        <v>5377224.7048244486</v>
      </c>
      <c r="G21" s="98">
        <f>SEKTOR_USD!G21*$C$54</f>
        <v>6769539.073192534</v>
      </c>
      <c r="H21" s="99">
        <f t="shared" si="1"/>
        <v>25.892806136944589</v>
      </c>
      <c r="I21" s="99">
        <f t="shared" si="4"/>
        <v>3.3279658562484631</v>
      </c>
      <c r="J21" s="98">
        <f>SEKTOR_USD!J21*$B$55</f>
        <v>32573124.766138185</v>
      </c>
      <c r="K21" s="98">
        <f>SEKTOR_USD!K21*$C$55</f>
        <v>40478903.987993471</v>
      </c>
      <c r="L21" s="99">
        <f t="shared" si="2"/>
        <v>24.27086525660517</v>
      </c>
      <c r="M21" s="99">
        <f t="shared" si="5"/>
        <v>3.5577540884945051</v>
      </c>
    </row>
    <row r="22" spans="1:13" ht="16.8" x14ac:dyDescent="0.3">
      <c r="A22" s="92" t="s">
        <v>14</v>
      </c>
      <c r="B22" s="93">
        <f>SEKTOR_USD!B22*$B$53</f>
        <v>67376054.462898731</v>
      </c>
      <c r="C22" s="93">
        <f>SEKTOR_USD!C22*$C$53</f>
        <v>85176224.720145896</v>
      </c>
      <c r="D22" s="96">
        <f t="shared" si="0"/>
        <v>26.419134214884902</v>
      </c>
      <c r="E22" s="96">
        <f t="shared" si="3"/>
        <v>82.458583472326325</v>
      </c>
      <c r="F22" s="93">
        <f>SEKTOR_USD!F22*$B$54</f>
        <v>133158197.94118014</v>
      </c>
      <c r="G22" s="93">
        <f>SEKTOR_USD!G22*$C$54</f>
        <v>167398037.41478741</v>
      </c>
      <c r="H22" s="96">
        <f t="shared" si="1"/>
        <v>25.713654887949151</v>
      </c>
      <c r="I22" s="96">
        <f t="shared" si="4"/>
        <v>82.294369955780127</v>
      </c>
      <c r="J22" s="93">
        <f>SEKTOR_USD!J22*$B$55</f>
        <v>803892347.07363737</v>
      </c>
      <c r="K22" s="93">
        <f>SEKTOR_USD!K22*$C$55</f>
        <v>928187785.26844192</v>
      </c>
      <c r="L22" s="96">
        <f t="shared" si="2"/>
        <v>15.461701886735209</v>
      </c>
      <c r="M22" s="96">
        <f t="shared" si="5"/>
        <v>81.579874022996037</v>
      </c>
    </row>
    <row r="23" spans="1:13" s="21" customFormat="1" ht="15.6" x14ac:dyDescent="0.3">
      <c r="A23" s="95" t="s">
        <v>15</v>
      </c>
      <c r="B23" s="93">
        <f>SEKTOR_USD!B23*$B$53</f>
        <v>6143117.6857025502</v>
      </c>
      <c r="C23" s="93">
        <f>SEKTOR_USD!C23*$C$53</f>
        <v>7971909.8565744609</v>
      </c>
      <c r="D23" s="96">
        <f t="shared" si="0"/>
        <v>29.769772686078095</v>
      </c>
      <c r="E23" s="96">
        <f t="shared" si="3"/>
        <v>7.7175572937400823</v>
      </c>
      <c r="F23" s="93">
        <f>SEKTOR_USD!F23*$B$54</f>
        <v>12229353.884564746</v>
      </c>
      <c r="G23" s="93">
        <f>SEKTOR_USD!G23*$C$54</f>
        <v>15949599.403361814</v>
      </c>
      <c r="H23" s="96">
        <f t="shared" si="1"/>
        <v>30.420622004344551</v>
      </c>
      <c r="I23" s="96">
        <f t="shared" si="4"/>
        <v>7.8409654869155565</v>
      </c>
      <c r="J23" s="93">
        <f>SEKTOR_USD!J23*$B$55</f>
        <v>70749874.894575924</v>
      </c>
      <c r="K23" s="93">
        <f>SEKTOR_USD!K23*$C$55</f>
        <v>82238210.054228961</v>
      </c>
      <c r="L23" s="96">
        <f t="shared" si="2"/>
        <v>16.237958267448182</v>
      </c>
      <c r="M23" s="96">
        <f t="shared" si="5"/>
        <v>7.2280447152839598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3912491.0217201705</v>
      </c>
      <c r="C24" s="98">
        <f>SEKTOR_USD!C24*$C$53</f>
        <v>5296982.6464589275</v>
      </c>
      <c r="D24" s="99">
        <f t="shared" si="0"/>
        <v>35.386448609153611</v>
      </c>
      <c r="E24" s="99">
        <f t="shared" si="3"/>
        <v>5.1279765819579675</v>
      </c>
      <c r="F24" s="98">
        <f>SEKTOR_USD!F24*$B$54</f>
        <v>7901272.9582963903</v>
      </c>
      <c r="G24" s="98">
        <f>SEKTOR_USD!G24*$C$54</f>
        <v>10711765.721752167</v>
      </c>
      <c r="H24" s="99">
        <f t="shared" si="1"/>
        <v>35.570126209913305</v>
      </c>
      <c r="I24" s="99">
        <f t="shared" si="4"/>
        <v>5.2659996783668772</v>
      </c>
      <c r="J24" s="98">
        <f>SEKTOR_USD!J24*$B$55</f>
        <v>45895883.721432723</v>
      </c>
      <c r="K24" s="98">
        <f>SEKTOR_USD!K24*$C$55</f>
        <v>53789657.908051796</v>
      </c>
      <c r="L24" s="99">
        <f t="shared" si="2"/>
        <v>17.199307533831824</v>
      </c>
      <c r="M24" s="99">
        <f t="shared" si="5"/>
        <v>4.7276570382897427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916981.33823679783</v>
      </c>
      <c r="C25" s="98">
        <f>SEKTOR_USD!C25*$C$53</f>
        <v>920432.7117965183</v>
      </c>
      <c r="D25" s="99">
        <f t="shared" si="0"/>
        <v>0.3763842747723613</v>
      </c>
      <c r="E25" s="99">
        <f t="shared" si="3"/>
        <v>0.89106529252383704</v>
      </c>
      <c r="F25" s="98">
        <f>SEKTOR_USD!F25*$B$54</f>
        <v>1702187.4677969834</v>
      </c>
      <c r="G25" s="98">
        <f>SEKTOR_USD!G25*$C$54</f>
        <v>1737002.772989251</v>
      </c>
      <c r="H25" s="99">
        <f t="shared" si="1"/>
        <v>2.0453273127034839</v>
      </c>
      <c r="I25" s="99">
        <f t="shared" si="4"/>
        <v>0.85392607357991668</v>
      </c>
      <c r="J25" s="98">
        <f>SEKTOR_USD!J25*$B$55</f>
        <v>9768831.1216531973</v>
      </c>
      <c r="K25" s="98">
        <f>SEKTOR_USD!K25*$C$55</f>
        <v>9305789.665574709</v>
      </c>
      <c r="L25" s="99">
        <f t="shared" si="2"/>
        <v>-4.7399883395683782</v>
      </c>
      <c r="M25" s="99">
        <f t="shared" si="5"/>
        <v>0.81790038680860722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1313645.3257455816</v>
      </c>
      <c r="C26" s="98">
        <f>SEKTOR_USD!C26*$C$53</f>
        <v>1754494.4983190147</v>
      </c>
      <c r="D26" s="99">
        <f t="shared" si="0"/>
        <v>33.55922363010896</v>
      </c>
      <c r="E26" s="99">
        <f t="shared" si="3"/>
        <v>1.6985154192582765</v>
      </c>
      <c r="F26" s="98">
        <f>SEKTOR_USD!F26*$B$54</f>
        <v>2625893.4584713737</v>
      </c>
      <c r="G26" s="98">
        <f>SEKTOR_USD!G26*$C$54</f>
        <v>3500830.9086203948</v>
      </c>
      <c r="H26" s="99">
        <f t="shared" si="1"/>
        <v>33.319609648532861</v>
      </c>
      <c r="I26" s="99">
        <f t="shared" si="4"/>
        <v>1.7210397349687621</v>
      </c>
      <c r="J26" s="98">
        <f>SEKTOR_USD!J26*$B$55</f>
        <v>15085160.051490005</v>
      </c>
      <c r="K26" s="98">
        <f>SEKTOR_USD!K26*$C$55</f>
        <v>19142762.480602462</v>
      </c>
      <c r="L26" s="99">
        <f t="shared" si="2"/>
        <v>26.897974004005849</v>
      </c>
      <c r="M26" s="99">
        <f t="shared" si="5"/>
        <v>1.6824872901856101</v>
      </c>
    </row>
    <row r="27" spans="1:13" s="21" customFormat="1" ht="15.6" x14ac:dyDescent="0.3">
      <c r="A27" s="95" t="s">
        <v>19</v>
      </c>
      <c r="B27" s="93">
        <f>SEKTOR_USD!B27*$B$53</f>
        <v>9023652.0706086978</v>
      </c>
      <c r="C27" s="93">
        <f>SEKTOR_USD!C27*$C$53</f>
        <v>11917733.93886691</v>
      </c>
      <c r="D27" s="96">
        <f t="shared" si="0"/>
        <v>32.072179264143422</v>
      </c>
      <c r="E27" s="96">
        <f t="shared" si="3"/>
        <v>11.537485513449864</v>
      </c>
      <c r="F27" s="93">
        <f>SEKTOR_USD!F27*$B$54</f>
        <v>18990333.697728079</v>
      </c>
      <c r="G27" s="93">
        <f>SEKTOR_USD!G27*$C$54</f>
        <v>24040508.540551569</v>
      </c>
      <c r="H27" s="96">
        <f t="shared" si="1"/>
        <v>26.593397057723482</v>
      </c>
      <c r="I27" s="96">
        <f t="shared" si="4"/>
        <v>11.81852866565613</v>
      </c>
      <c r="J27" s="93">
        <f>SEKTOR_USD!J27*$B$55</f>
        <v>119203684.76525365</v>
      </c>
      <c r="K27" s="93">
        <f>SEKTOR_USD!K27*$C$55</f>
        <v>132979465.7639915</v>
      </c>
      <c r="L27" s="96">
        <f t="shared" si="2"/>
        <v>11.556506013942718</v>
      </c>
      <c r="M27" s="96">
        <f t="shared" si="5"/>
        <v>11.687772923594606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9023652.0706086978</v>
      </c>
      <c r="C28" s="98">
        <f>SEKTOR_USD!C28*$C$53</f>
        <v>11917733.93886691</v>
      </c>
      <c r="D28" s="99">
        <f t="shared" si="0"/>
        <v>32.072179264143422</v>
      </c>
      <c r="E28" s="99">
        <f t="shared" si="3"/>
        <v>11.537485513449864</v>
      </c>
      <c r="F28" s="98">
        <f>SEKTOR_USD!F28*$B$54</f>
        <v>18990333.697728079</v>
      </c>
      <c r="G28" s="98">
        <f>SEKTOR_USD!G28*$C$54</f>
        <v>24040508.540551569</v>
      </c>
      <c r="H28" s="99">
        <f t="shared" si="1"/>
        <v>26.593397057723482</v>
      </c>
      <c r="I28" s="99">
        <f t="shared" si="4"/>
        <v>11.81852866565613</v>
      </c>
      <c r="J28" s="98">
        <f>SEKTOR_USD!J28*$B$55</f>
        <v>119203684.76525365</v>
      </c>
      <c r="K28" s="98">
        <f>SEKTOR_USD!K28*$C$55</f>
        <v>132979465.7639915</v>
      </c>
      <c r="L28" s="99">
        <f t="shared" si="2"/>
        <v>11.556506013942718</v>
      </c>
      <c r="M28" s="99">
        <f t="shared" si="5"/>
        <v>11.687772923594606</v>
      </c>
    </row>
    <row r="29" spans="1:13" s="21" customFormat="1" ht="15.6" x14ac:dyDescent="0.3">
      <c r="A29" s="95" t="s">
        <v>21</v>
      </c>
      <c r="B29" s="93">
        <f>SEKTOR_USD!B29*$B$53</f>
        <v>52209284.706587486</v>
      </c>
      <c r="C29" s="93">
        <f>SEKTOR_USD!C29*$C$53</f>
        <v>65286580.924704529</v>
      </c>
      <c r="D29" s="96">
        <f t="shared" si="0"/>
        <v>25.047836398469219</v>
      </c>
      <c r="E29" s="96">
        <f t="shared" si="3"/>
        <v>63.20354066513638</v>
      </c>
      <c r="F29" s="93">
        <f>SEKTOR_USD!F29*$B$54</f>
        <v>101938510.3588873</v>
      </c>
      <c r="G29" s="93">
        <f>SEKTOR_USD!G29*$C$54</f>
        <v>127407929.47087403</v>
      </c>
      <c r="H29" s="96">
        <f t="shared" si="1"/>
        <v>24.985080733785932</v>
      </c>
      <c r="I29" s="96">
        <f t="shared" si="4"/>
        <v>62.634875803208431</v>
      </c>
      <c r="J29" s="93">
        <f>SEKTOR_USD!J29*$B$55</f>
        <v>613938787.41380787</v>
      </c>
      <c r="K29" s="93">
        <f>SEKTOR_USD!K29*$C$55</f>
        <v>712970109.45022142</v>
      </c>
      <c r="L29" s="96">
        <f t="shared" si="2"/>
        <v>16.130487935707556</v>
      </c>
      <c r="M29" s="96">
        <f t="shared" si="5"/>
        <v>62.664056384117458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9189337.8152614944</v>
      </c>
      <c r="C30" s="98">
        <f>SEKTOR_USD!C30*$C$53</f>
        <v>10772916.58830728</v>
      </c>
      <c r="D30" s="99">
        <f t="shared" si="0"/>
        <v>17.232784395147661</v>
      </c>
      <c r="E30" s="99">
        <f t="shared" si="3"/>
        <v>10.429194821160456</v>
      </c>
      <c r="F30" s="98">
        <f>SEKTOR_USD!F30*$B$54</f>
        <v>18016972.880400844</v>
      </c>
      <c r="G30" s="98">
        <f>SEKTOR_USD!G30*$C$54</f>
        <v>22012506.415511575</v>
      </c>
      <c r="H30" s="99">
        <f t="shared" si="1"/>
        <v>22.176497470655224</v>
      </c>
      <c r="I30" s="99">
        <f t="shared" si="4"/>
        <v>10.821544712160827</v>
      </c>
      <c r="J30" s="98">
        <f>SEKTOR_USD!J30*$B$55</f>
        <v>103556686.34992282</v>
      </c>
      <c r="K30" s="98">
        <f>SEKTOR_USD!K30*$C$55</f>
        <v>123977146.19841653</v>
      </c>
      <c r="L30" s="99">
        <f t="shared" si="2"/>
        <v>19.719112853314012</v>
      </c>
      <c r="M30" s="99">
        <f t="shared" si="5"/>
        <v>10.896544997812368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15253434.768755345</v>
      </c>
      <c r="C31" s="98">
        <f>SEKTOR_USD!C31*$C$53</f>
        <v>18008621.415228516</v>
      </c>
      <c r="D31" s="99">
        <f t="shared" si="0"/>
        <v>18.062729399917249</v>
      </c>
      <c r="E31" s="99">
        <f t="shared" si="3"/>
        <v>17.434036517445222</v>
      </c>
      <c r="F31" s="98">
        <f>SEKTOR_USD!F31*$B$54</f>
        <v>29453596.02506702</v>
      </c>
      <c r="G31" s="98">
        <f>SEKTOR_USD!G31*$C$54</f>
        <v>34828424.663798116</v>
      </c>
      <c r="H31" s="99">
        <f t="shared" si="1"/>
        <v>18.248463223834367</v>
      </c>
      <c r="I31" s="99">
        <f t="shared" si="4"/>
        <v>17.121964561374419</v>
      </c>
      <c r="J31" s="98">
        <f>SEKTOR_USD!J31*$B$55</f>
        <v>177436454.84444585</v>
      </c>
      <c r="K31" s="98">
        <f>SEKTOR_USD!K31*$C$55</f>
        <v>183814382.06051555</v>
      </c>
      <c r="L31" s="99">
        <f t="shared" si="2"/>
        <v>3.5944852604618758</v>
      </c>
      <c r="M31" s="99">
        <f t="shared" si="5"/>
        <v>16.155733107147974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893892.41637295648</v>
      </c>
      <c r="C32" s="98">
        <f>SEKTOR_USD!C32*$C$53</f>
        <v>102789.31615682731</v>
      </c>
      <c r="D32" s="99">
        <f t="shared" si="0"/>
        <v>-88.500929835169245</v>
      </c>
      <c r="E32" s="99">
        <f t="shared" si="3"/>
        <v>9.9509709830757187E-2</v>
      </c>
      <c r="F32" s="98">
        <f>SEKTOR_USD!F32*$B$54</f>
        <v>1535619.375609285</v>
      </c>
      <c r="G32" s="98">
        <f>SEKTOR_USD!G32*$C$54</f>
        <v>414957.0673705595</v>
      </c>
      <c r="H32" s="99">
        <f t="shared" si="1"/>
        <v>-72.97786977935742</v>
      </c>
      <c r="I32" s="99">
        <f t="shared" si="4"/>
        <v>0.2039965996336216</v>
      </c>
      <c r="J32" s="98">
        <f>SEKTOR_USD!J32*$B$55</f>
        <v>6551663.7969768373</v>
      </c>
      <c r="K32" s="98">
        <f>SEKTOR_USD!K32*$C$55</f>
        <v>8498893.3040196784</v>
      </c>
      <c r="L32" s="99">
        <f t="shared" si="2"/>
        <v>29.721145153103851</v>
      </c>
      <c r="M32" s="99">
        <f t="shared" si="5"/>
        <v>0.74698100543985169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5225085.5318251317</v>
      </c>
      <c r="C33" s="98">
        <f>SEKTOR_USD!C33*$C$53</f>
        <v>7572432.7924713073</v>
      </c>
      <c r="D33" s="99">
        <f t="shared" si="0"/>
        <v>44.924571020873657</v>
      </c>
      <c r="E33" s="99">
        <f t="shared" si="3"/>
        <v>7.3308259852809661</v>
      </c>
      <c r="F33" s="98">
        <f>SEKTOR_USD!F33*$B$54</f>
        <v>10096210.951831115</v>
      </c>
      <c r="G33" s="98">
        <f>SEKTOR_USD!G33*$C$54</f>
        <v>14228713.703661386</v>
      </c>
      <c r="H33" s="99">
        <f t="shared" si="1"/>
        <v>40.931224313223893</v>
      </c>
      <c r="I33" s="99">
        <f t="shared" si="4"/>
        <v>6.9949627104800873</v>
      </c>
      <c r="J33" s="98">
        <f>SEKTOR_USD!J33*$B$55</f>
        <v>65081154.485307403</v>
      </c>
      <c r="K33" s="98">
        <f>SEKTOR_USD!K33*$C$55</f>
        <v>81869725.446801975</v>
      </c>
      <c r="L33" s="99">
        <f t="shared" si="2"/>
        <v>25.796363162679803</v>
      </c>
      <c r="M33" s="99">
        <f t="shared" si="5"/>
        <v>7.1956580276649103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3837844.0087116286</v>
      </c>
      <c r="C34" s="98">
        <f>SEKTOR_USD!C34*$C$53</f>
        <v>4869900.0451424029</v>
      </c>
      <c r="D34" s="99">
        <f t="shared" si="0"/>
        <v>26.891557710216507</v>
      </c>
      <c r="E34" s="99">
        <f t="shared" si="3"/>
        <v>4.7145205213501598</v>
      </c>
      <c r="F34" s="98">
        <f>SEKTOR_USD!F34*$B$54</f>
        <v>7532714.5350493258</v>
      </c>
      <c r="G34" s="98">
        <f>SEKTOR_USD!G34*$C$54</f>
        <v>9701277.1232642345</v>
      </c>
      <c r="H34" s="99">
        <f t="shared" si="1"/>
        <v>28.788593781494047</v>
      </c>
      <c r="I34" s="99">
        <f t="shared" si="4"/>
        <v>4.769234460301556</v>
      </c>
      <c r="J34" s="98">
        <f>SEKTOR_USD!J34*$B$55</f>
        <v>45783687.232818998</v>
      </c>
      <c r="K34" s="98">
        <f>SEKTOR_USD!K34*$C$55</f>
        <v>55080453.564001866</v>
      </c>
      <c r="L34" s="99">
        <f t="shared" si="2"/>
        <v>20.305848858146774</v>
      </c>
      <c r="M34" s="99">
        <f t="shared" si="5"/>
        <v>4.8411070843613819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4175625.8191758231</v>
      </c>
      <c r="C35" s="98">
        <f>SEKTOR_USD!C35*$C$53</f>
        <v>5934478.3469122667</v>
      </c>
      <c r="D35" s="99">
        <f t="shared" si="0"/>
        <v>42.121890320229951</v>
      </c>
      <c r="E35" s="99">
        <f t="shared" si="3"/>
        <v>5.7451322800626254</v>
      </c>
      <c r="F35" s="98">
        <f>SEKTOR_USD!F35*$B$54</f>
        <v>8335935.4677825291</v>
      </c>
      <c r="G35" s="98">
        <f>SEKTOR_USD!G35*$C$54</f>
        <v>11569083.565385876</v>
      </c>
      <c r="H35" s="99">
        <f t="shared" si="1"/>
        <v>38.785666109090073</v>
      </c>
      <c r="I35" s="99">
        <f t="shared" si="4"/>
        <v>5.6874647856241722</v>
      </c>
      <c r="J35" s="98">
        <f>SEKTOR_USD!J35*$B$55</f>
        <v>47538015.605223142</v>
      </c>
      <c r="K35" s="98">
        <f>SEKTOR_USD!K35*$C$55</f>
        <v>61120307.636055917</v>
      </c>
      <c r="L35" s="99">
        <f t="shared" si="2"/>
        <v>28.571432479694103</v>
      </c>
      <c r="M35" s="99">
        <f t="shared" si="5"/>
        <v>5.3719592913562693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6043510.9906522213</v>
      </c>
      <c r="C36" s="98">
        <f>SEKTOR_USD!C36*$C$53</f>
        <v>8608372.0540822595</v>
      </c>
      <c r="D36" s="99">
        <f t="shared" si="0"/>
        <v>42.439917250042697</v>
      </c>
      <c r="E36" s="99">
        <f t="shared" si="3"/>
        <v>8.3337124639487943</v>
      </c>
      <c r="F36" s="98">
        <f>SEKTOR_USD!F36*$B$54</f>
        <v>12782046.222208072</v>
      </c>
      <c r="G36" s="98">
        <f>SEKTOR_USD!G36*$C$54</f>
        <v>16449754.617983898</v>
      </c>
      <c r="H36" s="99">
        <f t="shared" si="1"/>
        <v>28.694219470145505</v>
      </c>
      <c r="I36" s="99">
        <f t="shared" si="4"/>
        <v>8.0868462565056678</v>
      </c>
      <c r="J36" s="98">
        <f>SEKTOR_USD!J36*$B$55</f>
        <v>78538921.55689536</v>
      </c>
      <c r="K36" s="98">
        <f>SEKTOR_USD!K36*$C$55</f>
        <v>92242263.251096517</v>
      </c>
      <c r="L36" s="99">
        <f t="shared" si="2"/>
        <v>17.447835318535851</v>
      </c>
      <c r="M36" s="99">
        <f t="shared" si="5"/>
        <v>8.1073165743547762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1872016.6781588972</v>
      </c>
      <c r="C37" s="98">
        <f>SEKTOR_USD!C37*$C$53</f>
        <v>2346413.0003476609</v>
      </c>
      <c r="D37" s="99">
        <f t="shared" si="0"/>
        <v>25.34145810363858</v>
      </c>
      <c r="E37" s="99">
        <f t="shared" si="3"/>
        <v>2.2715481096446966</v>
      </c>
      <c r="F37" s="98">
        <f>SEKTOR_USD!F37*$B$54</f>
        <v>3576286.8779080901</v>
      </c>
      <c r="G37" s="98">
        <f>SEKTOR_USD!G37*$C$54</f>
        <v>4420332.775006528</v>
      </c>
      <c r="H37" s="99">
        <f t="shared" si="1"/>
        <v>23.60117982459375</v>
      </c>
      <c r="I37" s="99">
        <f t="shared" si="4"/>
        <v>2.1730750630766549</v>
      </c>
      <c r="J37" s="98">
        <f>SEKTOR_USD!J37*$B$55</f>
        <v>20815143.126352474</v>
      </c>
      <c r="K37" s="98">
        <f>SEKTOR_USD!K37*$C$55</f>
        <v>27252487.943542074</v>
      </c>
      <c r="L37" s="99">
        <f t="shared" si="2"/>
        <v>30.92625776394382</v>
      </c>
      <c r="M37" s="99">
        <f t="shared" si="5"/>
        <v>2.3952637262990821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2265647.446046588</v>
      </c>
      <c r="C38" s="98">
        <f>SEKTOR_USD!C38*$C$53</f>
        <v>2168359.0995001951</v>
      </c>
      <c r="D38" s="99">
        <f t="shared" si="0"/>
        <v>-4.294063788086488</v>
      </c>
      <c r="E38" s="99">
        <f t="shared" si="3"/>
        <v>2.0991752145810403</v>
      </c>
      <c r="F38" s="98">
        <f>SEKTOR_USD!F38*$B$54</f>
        <v>3989003.2557685268</v>
      </c>
      <c r="G38" s="98">
        <f>SEKTOR_USD!G38*$C$54</f>
        <v>4609520.4187002499</v>
      </c>
      <c r="H38" s="99">
        <f t="shared" si="1"/>
        <v>15.555694571930687</v>
      </c>
      <c r="I38" s="99">
        <f t="shared" si="4"/>
        <v>2.266081398047092</v>
      </c>
      <c r="J38" s="98">
        <f>SEKTOR_USD!J38*$B$55</f>
        <v>24631938.215300232</v>
      </c>
      <c r="K38" s="98">
        <f>SEKTOR_USD!K38*$C$55</f>
        <v>27055371.390842382</v>
      </c>
      <c r="L38" s="99">
        <f t="shared" si="2"/>
        <v>9.8385809283851806</v>
      </c>
      <c r="M38" s="99">
        <f t="shared" si="5"/>
        <v>2.3779388446401004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1053241.7796565061</v>
      </c>
      <c r="C39" s="98">
        <f>SEKTOR_USD!C39*$C$53</f>
        <v>1655861.8202465011</v>
      </c>
      <c r="D39" s="99">
        <f t="shared" si="0"/>
        <v>57.215736427254861</v>
      </c>
      <c r="E39" s="99">
        <f t="shared" si="3"/>
        <v>1.6030297253963623</v>
      </c>
      <c r="F39" s="98">
        <f>SEKTOR_USD!F39*$B$54</f>
        <v>2041300.6468020806</v>
      </c>
      <c r="G39" s="98">
        <f>SEKTOR_USD!G39*$C$54</f>
        <v>2902308.5067597646</v>
      </c>
      <c r="H39" s="99">
        <f t="shared" si="1"/>
        <v>42.179375257953623</v>
      </c>
      <c r="I39" s="99">
        <f t="shared" si="4"/>
        <v>1.4268007777730205</v>
      </c>
      <c r="J39" s="98">
        <f>SEKTOR_USD!J39*$B$55</f>
        <v>15925980.855429156</v>
      </c>
      <c r="K39" s="98">
        <f>SEKTOR_USD!K39*$C$55</f>
        <v>16901638.36899161</v>
      </c>
      <c r="L39" s="99">
        <f t="shared" si="2"/>
        <v>6.1262004671433026</v>
      </c>
      <c r="M39" s="99">
        <f t="shared" si="5"/>
        <v>1.4855113919925138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2347712.9193295427</v>
      </c>
      <c r="C40" s="98">
        <f>SEKTOR_USD!C40*$C$53</f>
        <v>3171098.8622996472</v>
      </c>
      <c r="D40" s="99">
        <f t="shared" si="0"/>
        <v>35.071832513714931</v>
      </c>
      <c r="E40" s="99">
        <f t="shared" si="3"/>
        <v>3.0699214610070431</v>
      </c>
      <c r="F40" s="98">
        <f>SEKTOR_USD!F40*$B$54</f>
        <v>4484751.781879832</v>
      </c>
      <c r="G40" s="98">
        <f>SEKTOR_USD!G40*$C$54</f>
        <v>6140937.4353937302</v>
      </c>
      <c r="H40" s="99">
        <f t="shared" si="1"/>
        <v>36.929260170106673</v>
      </c>
      <c r="I40" s="99">
        <f t="shared" si="4"/>
        <v>3.0189396780762312</v>
      </c>
      <c r="J40" s="98">
        <f>SEKTOR_USD!J40*$B$55</f>
        <v>27392436.75728954</v>
      </c>
      <c r="K40" s="98">
        <f>SEKTOR_USD!K40*$C$55</f>
        <v>34414903.493127353</v>
      </c>
      <c r="L40" s="99">
        <f t="shared" si="2"/>
        <v>25.636517108938943</v>
      </c>
      <c r="M40" s="99">
        <f t="shared" si="5"/>
        <v>3.0247796146885495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51934.532641346472</v>
      </c>
      <c r="C41" s="98">
        <f>SEKTOR_USD!C41*$C$53</f>
        <v>75337.584009648504</v>
      </c>
      <c r="D41" s="99">
        <f t="shared" si="0"/>
        <v>45.06260127518744</v>
      </c>
      <c r="E41" s="99">
        <f t="shared" si="3"/>
        <v>7.2933855428246985E-2</v>
      </c>
      <c r="F41" s="98">
        <f>SEKTOR_USD!F41*$B$54</f>
        <v>94072.338580568263</v>
      </c>
      <c r="G41" s="98">
        <f>SEKTOR_USD!G41*$C$54</f>
        <v>130113.17803812306</v>
      </c>
      <c r="H41" s="99">
        <f t="shared" si="1"/>
        <v>38.311835340085246</v>
      </c>
      <c r="I41" s="99">
        <f t="shared" si="4"/>
        <v>6.3964800155092566E-2</v>
      </c>
      <c r="J41" s="98">
        <f>SEKTOR_USD!J41*$B$55</f>
        <v>686704.58784617553</v>
      </c>
      <c r="K41" s="98">
        <f>SEKTOR_USD!K41*$C$55</f>
        <v>742536.79281003063</v>
      </c>
      <c r="L41" s="99">
        <f t="shared" si="2"/>
        <v>8.1304546310038237</v>
      </c>
      <c r="M41" s="99">
        <f t="shared" si="5"/>
        <v>6.52627183596933E-2</v>
      </c>
    </row>
    <row r="42" spans="1:13" ht="16.8" x14ac:dyDescent="0.3">
      <c r="A42" s="92" t="s">
        <v>31</v>
      </c>
      <c r="B42" s="93">
        <f>SEKTOR_USD!B42*$B$53</f>
        <v>1710068.4905247535</v>
      </c>
      <c r="C42" s="93">
        <f>SEKTOR_USD!C42*$C$53</f>
        <v>2950428.568308976</v>
      </c>
      <c r="D42" s="96">
        <f t="shared" si="0"/>
        <v>72.532771912755635</v>
      </c>
      <c r="E42" s="96">
        <f t="shared" si="3"/>
        <v>2.8562918957536212</v>
      </c>
      <c r="F42" s="93">
        <f>SEKTOR_USD!F42*$B$54</f>
        <v>3663708.5061522271</v>
      </c>
      <c r="G42" s="93">
        <f>SEKTOR_USD!G42*$C$54</f>
        <v>5574743.6238774378</v>
      </c>
      <c r="H42" s="96">
        <f t="shared" si="1"/>
        <v>52.161221737923036</v>
      </c>
      <c r="I42" s="96">
        <f t="shared" si="4"/>
        <v>2.7405937445684172</v>
      </c>
      <c r="J42" s="93">
        <f>SEKTOR_USD!J42*$B$55</f>
        <v>25042677.605927717</v>
      </c>
      <c r="K42" s="93">
        <f>SEKTOR_USD!K42*$C$55</f>
        <v>32001595.7563315</v>
      </c>
      <c r="L42" s="96">
        <f t="shared" si="2"/>
        <v>27.788235187584633</v>
      </c>
      <c r="M42" s="96">
        <f t="shared" si="5"/>
        <v>2.812670228774159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1710068.4905247535</v>
      </c>
      <c r="C43" s="98">
        <f>SEKTOR_USD!C43*$C$53</f>
        <v>2950428.568308976</v>
      </c>
      <c r="D43" s="99">
        <f t="shared" si="0"/>
        <v>72.532771912755635</v>
      </c>
      <c r="E43" s="99">
        <f t="shared" si="3"/>
        <v>2.8562918957536212</v>
      </c>
      <c r="F43" s="98">
        <f>SEKTOR_USD!F43*$B$54</f>
        <v>3663708.5061522271</v>
      </c>
      <c r="G43" s="98">
        <f>SEKTOR_USD!G43*$C$54</f>
        <v>5574743.6238774378</v>
      </c>
      <c r="H43" s="99">
        <f t="shared" si="1"/>
        <v>52.161221737923036</v>
      </c>
      <c r="I43" s="99">
        <f t="shared" si="4"/>
        <v>2.7405937445684172</v>
      </c>
      <c r="J43" s="98">
        <f>SEKTOR_USD!J43*$B$55</f>
        <v>25042677.605927717</v>
      </c>
      <c r="K43" s="98">
        <f>SEKTOR_USD!K43*$C$55</f>
        <v>32001595.7563315</v>
      </c>
      <c r="L43" s="99">
        <f t="shared" si="2"/>
        <v>27.788235187584633</v>
      </c>
      <c r="M43" s="99">
        <f t="shared" si="5"/>
        <v>2.812670228774159</v>
      </c>
    </row>
    <row r="44" spans="1:13" ht="17.399999999999999" x14ac:dyDescent="0.3">
      <c r="A44" s="100" t="s">
        <v>33</v>
      </c>
      <c r="B44" s="101">
        <f>SEKTOR_USD!B44*$B$53</f>
        <v>80835358.694594502</v>
      </c>
      <c r="C44" s="101">
        <f>SEKTOR_USD!C44*$C$53</f>
        <v>103295765.13854574</v>
      </c>
      <c r="D44" s="102">
        <f>(C44-B44)/B44*100</f>
        <v>27.785373636813183</v>
      </c>
      <c r="E44" s="103">
        <f t="shared" si="3"/>
        <v>100</v>
      </c>
      <c r="F44" s="101">
        <f>SEKTOR_USD!F44*$B$54</f>
        <v>160683680.87155864</v>
      </c>
      <c r="G44" s="101">
        <f>SEKTOR_USD!G44*$C$54</f>
        <v>203413717.73638549</v>
      </c>
      <c r="H44" s="102">
        <f>(G44-F44)/F44*100</f>
        <v>26.592642534111981</v>
      </c>
      <c r="I44" s="102">
        <f t="shared" si="4"/>
        <v>100</v>
      </c>
      <c r="J44" s="101">
        <f>SEKTOR_USD!J44*$B$55</f>
        <v>965748237.20731628</v>
      </c>
      <c r="K44" s="101">
        <f>SEKTOR_USD!K44*$C$55</f>
        <v>1137765651.6199093</v>
      </c>
      <c r="L44" s="102">
        <f>(K44-J44)/J44*100</f>
        <v>17.811827947004183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>
        <f>SEKTOR_USD!B46*2.1157</f>
        <v>30907113.346568398</v>
      </c>
      <c r="C46" s="44">
        <f>SEKTOR_USD!C46*2.7012</f>
        <v>43251526.46165064</v>
      </c>
      <c r="D46" s="45">
        <f>(C46-B46)/B46*100</f>
        <v>39.940362519985499</v>
      </c>
      <c r="E46" s="46">
        <f>C46/C$46*100</f>
        <v>100</v>
      </c>
      <c r="F46" s="44">
        <f>SEKTOR_USD!F46*2.1642</f>
        <v>63432711.570092402</v>
      </c>
      <c r="G46" s="44">
        <f>SEKTOR_USD!G46*2.5613</f>
        <v>79547070.068143919</v>
      </c>
      <c r="H46" s="45">
        <f>(G46-F46)/F46*100</f>
        <v>25.403861980967562</v>
      </c>
      <c r="I46" s="46">
        <f t="shared" si="6"/>
        <v>100</v>
      </c>
      <c r="J46" s="44">
        <f>SEKTOR_USD!J46*2.0809</f>
        <v>378609053.07696301</v>
      </c>
      <c r="K46" s="44">
        <f>SEKTOR_USD!K46*2.3856</f>
        <v>408931700.62232584</v>
      </c>
      <c r="L46" s="45">
        <f>(K46-J46)/J46*100</f>
        <v>8.0089599809962522</v>
      </c>
      <c r="M46" s="46">
        <f t="shared" si="7"/>
        <v>100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/>
    </row>
    <row r="52" spans="1:3" x14ac:dyDescent="0.25">
      <c r="A52" s="81"/>
      <c r="B52" s="82">
        <v>2020</v>
      </c>
      <c r="C52" s="82">
        <v>2021</v>
      </c>
    </row>
    <row r="53" spans="1:3" x14ac:dyDescent="0.25">
      <c r="A53" s="84" t="s">
        <v>225</v>
      </c>
      <c r="B53" s="83">
        <v>6.0578329999999996</v>
      </c>
      <c r="C53" s="83">
        <v>7.0998510000000001</v>
      </c>
    </row>
    <row r="54" spans="1:3" x14ac:dyDescent="0.25">
      <c r="A54" s="82" t="s">
        <v>226</v>
      </c>
      <c r="B54" s="83">
        <v>5.9912169999999998</v>
      </c>
      <c r="C54" s="83">
        <v>7.2517460000000007</v>
      </c>
    </row>
    <row r="55" spans="1:3" x14ac:dyDescent="0.25">
      <c r="A55" s="82" t="s">
        <v>227</v>
      </c>
      <c r="B55" s="83">
        <v>5.7927642500000003</v>
      </c>
      <c r="C55" s="83">
        <v>7.2274646666666671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B1" sqref="B1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7" t="s">
        <v>36</v>
      </c>
      <c r="B5" s="158"/>
      <c r="C5" s="158"/>
      <c r="D5" s="158"/>
      <c r="E5" s="158"/>
      <c r="F5" s="158"/>
      <c r="G5" s="159"/>
    </row>
    <row r="6" spans="1:7" ht="50.25" customHeight="1" x14ac:dyDescent="0.25">
      <c r="A6" s="88"/>
      <c r="B6" s="160" t="s">
        <v>121</v>
      </c>
      <c r="C6" s="160"/>
      <c r="D6" s="160" t="s">
        <v>122</v>
      </c>
      <c r="E6" s="160"/>
      <c r="F6" s="160" t="s">
        <v>123</v>
      </c>
      <c r="G6" s="160"/>
    </row>
    <row r="7" spans="1:7" ht="28.2" x14ac:dyDescent="0.3">
      <c r="A7" s="89" t="s">
        <v>1</v>
      </c>
      <c r="B7" s="104" t="s">
        <v>37</v>
      </c>
      <c r="C7" s="104" t="s">
        <v>38</v>
      </c>
      <c r="D7" s="104" t="s">
        <v>37</v>
      </c>
      <c r="E7" s="104" t="s">
        <v>38</v>
      </c>
      <c r="F7" s="104" t="s">
        <v>37</v>
      </c>
      <c r="G7" s="104" t="s">
        <v>38</v>
      </c>
    </row>
    <row r="8" spans="1:7" ht="16.8" x14ac:dyDescent="0.3">
      <c r="A8" s="92" t="s">
        <v>2</v>
      </c>
      <c r="B8" s="105">
        <f>SEKTOR_USD!D8</f>
        <v>10.158648238954386</v>
      </c>
      <c r="C8" s="105">
        <f>SEKTOR_TL!D8</f>
        <v>29.107221816446355</v>
      </c>
      <c r="D8" s="105">
        <f>SEKTOR_USD!H8</f>
        <v>5.3968768609184741</v>
      </c>
      <c r="E8" s="105">
        <f>SEKTOR_TL!H8</f>
        <v>27.571974139587713</v>
      </c>
      <c r="F8" s="105">
        <f>SEKTOR_USD!L8</f>
        <v>4.0295613221017916</v>
      </c>
      <c r="G8" s="105">
        <f>SEKTOR_TL!L8</f>
        <v>29.794679413084008</v>
      </c>
    </row>
    <row r="9" spans="1:7" s="21" customFormat="1" ht="15.6" x14ac:dyDescent="0.3">
      <c r="A9" s="95" t="s">
        <v>3</v>
      </c>
      <c r="B9" s="105">
        <f>SEKTOR_USD!D9</f>
        <v>12.620768020124091</v>
      </c>
      <c r="C9" s="105">
        <f>SEKTOR_TL!D9</f>
        <v>31.992854944737857</v>
      </c>
      <c r="D9" s="105">
        <f>SEKTOR_USD!H9</f>
        <v>6.4036118711364924</v>
      </c>
      <c r="E9" s="105">
        <f>SEKTOR_TL!H9</f>
        <v>28.790522321602889</v>
      </c>
      <c r="F9" s="105">
        <f>SEKTOR_USD!L9</f>
        <v>6.4984533688085611</v>
      </c>
      <c r="G9" s="105">
        <f>SEKTOR_TL!L9</f>
        <v>32.875044721129726</v>
      </c>
    </row>
    <row r="10" spans="1:7" ht="13.8" x14ac:dyDescent="0.25">
      <c r="A10" s="97" t="s">
        <v>4</v>
      </c>
      <c r="B10" s="106">
        <f>SEKTOR_USD!D10</f>
        <v>8.0159992269630997</v>
      </c>
      <c r="C10" s="106">
        <f>SEKTOR_TL!D10</f>
        <v>26.596012159389886</v>
      </c>
      <c r="D10" s="106">
        <f>SEKTOR_USD!H10</f>
        <v>5.440496364239392</v>
      </c>
      <c r="E10" s="106">
        <f>SEKTOR_TL!H10</f>
        <v>27.624771018540578</v>
      </c>
      <c r="F10" s="106">
        <f>SEKTOR_USD!L10</f>
        <v>7.5817744258822026</v>
      </c>
      <c r="G10" s="106">
        <f>SEKTOR_TL!L10</f>
        <v>34.226673119032455</v>
      </c>
    </row>
    <row r="11" spans="1:7" ht="13.8" x14ac:dyDescent="0.25">
      <c r="A11" s="97" t="s">
        <v>5</v>
      </c>
      <c r="B11" s="106">
        <f>SEKTOR_USD!D11</f>
        <v>22.929133353089568</v>
      </c>
      <c r="C11" s="106">
        <f>SEKTOR_TL!D11</f>
        <v>44.074379463096193</v>
      </c>
      <c r="D11" s="106">
        <f>SEKTOR_USD!H11</f>
        <v>15.203047703254176</v>
      </c>
      <c r="E11" s="106">
        <f>SEKTOR_TL!H11</f>
        <v>39.441325588754808</v>
      </c>
      <c r="F11" s="106">
        <f>SEKTOR_USD!L11</f>
        <v>18.9459901944108</v>
      </c>
      <c r="G11" s="106">
        <f>SEKTOR_TL!L11</f>
        <v>48.405476948554181</v>
      </c>
    </row>
    <row r="12" spans="1:7" ht="13.8" x14ac:dyDescent="0.25">
      <c r="A12" s="97" t="s">
        <v>6</v>
      </c>
      <c r="B12" s="106">
        <f>SEKTOR_USD!D12</f>
        <v>15.119726311041989</v>
      </c>
      <c r="C12" s="106">
        <f>SEKTOR_TL!D12</f>
        <v>34.921663236536524</v>
      </c>
      <c r="D12" s="106">
        <f>SEKTOR_USD!H12</f>
        <v>6.6325438787322621</v>
      </c>
      <c r="E12" s="106">
        <f>SEKTOR_TL!H12</f>
        <v>29.067620742567208</v>
      </c>
      <c r="F12" s="106">
        <f>SEKTOR_USD!L12</f>
        <v>9.0610557117083097</v>
      </c>
      <c r="G12" s="106">
        <f>SEKTOR_TL!L12</f>
        <v>36.072329659494876</v>
      </c>
    </row>
    <row r="13" spans="1:7" ht="13.8" x14ac:dyDescent="0.25">
      <c r="A13" s="97" t="s">
        <v>7</v>
      </c>
      <c r="B13" s="106">
        <f>SEKTOR_USD!D13</f>
        <v>16.767959134558545</v>
      </c>
      <c r="C13" s="106">
        <f>SEKTOR_TL!D13</f>
        <v>36.853411348489587</v>
      </c>
      <c r="D13" s="106">
        <f>SEKTOR_USD!H13</f>
        <v>3.5083296261865189</v>
      </c>
      <c r="E13" s="106">
        <f>SEKTOR_TL!H13</f>
        <v>25.286083834616523</v>
      </c>
      <c r="F13" s="106">
        <f>SEKTOR_USD!L13</f>
        <v>0.25042962270536401</v>
      </c>
      <c r="G13" s="106">
        <f>SEKTOR_TL!L13</f>
        <v>25.07956592852133</v>
      </c>
    </row>
    <row r="14" spans="1:7" ht="13.8" x14ac:dyDescent="0.25">
      <c r="A14" s="97" t="s">
        <v>8</v>
      </c>
      <c r="B14" s="106">
        <f>SEKTOR_USD!D14</f>
        <v>23.760130326634414</v>
      </c>
      <c r="C14" s="106">
        <f>SEKTOR_TL!D14</f>
        <v>45.048317617815762</v>
      </c>
      <c r="D14" s="106">
        <f>SEKTOR_USD!H14</f>
        <v>13.464173089655857</v>
      </c>
      <c r="E14" s="106">
        <f>SEKTOR_TL!H14</f>
        <v>37.336598448398647</v>
      </c>
      <c r="F14" s="106">
        <f>SEKTOR_USD!L14</f>
        <v>-4.1277525415197873</v>
      </c>
      <c r="G14" s="106">
        <f>SEKTOR_TL!L14</f>
        <v>19.617034478848133</v>
      </c>
    </row>
    <row r="15" spans="1:7" ht="13.8" x14ac:dyDescent="0.25">
      <c r="A15" s="97" t="s">
        <v>9</v>
      </c>
      <c r="B15" s="106">
        <f>SEKTOR_USD!D15</f>
        <v>5.9229590738452611</v>
      </c>
      <c r="C15" s="106">
        <f>SEKTOR_TL!D15</f>
        <v>24.142944664106686</v>
      </c>
      <c r="D15" s="106">
        <f>SEKTOR_USD!H15</f>
        <v>-14.311103538400365</v>
      </c>
      <c r="E15" s="106">
        <f>SEKTOR_TL!H15</f>
        <v>3.7175105091034553</v>
      </c>
      <c r="F15" s="106">
        <f>SEKTOR_USD!L15</f>
        <v>-4.6932653290003392</v>
      </c>
      <c r="G15" s="106">
        <f>SEKTOR_TL!L15</f>
        <v>18.911460505237205</v>
      </c>
    </row>
    <row r="16" spans="1:7" ht="13.8" x14ac:dyDescent="0.25">
      <c r="A16" s="97" t="s">
        <v>10</v>
      </c>
      <c r="B16" s="106">
        <f>SEKTOR_USD!D16</f>
        <v>-18.907895495246322</v>
      </c>
      <c r="C16" s="106">
        <f>SEKTOR_TL!D16</f>
        <v>-4.959106786175866</v>
      </c>
      <c r="D16" s="106">
        <f>SEKTOR_USD!H16</f>
        <v>-22.521092874088737</v>
      </c>
      <c r="E16" s="106">
        <f>SEKTOR_TL!H16</f>
        <v>-6.2198289872160162</v>
      </c>
      <c r="F16" s="106">
        <f>SEKTOR_USD!L16</f>
        <v>-0.51006658885998579</v>
      </c>
      <c r="G16" s="106">
        <f>SEKTOR_TL!L16</f>
        <v>24.130716767566341</v>
      </c>
    </row>
    <row r="17" spans="1:7" ht="13.8" x14ac:dyDescent="0.25">
      <c r="A17" s="107" t="s">
        <v>11</v>
      </c>
      <c r="B17" s="106">
        <f>SEKTOR_USD!D17</f>
        <v>25.100964367871821</v>
      </c>
      <c r="C17" s="106">
        <f>SEKTOR_TL!D17</f>
        <v>46.619790768117767</v>
      </c>
      <c r="D17" s="106">
        <f>SEKTOR_USD!H17</f>
        <v>17.724593255218075</v>
      </c>
      <c r="E17" s="106">
        <f>SEKTOR_TL!H17</f>
        <v>42.493394620851603</v>
      </c>
      <c r="F17" s="106">
        <f>SEKTOR_USD!L17</f>
        <v>1.3157109367744679</v>
      </c>
      <c r="G17" s="106">
        <f>SEKTOR_TL!L17</f>
        <v>26.408686660043362</v>
      </c>
    </row>
    <row r="18" spans="1:7" s="21" customFormat="1" ht="15.6" x14ac:dyDescent="0.3">
      <c r="A18" s="95" t="s">
        <v>12</v>
      </c>
      <c r="B18" s="105">
        <f>SEKTOR_USD!D18</f>
        <v>-7.2671983605203841E-2</v>
      </c>
      <c r="C18" s="105">
        <f>SEKTOR_TL!D18</f>
        <v>17.115995066970108</v>
      </c>
      <c r="D18" s="105">
        <f>SEKTOR_USD!H18</f>
        <v>1.9547415843945086</v>
      </c>
      <c r="E18" s="105">
        <f>SEKTOR_TL!H18</f>
        <v>23.405626847711698</v>
      </c>
      <c r="F18" s="105">
        <f>SEKTOR_USD!L18</f>
        <v>-1.3405748870285177</v>
      </c>
      <c r="G18" s="105">
        <f>SEKTOR_TL!L18</f>
        <v>23.094515548021374</v>
      </c>
    </row>
    <row r="19" spans="1:7" ht="13.8" x14ac:dyDescent="0.25">
      <c r="A19" s="97" t="s">
        <v>13</v>
      </c>
      <c r="B19" s="106">
        <f>SEKTOR_USD!D19</f>
        <v>-7.2671983605203841E-2</v>
      </c>
      <c r="C19" s="106">
        <f>SEKTOR_TL!D19</f>
        <v>17.115995066970108</v>
      </c>
      <c r="D19" s="106">
        <f>SEKTOR_USD!H19</f>
        <v>1.9547415843945086</v>
      </c>
      <c r="E19" s="106">
        <f>SEKTOR_TL!H19</f>
        <v>23.405626847711698</v>
      </c>
      <c r="F19" s="106">
        <f>SEKTOR_USD!L19</f>
        <v>-1.3405748870285177</v>
      </c>
      <c r="G19" s="106">
        <f>SEKTOR_TL!L19</f>
        <v>23.094515548021374</v>
      </c>
    </row>
    <row r="20" spans="1:7" s="21" customFormat="1" ht="15.6" x14ac:dyDescent="0.3">
      <c r="A20" s="95" t="s">
        <v>110</v>
      </c>
      <c r="B20" s="105">
        <f>SEKTOR_USD!D20</f>
        <v>7.8653196782739094</v>
      </c>
      <c r="C20" s="105">
        <f>SEKTOR_TL!D20</f>
        <v>26.419413969172261</v>
      </c>
      <c r="D20" s="105">
        <f>SEKTOR_USD!H20</f>
        <v>4.0095889052604266</v>
      </c>
      <c r="E20" s="105">
        <f>SEKTOR_TL!H20</f>
        <v>25.892806136944589</v>
      </c>
      <c r="F20" s="105">
        <f>SEKTOR_USD!L20</f>
        <v>-0.39773851886057898</v>
      </c>
      <c r="G20" s="105">
        <f>SEKTOR_TL!L20</f>
        <v>24.27086525660517</v>
      </c>
    </row>
    <row r="21" spans="1:7" ht="13.8" x14ac:dyDescent="0.25">
      <c r="A21" s="97" t="s">
        <v>109</v>
      </c>
      <c r="B21" s="106">
        <f>SEKTOR_USD!D21</f>
        <v>7.8653196782739094</v>
      </c>
      <c r="C21" s="106">
        <f>SEKTOR_TL!D21</f>
        <v>26.419413969172261</v>
      </c>
      <c r="D21" s="106">
        <f>SEKTOR_USD!H21</f>
        <v>4.0095889052604266</v>
      </c>
      <c r="E21" s="106">
        <f>SEKTOR_TL!H21</f>
        <v>25.892806136944589</v>
      </c>
      <c r="F21" s="106">
        <f>SEKTOR_USD!L21</f>
        <v>-0.39773851886057898</v>
      </c>
      <c r="G21" s="106">
        <f>SEKTOR_TL!L21</f>
        <v>24.27086525660517</v>
      </c>
    </row>
    <row r="22" spans="1:7" ht="16.8" x14ac:dyDescent="0.3">
      <c r="A22" s="92" t="s">
        <v>14</v>
      </c>
      <c r="B22" s="105">
        <f>SEKTOR_USD!D22</f>
        <v>7.8650809824542467</v>
      </c>
      <c r="C22" s="105">
        <f>SEKTOR_TL!D22</f>
        <v>26.419134214884902</v>
      </c>
      <c r="D22" s="105">
        <f>SEKTOR_USD!H22</f>
        <v>3.8615784801086419</v>
      </c>
      <c r="E22" s="105">
        <f>SEKTOR_TL!H22</f>
        <v>25.713654887949151</v>
      </c>
      <c r="F22" s="105">
        <f>SEKTOR_USD!L22</f>
        <v>-7.458223626002197</v>
      </c>
      <c r="G22" s="105">
        <f>SEKTOR_TL!L22</f>
        <v>15.461701886735209</v>
      </c>
    </row>
    <row r="23" spans="1:7" s="21" customFormat="1" ht="15.6" x14ac:dyDescent="0.3">
      <c r="A23" s="95" t="s">
        <v>15</v>
      </c>
      <c r="B23" s="105">
        <f>SEKTOR_USD!D23</f>
        <v>10.723959049312798</v>
      </c>
      <c r="C23" s="105">
        <f>SEKTOR_TL!D23</f>
        <v>29.769772686078095</v>
      </c>
      <c r="D23" s="105">
        <f>SEKTOR_USD!H23</f>
        <v>7.7503607687035636</v>
      </c>
      <c r="E23" s="105">
        <f>SEKTOR_TL!H23</f>
        <v>30.420622004344551</v>
      </c>
      <c r="F23" s="105">
        <f>SEKTOR_USD!L23</f>
        <v>-6.8360593653082242</v>
      </c>
      <c r="G23" s="105">
        <f>SEKTOR_TL!L23</f>
        <v>16.237958267448182</v>
      </c>
    </row>
    <row r="24" spans="1:7" ht="13.8" x14ac:dyDescent="0.25">
      <c r="A24" s="97" t="s">
        <v>16</v>
      </c>
      <c r="B24" s="106">
        <f>SEKTOR_USD!D24</f>
        <v>15.5162969106443</v>
      </c>
      <c r="C24" s="106">
        <f>SEKTOR_TL!D24</f>
        <v>35.386448609153611</v>
      </c>
      <c r="D24" s="106">
        <f>SEKTOR_USD!H24</f>
        <v>12.004756487744892</v>
      </c>
      <c r="E24" s="106">
        <f>SEKTOR_TL!H24</f>
        <v>35.570126209913305</v>
      </c>
      <c r="F24" s="106">
        <f>SEKTOR_USD!L24</f>
        <v>-6.0655444034358084</v>
      </c>
      <c r="G24" s="106">
        <f>SEKTOR_TL!L24</f>
        <v>17.199307533831824</v>
      </c>
    </row>
    <row r="25" spans="1:7" ht="13.8" x14ac:dyDescent="0.25">
      <c r="A25" s="97" t="s">
        <v>17</v>
      </c>
      <c r="B25" s="106">
        <f>SEKTOR_USD!D25</f>
        <v>-14.355474068343547</v>
      </c>
      <c r="C25" s="106">
        <f>SEKTOR_TL!D25</f>
        <v>0.3763842747723613</v>
      </c>
      <c r="D25" s="106">
        <f>SEKTOR_USD!H25</f>
        <v>-15.692620816223663</v>
      </c>
      <c r="E25" s="106">
        <f>SEKTOR_TL!H25</f>
        <v>2.0453273127034839</v>
      </c>
      <c r="F25" s="106">
        <f>SEKTOR_USD!L25</f>
        <v>-23.64974227461256</v>
      </c>
      <c r="G25" s="106">
        <f>SEKTOR_TL!L25</f>
        <v>-4.7399883395683782</v>
      </c>
    </row>
    <row r="26" spans="1:7" ht="13.8" x14ac:dyDescent="0.25">
      <c r="A26" s="97" t="s">
        <v>18</v>
      </c>
      <c r="B26" s="106">
        <f>SEKTOR_USD!D26</f>
        <v>13.957246759242379</v>
      </c>
      <c r="C26" s="106">
        <f>SEKTOR_TL!D26</f>
        <v>33.55922363010896</v>
      </c>
      <c r="D26" s="106">
        <f>SEKTOR_USD!H26</f>
        <v>10.14543418366474</v>
      </c>
      <c r="E26" s="106">
        <f>SEKTOR_TL!H26</f>
        <v>33.319609648532861</v>
      </c>
      <c r="F26" s="106">
        <f>SEKTOR_USD!L26</f>
        <v>1.707871447382759</v>
      </c>
      <c r="G26" s="106">
        <f>SEKTOR_TL!L26</f>
        <v>26.897974004005849</v>
      </c>
    </row>
    <row r="27" spans="1:7" s="21" customFormat="1" ht="15.6" x14ac:dyDescent="0.3">
      <c r="A27" s="95" t="s">
        <v>19</v>
      </c>
      <c r="B27" s="105">
        <f>SEKTOR_USD!D27</f>
        <v>12.68845021229933</v>
      </c>
      <c r="C27" s="105">
        <f>SEKTOR_TL!D27</f>
        <v>32.072179264143422</v>
      </c>
      <c r="D27" s="105">
        <f>SEKTOR_USD!H27</f>
        <v>4.5884001645924926</v>
      </c>
      <c r="E27" s="105">
        <f>SEKTOR_TL!H27</f>
        <v>26.593397057723482</v>
      </c>
      <c r="F27" s="105">
        <f>SEKTOR_USD!L27</f>
        <v>-10.588211814736313</v>
      </c>
      <c r="G27" s="105">
        <f>SEKTOR_TL!L27</f>
        <v>11.556506013942718</v>
      </c>
    </row>
    <row r="28" spans="1:7" ht="13.8" x14ac:dyDescent="0.25">
      <c r="A28" s="97" t="s">
        <v>20</v>
      </c>
      <c r="B28" s="106">
        <f>SEKTOR_USD!D28</f>
        <v>12.68845021229933</v>
      </c>
      <c r="C28" s="106">
        <f>SEKTOR_TL!D28</f>
        <v>32.072179264143422</v>
      </c>
      <c r="D28" s="106">
        <f>SEKTOR_USD!H28</f>
        <v>4.5884001645924926</v>
      </c>
      <c r="E28" s="106">
        <f>SEKTOR_TL!H28</f>
        <v>26.593397057723482</v>
      </c>
      <c r="F28" s="106">
        <f>SEKTOR_USD!L28</f>
        <v>-10.588211814736313</v>
      </c>
      <c r="G28" s="106">
        <f>SEKTOR_TL!L28</f>
        <v>11.556506013942718</v>
      </c>
    </row>
    <row r="29" spans="1:7" s="21" customFormat="1" ht="15.6" x14ac:dyDescent="0.3">
      <c r="A29" s="95" t="s">
        <v>21</v>
      </c>
      <c r="B29" s="105">
        <f>SEKTOR_USD!D29</f>
        <v>6.6950433062958599</v>
      </c>
      <c r="C29" s="105">
        <f>SEKTOR_TL!D29</f>
        <v>25.047836398469219</v>
      </c>
      <c r="D29" s="105">
        <f>SEKTOR_USD!H29</f>
        <v>3.2596481507530224</v>
      </c>
      <c r="E29" s="105">
        <f>SEKTOR_TL!H29</f>
        <v>24.985080733785932</v>
      </c>
      <c r="F29" s="105">
        <f>SEKTOR_USD!L29</f>
        <v>-6.9221961123357083</v>
      </c>
      <c r="G29" s="105">
        <f>SEKTOR_TL!L29</f>
        <v>16.130487935707556</v>
      </c>
    </row>
    <row r="30" spans="1:7" ht="13.8" x14ac:dyDescent="0.25">
      <c r="A30" s="97" t="s">
        <v>22</v>
      </c>
      <c r="B30" s="106">
        <f>SEKTOR_USD!D30</f>
        <v>2.6976621172817402E-2</v>
      </c>
      <c r="C30" s="106">
        <f>SEKTOR_TL!D30</f>
        <v>17.232784395147661</v>
      </c>
      <c r="D30" s="106">
        <f>SEKTOR_USD!H30</f>
        <v>0.93926464697556766</v>
      </c>
      <c r="E30" s="106">
        <f>SEKTOR_TL!H30</f>
        <v>22.176497470655224</v>
      </c>
      <c r="F30" s="106">
        <f>SEKTOR_USD!L30</f>
        <v>-4.0459374119306766</v>
      </c>
      <c r="G30" s="106">
        <f>SEKTOR_TL!L30</f>
        <v>19.719112853314012</v>
      </c>
    </row>
    <row r="31" spans="1:7" ht="13.8" x14ac:dyDescent="0.25">
      <c r="A31" s="97" t="s">
        <v>23</v>
      </c>
      <c r="B31" s="106">
        <f>SEKTOR_USD!D31</f>
        <v>0.73511376913245696</v>
      </c>
      <c r="C31" s="106">
        <f>SEKTOR_TL!D31</f>
        <v>18.062729399917249</v>
      </c>
      <c r="D31" s="106">
        <f>SEKTOR_USD!H31</f>
        <v>-2.3059821606395046</v>
      </c>
      <c r="E31" s="106">
        <f>SEKTOR_TL!H31</f>
        <v>18.248463223834367</v>
      </c>
      <c r="F31" s="106">
        <f>SEKTOR_USD!L31</f>
        <v>-16.96971782074127</v>
      </c>
      <c r="G31" s="106">
        <f>SEKTOR_TL!L31</f>
        <v>3.5944852604618758</v>
      </c>
    </row>
    <row r="32" spans="1:7" ht="13.8" x14ac:dyDescent="0.25">
      <c r="A32" s="97" t="s">
        <v>24</v>
      </c>
      <c r="B32" s="106">
        <f>SEKTOR_USD!D32</f>
        <v>-90.188604420877681</v>
      </c>
      <c r="C32" s="106">
        <f>SEKTOR_TL!D32</f>
        <v>-88.500929835169245</v>
      </c>
      <c r="D32" s="106">
        <f>SEKTOR_USD!H32</f>
        <v>-77.674970144551722</v>
      </c>
      <c r="E32" s="106">
        <f>SEKTOR_TL!H32</f>
        <v>-72.97786977935742</v>
      </c>
      <c r="F32" s="106">
        <f>SEKTOR_USD!L32</f>
        <v>3.9706241080151146</v>
      </c>
      <c r="G32" s="106">
        <f>SEKTOR_TL!L32</f>
        <v>29.721145153103851</v>
      </c>
    </row>
    <row r="33" spans="1:7" ht="13.8" x14ac:dyDescent="0.25">
      <c r="A33" s="97" t="s">
        <v>105</v>
      </c>
      <c r="B33" s="106">
        <f>SEKTOR_USD!D33</f>
        <v>23.654545544842005</v>
      </c>
      <c r="C33" s="106">
        <f>SEKTOR_TL!D33</f>
        <v>44.924571020873657</v>
      </c>
      <c r="D33" s="106">
        <f>SEKTOR_USD!H33</f>
        <v>16.433965962983279</v>
      </c>
      <c r="E33" s="106">
        <f>SEKTOR_TL!H33</f>
        <v>40.931224313223893</v>
      </c>
      <c r="F33" s="106">
        <f>SEKTOR_USD!L33</f>
        <v>0.82493777792090583</v>
      </c>
      <c r="G33" s="106">
        <f>SEKTOR_TL!L33</f>
        <v>25.796363162679803</v>
      </c>
    </row>
    <row r="34" spans="1:7" ht="13.8" x14ac:dyDescent="0.25">
      <c r="A34" s="97" t="s">
        <v>25</v>
      </c>
      <c r="B34" s="106">
        <f>SEKTOR_USD!D34</f>
        <v>8.2681686866884707</v>
      </c>
      <c r="C34" s="106">
        <f>SEKTOR_TL!D34</f>
        <v>26.891557710216507</v>
      </c>
      <c r="D34" s="106">
        <f>SEKTOR_USD!H34</f>
        <v>6.4020185579833297</v>
      </c>
      <c r="E34" s="106">
        <f>SEKTOR_TL!H34</f>
        <v>28.788593781494047</v>
      </c>
      <c r="F34" s="106">
        <f>SEKTOR_USD!L34</f>
        <v>-3.5756724559968758</v>
      </c>
      <c r="G34" s="106">
        <f>SEKTOR_TL!L34</f>
        <v>20.305848858146774</v>
      </c>
    </row>
    <row r="35" spans="1:7" ht="13.8" x14ac:dyDescent="0.25">
      <c r="A35" s="97" t="s">
        <v>26</v>
      </c>
      <c r="B35" s="106">
        <f>SEKTOR_USD!D35</f>
        <v>21.263203580507469</v>
      </c>
      <c r="C35" s="106">
        <f>SEKTOR_TL!D35</f>
        <v>42.121890320229951</v>
      </c>
      <c r="D35" s="106">
        <f>SEKTOR_USD!H35</f>
        <v>14.66135771290171</v>
      </c>
      <c r="E35" s="106">
        <f>SEKTOR_TL!H35</f>
        <v>38.785666109090073</v>
      </c>
      <c r="F35" s="106">
        <f>SEKTOR_USD!L35</f>
        <v>3.0491371441263491</v>
      </c>
      <c r="G35" s="106">
        <f>SEKTOR_TL!L35</f>
        <v>28.571432479694103</v>
      </c>
    </row>
    <row r="36" spans="1:7" ht="13.8" x14ac:dyDescent="0.25">
      <c r="A36" s="97" t="s">
        <v>27</v>
      </c>
      <c r="B36" s="106">
        <f>SEKTOR_USD!D36</f>
        <v>21.534554913135199</v>
      </c>
      <c r="C36" s="106">
        <f>SEKTOR_TL!D36</f>
        <v>42.439917250042697</v>
      </c>
      <c r="D36" s="106">
        <f>SEKTOR_USD!H36</f>
        <v>6.3240487864945401</v>
      </c>
      <c r="E36" s="106">
        <f>SEKTOR_TL!H36</f>
        <v>28.694219470145505</v>
      </c>
      <c r="F36" s="106">
        <f>SEKTOR_USD!L36</f>
        <v>-5.8663510579456419</v>
      </c>
      <c r="G36" s="106">
        <f>SEKTOR_TL!L36</f>
        <v>17.447835318535851</v>
      </c>
    </row>
    <row r="37" spans="1:7" ht="13.8" x14ac:dyDescent="0.25">
      <c r="A37" s="97" t="s">
        <v>106</v>
      </c>
      <c r="B37" s="106">
        <f>SEKTOR_USD!D37</f>
        <v>6.945571275839332</v>
      </c>
      <c r="C37" s="106">
        <f>SEKTOR_TL!D37</f>
        <v>25.34145810363858</v>
      </c>
      <c r="D37" s="106">
        <f>SEKTOR_USD!H37</f>
        <v>2.1163027200846449</v>
      </c>
      <c r="E37" s="106">
        <f>SEKTOR_TL!H37</f>
        <v>23.60117982459375</v>
      </c>
      <c r="F37" s="106">
        <f>SEKTOR_USD!L37</f>
        <v>4.9365137486098662</v>
      </c>
      <c r="G37" s="106">
        <f>SEKTOR_TL!L37</f>
        <v>30.92625776394382</v>
      </c>
    </row>
    <row r="38" spans="1:7" ht="13.8" x14ac:dyDescent="0.25">
      <c r="A38" s="107" t="s">
        <v>28</v>
      </c>
      <c r="B38" s="106">
        <f>SEKTOR_USD!D38</f>
        <v>-18.340458316600635</v>
      </c>
      <c r="C38" s="106">
        <f>SEKTOR_TL!D38</f>
        <v>-4.294063788086488</v>
      </c>
      <c r="D38" s="106">
        <f>SEKTOR_USD!H38</f>
        <v>-4.5306824361803582</v>
      </c>
      <c r="E38" s="106">
        <f>SEKTOR_TL!H38</f>
        <v>15.555694571930687</v>
      </c>
      <c r="F38" s="106">
        <f>SEKTOR_USD!L38</f>
        <v>-11.965117199786865</v>
      </c>
      <c r="G38" s="106">
        <f>SEKTOR_TL!L38</f>
        <v>9.8385809283851806</v>
      </c>
    </row>
    <row r="39" spans="1:7" ht="13.8" x14ac:dyDescent="0.25">
      <c r="A39" s="107" t="s">
        <v>107</v>
      </c>
      <c r="B39" s="106">
        <f>SEKTOR_USD!D39</f>
        <v>34.141783573813946</v>
      </c>
      <c r="C39" s="106">
        <f>SEKTOR_TL!D39</f>
        <v>57.215736427254861</v>
      </c>
      <c r="D39" s="106">
        <f>SEKTOR_USD!H39</f>
        <v>17.465158059153069</v>
      </c>
      <c r="E39" s="106">
        <f>SEKTOR_TL!H39</f>
        <v>42.179375257953623</v>
      </c>
      <c r="F39" s="106">
        <f>SEKTOR_USD!L39</f>
        <v>-14.940565134864583</v>
      </c>
      <c r="G39" s="106">
        <f>SEKTOR_TL!L39</f>
        <v>6.1262004671433026</v>
      </c>
    </row>
    <row r="40" spans="1:7" ht="13.8" x14ac:dyDescent="0.25">
      <c r="A40" s="107" t="s">
        <v>29</v>
      </c>
      <c r="B40" s="106">
        <f>SEKTOR_USD!D40</f>
        <v>15.247855817263661</v>
      </c>
      <c r="C40" s="106">
        <f>SEKTOR_TL!D40</f>
        <v>35.071832513714931</v>
      </c>
      <c r="D40" s="106">
        <f>SEKTOR_USD!H40</f>
        <v>13.127640064691429</v>
      </c>
      <c r="E40" s="106">
        <f>SEKTOR_TL!H40</f>
        <v>36.929260170106673</v>
      </c>
      <c r="F40" s="106">
        <f>SEKTOR_USD!L40</f>
        <v>0.69682224248505675</v>
      </c>
      <c r="G40" s="106">
        <f>SEKTOR_TL!L40</f>
        <v>25.636517108938943</v>
      </c>
    </row>
    <row r="41" spans="1:7" ht="13.8" x14ac:dyDescent="0.25">
      <c r="A41" s="97" t="s">
        <v>30</v>
      </c>
      <c r="B41" s="106">
        <f>SEKTOR_USD!D41</f>
        <v>23.772317626197015</v>
      </c>
      <c r="C41" s="106">
        <f>SEKTOR_TL!D41</f>
        <v>45.06260127518744</v>
      </c>
      <c r="D41" s="106">
        <f>SEKTOR_USD!H41</f>
        <v>14.269890201714103</v>
      </c>
      <c r="E41" s="106">
        <f>SEKTOR_TL!H41</f>
        <v>38.311835340085246</v>
      </c>
      <c r="F41" s="106">
        <f>SEKTOR_USD!L41</f>
        <v>-13.334168922113609</v>
      </c>
      <c r="G41" s="106">
        <f>SEKTOR_TL!L41</f>
        <v>8.1304546310038237</v>
      </c>
    </row>
    <row r="42" spans="1:7" ht="16.8" x14ac:dyDescent="0.3">
      <c r="A42" s="92" t="s">
        <v>31</v>
      </c>
      <c r="B42" s="105">
        <f>SEKTOR_USD!D42</f>
        <v>47.210796293410098</v>
      </c>
      <c r="C42" s="105">
        <f>SEKTOR_TL!D42</f>
        <v>72.532771912755635</v>
      </c>
      <c r="D42" s="105">
        <f>SEKTOR_USD!H42</f>
        <v>25.711917987339039</v>
      </c>
      <c r="E42" s="105">
        <f>SEKTOR_TL!H42</f>
        <v>52.161221737923036</v>
      </c>
      <c r="F42" s="105">
        <f>SEKTOR_USD!L42</f>
        <v>2.4214097896983486</v>
      </c>
      <c r="G42" s="105">
        <f>SEKTOR_TL!L42</f>
        <v>27.788235187584633</v>
      </c>
    </row>
    <row r="43" spans="1:7" ht="13.8" x14ac:dyDescent="0.25">
      <c r="A43" s="97" t="s">
        <v>32</v>
      </c>
      <c r="B43" s="106">
        <f>SEKTOR_USD!D43</f>
        <v>47.210796293410098</v>
      </c>
      <c r="C43" s="106">
        <f>SEKTOR_TL!D43</f>
        <v>72.532771912755635</v>
      </c>
      <c r="D43" s="106">
        <f>SEKTOR_USD!H43</f>
        <v>25.711917987339039</v>
      </c>
      <c r="E43" s="106">
        <f>SEKTOR_TL!H43</f>
        <v>52.161221737923036</v>
      </c>
      <c r="F43" s="106">
        <f>SEKTOR_USD!L43</f>
        <v>2.4214097896983486</v>
      </c>
      <c r="G43" s="106">
        <f>SEKTOR_TL!L43</f>
        <v>27.788235187584633</v>
      </c>
    </row>
    <row r="44" spans="1:7" ht="17.399999999999999" x14ac:dyDescent="0.3">
      <c r="A44" s="108" t="s">
        <v>39</v>
      </c>
      <c r="B44" s="109">
        <f>SEKTOR_USD!D44</f>
        <v>9.0308026653540789</v>
      </c>
      <c r="C44" s="109">
        <f>SEKTOR_TL!D44</f>
        <v>27.785373636813183</v>
      </c>
      <c r="D44" s="109">
        <f>SEKTOR_USD!H44</f>
        <v>4.5877767954496411</v>
      </c>
      <c r="E44" s="109">
        <f>SEKTOR_TL!H44</f>
        <v>26.592642534111981</v>
      </c>
      <c r="F44" s="109">
        <f>SEKTOR_USD!L44</f>
        <v>-5.5746134178877886</v>
      </c>
      <c r="G44" s="109">
        <f>SEKTOR_TL!L44</f>
        <v>17.811827947004183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39</v>
      </c>
      <c r="B46" s="48">
        <f>SEKTOR_USD!D46</f>
        <v>9.6075170233723188</v>
      </c>
      <c r="C46" s="48">
        <f>SEKTOR_TL!D46</f>
        <v>39.940362519985499</v>
      </c>
      <c r="D46" s="48">
        <f>SEKTOR_USD!H46</f>
        <v>5.9614407133916396</v>
      </c>
      <c r="E46" s="48">
        <f>SEKTOR_TL!H46</f>
        <v>25.403861980967562</v>
      </c>
      <c r="F46" s="48">
        <f>SEKTOR_USD!L46</f>
        <v>-5.7864500232834111</v>
      </c>
      <c r="G46" s="48">
        <f>SEKTOR_TL!L46</f>
        <v>8.0089599809962522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/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B2" sqref="B2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3" t="s">
        <v>125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5">
      <c r="A6" s="161" t="s">
        <v>113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5">
      <c r="A7" s="50"/>
      <c r="B7" s="149" t="s">
        <v>127</v>
      </c>
      <c r="C7" s="149"/>
      <c r="D7" s="149"/>
      <c r="E7" s="149"/>
      <c r="F7" s="149" t="s">
        <v>128</v>
      </c>
      <c r="G7" s="149"/>
      <c r="H7" s="149"/>
      <c r="I7" s="149"/>
      <c r="J7" s="149" t="s">
        <v>104</v>
      </c>
      <c r="K7" s="149"/>
      <c r="L7" s="149"/>
      <c r="M7" s="149"/>
    </row>
    <row r="8" spans="1:13" ht="64.8" x14ac:dyDescent="0.3">
      <c r="A8" s="51" t="s">
        <v>40</v>
      </c>
      <c r="B8" s="71">
        <v>2020</v>
      </c>
      <c r="C8" s="72">
        <v>2021</v>
      </c>
      <c r="D8" s="7" t="s">
        <v>124</v>
      </c>
      <c r="E8" s="7" t="s">
        <v>115</v>
      </c>
      <c r="F8" s="5">
        <v>2020</v>
      </c>
      <c r="G8" s="6">
        <v>2021</v>
      </c>
      <c r="H8" s="7" t="s">
        <v>124</v>
      </c>
      <c r="I8" s="7" t="s">
        <v>115</v>
      </c>
      <c r="J8" s="5" t="s">
        <v>129</v>
      </c>
      <c r="K8" s="5" t="s">
        <v>130</v>
      </c>
      <c r="L8" s="7" t="s">
        <v>124</v>
      </c>
      <c r="M8" s="7" t="s">
        <v>115</v>
      </c>
    </row>
    <row r="9" spans="1:13" ht="22.5" customHeight="1" x14ac:dyDescent="0.3">
      <c r="A9" s="52" t="s">
        <v>200</v>
      </c>
      <c r="B9" s="75">
        <v>3685107.2316999999</v>
      </c>
      <c r="C9" s="75">
        <v>4357809.2264200002</v>
      </c>
      <c r="D9" s="64">
        <f>(C9-B9)/B9*100</f>
        <v>18.254611125920263</v>
      </c>
      <c r="E9" s="77">
        <f t="shared" ref="E9:E22" si="0">C9/C$22*100</f>
        <v>29.952627924783918</v>
      </c>
      <c r="F9" s="75">
        <v>7339790.0504099997</v>
      </c>
      <c r="G9" s="75">
        <v>8335769.1286399998</v>
      </c>
      <c r="H9" s="64">
        <f t="shared" ref="H9:H21" si="1">(G9-F9)/F9*100</f>
        <v>13.569585388540709</v>
      </c>
      <c r="I9" s="66">
        <f t="shared" ref="I9:I22" si="2">G9/G$22*100</f>
        <v>29.717209393850947</v>
      </c>
      <c r="J9" s="75">
        <v>47336786.593000002</v>
      </c>
      <c r="K9" s="75">
        <v>46535138.940240003</v>
      </c>
      <c r="L9" s="64">
        <f t="shared" ref="L9:L22" si="3">(K9-J9)/J9*100</f>
        <v>-1.6934982504252702</v>
      </c>
      <c r="M9" s="77">
        <f t="shared" ref="M9:M22" si="4">K9/K$22*100</f>
        <v>29.560663214797607</v>
      </c>
    </row>
    <row r="10" spans="1:13" ht="22.5" customHeight="1" x14ac:dyDescent="0.3">
      <c r="A10" s="52" t="s">
        <v>201</v>
      </c>
      <c r="B10" s="75">
        <v>2610828.2308</v>
      </c>
      <c r="C10" s="75">
        <v>2647327.9252800001</v>
      </c>
      <c r="D10" s="64">
        <f t="shared" ref="D10:D22" si="5">(C10-B10)/B10*100</f>
        <v>1.3980120962923697</v>
      </c>
      <c r="E10" s="77">
        <f t="shared" si="0"/>
        <v>18.195938422468181</v>
      </c>
      <c r="F10" s="75">
        <v>5135324.5905099995</v>
      </c>
      <c r="G10" s="75">
        <v>5010827.2457800005</v>
      </c>
      <c r="H10" s="64">
        <f t="shared" si="1"/>
        <v>-2.4243325331385721</v>
      </c>
      <c r="I10" s="66">
        <f t="shared" si="2"/>
        <v>17.863714817585446</v>
      </c>
      <c r="J10" s="75">
        <v>31833165.145059999</v>
      </c>
      <c r="K10" s="75">
        <v>26724380.418710001</v>
      </c>
      <c r="L10" s="64">
        <f t="shared" si="3"/>
        <v>-16.048623198698166</v>
      </c>
      <c r="M10" s="77">
        <f t="shared" si="4"/>
        <v>16.976212539004482</v>
      </c>
    </row>
    <row r="11" spans="1:13" ht="22.5" customHeight="1" x14ac:dyDescent="0.3">
      <c r="A11" s="52" t="s">
        <v>202</v>
      </c>
      <c r="B11" s="75">
        <v>1658781.28455</v>
      </c>
      <c r="C11" s="75">
        <v>1667309.4886099999</v>
      </c>
      <c r="D11" s="64">
        <f t="shared" si="5"/>
        <v>0.51412468535979794</v>
      </c>
      <c r="E11" s="77">
        <f t="shared" si="0"/>
        <v>11.459955714679994</v>
      </c>
      <c r="F11" s="75">
        <v>3312299.7012800002</v>
      </c>
      <c r="G11" s="75">
        <v>3293575.6660799999</v>
      </c>
      <c r="H11" s="64">
        <f t="shared" si="1"/>
        <v>-0.56528807440838114</v>
      </c>
      <c r="I11" s="66">
        <f t="shared" si="2"/>
        <v>11.741673289284121</v>
      </c>
      <c r="J11" s="75">
        <v>19741065.813349999</v>
      </c>
      <c r="K11" s="75">
        <v>17917379.715950001</v>
      </c>
      <c r="L11" s="64">
        <f t="shared" si="3"/>
        <v>-9.2380326100058952</v>
      </c>
      <c r="M11" s="77">
        <f t="shared" si="4"/>
        <v>11.381713679957315</v>
      </c>
    </row>
    <row r="12" spans="1:13" ht="22.5" customHeight="1" x14ac:dyDescent="0.3">
      <c r="A12" s="52" t="s">
        <v>203</v>
      </c>
      <c r="B12" s="75">
        <v>1280218.28091</v>
      </c>
      <c r="C12" s="75">
        <v>1389771.20212</v>
      </c>
      <c r="D12" s="64">
        <f t="shared" si="5"/>
        <v>8.55736266569542</v>
      </c>
      <c r="E12" s="77">
        <f t="shared" si="0"/>
        <v>9.5523455834888455</v>
      </c>
      <c r="F12" s="75">
        <v>2515712.46313</v>
      </c>
      <c r="G12" s="75">
        <v>2619361.4004000002</v>
      </c>
      <c r="H12" s="64">
        <f t="shared" si="1"/>
        <v>4.120062955884956</v>
      </c>
      <c r="I12" s="66">
        <f t="shared" si="2"/>
        <v>9.3380838663603019</v>
      </c>
      <c r="J12" s="75">
        <v>15986836.955</v>
      </c>
      <c r="K12" s="75">
        <v>15651098.694530001</v>
      </c>
      <c r="L12" s="64">
        <f t="shared" si="3"/>
        <v>-2.1000918531604502</v>
      </c>
      <c r="M12" s="77">
        <f t="shared" si="4"/>
        <v>9.942096832346401</v>
      </c>
    </row>
    <row r="13" spans="1:13" ht="22.5" customHeight="1" x14ac:dyDescent="0.3">
      <c r="A13" s="53" t="s">
        <v>204</v>
      </c>
      <c r="B13" s="75">
        <v>1013267.35481</v>
      </c>
      <c r="C13" s="75">
        <v>1172849.5127600001</v>
      </c>
      <c r="D13" s="64">
        <f t="shared" si="5"/>
        <v>15.749264712068378</v>
      </c>
      <c r="E13" s="77">
        <f t="shared" si="0"/>
        <v>8.0613728693038986</v>
      </c>
      <c r="F13" s="75">
        <v>2154716.7719800002</v>
      </c>
      <c r="G13" s="75">
        <v>2234484.0492500002</v>
      </c>
      <c r="H13" s="64">
        <f t="shared" si="1"/>
        <v>3.7019843307155709</v>
      </c>
      <c r="I13" s="66">
        <f t="shared" si="2"/>
        <v>7.9659872237387592</v>
      </c>
      <c r="J13" s="75">
        <v>13352168.125429999</v>
      </c>
      <c r="K13" s="75">
        <v>13083366.001499999</v>
      </c>
      <c r="L13" s="64">
        <f t="shared" si="3"/>
        <v>-2.0131721036230075</v>
      </c>
      <c r="M13" s="77">
        <f t="shared" si="4"/>
        <v>8.3109878877323062</v>
      </c>
    </row>
    <row r="14" spans="1:13" ht="22.5" customHeight="1" x14ac:dyDescent="0.3">
      <c r="A14" s="52" t="s">
        <v>205</v>
      </c>
      <c r="B14" s="75">
        <v>986707.85676</v>
      </c>
      <c r="C14" s="75">
        <v>996915.57524000003</v>
      </c>
      <c r="D14" s="64">
        <f t="shared" si="5"/>
        <v>1.0345228742293167</v>
      </c>
      <c r="E14" s="77">
        <f t="shared" si="0"/>
        <v>6.8521221894140254</v>
      </c>
      <c r="F14" s="75">
        <v>2162117.2978699999</v>
      </c>
      <c r="G14" s="75">
        <v>1995422.3772100001</v>
      </c>
      <c r="H14" s="64">
        <f t="shared" si="1"/>
        <v>-7.7098000568340392</v>
      </c>
      <c r="I14" s="66">
        <f t="shared" si="2"/>
        <v>7.113726843632012</v>
      </c>
      <c r="J14" s="75">
        <v>13302390.71593</v>
      </c>
      <c r="K14" s="75">
        <v>11022865.48783</v>
      </c>
      <c r="L14" s="64">
        <f t="shared" si="3"/>
        <v>-17.13620714335358</v>
      </c>
      <c r="M14" s="77">
        <f t="shared" si="4"/>
        <v>7.0020896416835292</v>
      </c>
    </row>
    <row r="15" spans="1:13" ht="22.5" customHeight="1" x14ac:dyDescent="0.3">
      <c r="A15" s="52" t="s">
        <v>206</v>
      </c>
      <c r="B15" s="75">
        <v>716867.26794000005</v>
      </c>
      <c r="C15" s="75">
        <v>839055.86583999998</v>
      </c>
      <c r="D15" s="64">
        <f t="shared" si="5"/>
        <v>17.044800811051513</v>
      </c>
      <c r="E15" s="77">
        <f t="shared" si="0"/>
        <v>5.767101507162387</v>
      </c>
      <c r="F15" s="75">
        <v>1428385.13216</v>
      </c>
      <c r="G15" s="75">
        <v>1630014.8370399999</v>
      </c>
      <c r="H15" s="64">
        <f t="shared" si="1"/>
        <v>14.115920163289292</v>
      </c>
      <c r="I15" s="66">
        <f t="shared" si="2"/>
        <v>5.8110405266591778</v>
      </c>
      <c r="J15" s="75">
        <v>8944891.49584</v>
      </c>
      <c r="K15" s="75">
        <v>9474818.4171999991</v>
      </c>
      <c r="L15" s="64">
        <f t="shared" si="3"/>
        <v>5.9243527057477685</v>
      </c>
      <c r="M15" s="77">
        <f t="shared" si="4"/>
        <v>6.0187188140104082</v>
      </c>
    </row>
    <row r="16" spans="1:13" ht="22.5" customHeight="1" x14ac:dyDescent="0.3">
      <c r="A16" s="52" t="s">
        <v>207</v>
      </c>
      <c r="B16" s="75">
        <v>685582.72875000001</v>
      </c>
      <c r="C16" s="75">
        <v>582386.48221000005</v>
      </c>
      <c r="D16" s="64">
        <f t="shared" si="5"/>
        <v>-15.052340470734176</v>
      </c>
      <c r="E16" s="77">
        <f t="shared" si="0"/>
        <v>4.0029300741993268</v>
      </c>
      <c r="F16" s="75">
        <v>1338345.4752799999</v>
      </c>
      <c r="G16" s="75">
        <v>1173686.41209</v>
      </c>
      <c r="H16" s="64">
        <f t="shared" si="1"/>
        <v>-12.303180772927933</v>
      </c>
      <c r="I16" s="66">
        <f t="shared" si="2"/>
        <v>4.184219156329573</v>
      </c>
      <c r="J16" s="75">
        <v>7729802.0351499999</v>
      </c>
      <c r="K16" s="75">
        <v>7668310.2566900002</v>
      </c>
      <c r="L16" s="64">
        <f t="shared" si="3"/>
        <v>-0.79551556663904188</v>
      </c>
      <c r="M16" s="77">
        <f t="shared" si="4"/>
        <v>4.8711649322825075</v>
      </c>
    </row>
    <row r="17" spans="1:13" ht="22.5" customHeight="1" x14ac:dyDescent="0.3">
      <c r="A17" s="52" t="s">
        <v>208</v>
      </c>
      <c r="B17" s="75">
        <v>191456.41188</v>
      </c>
      <c r="C17" s="75">
        <v>240858.02611999999</v>
      </c>
      <c r="D17" s="64">
        <f t="shared" si="5"/>
        <v>25.803060735810547</v>
      </c>
      <c r="E17" s="77">
        <f t="shared" si="0"/>
        <v>1.6554948746567593</v>
      </c>
      <c r="F17" s="75">
        <v>396759.77087000001</v>
      </c>
      <c r="G17" s="75">
        <v>461110.85535000003</v>
      </c>
      <c r="H17" s="64">
        <f t="shared" si="1"/>
        <v>16.219155570861773</v>
      </c>
      <c r="I17" s="66">
        <f t="shared" si="2"/>
        <v>1.6438708451189232</v>
      </c>
      <c r="J17" s="75">
        <v>2444689.8648299999</v>
      </c>
      <c r="K17" s="75">
        <v>2465244.7942599999</v>
      </c>
      <c r="L17" s="64">
        <f t="shared" si="3"/>
        <v>0.84079906108783153</v>
      </c>
      <c r="M17" s="77">
        <f t="shared" si="4"/>
        <v>1.5660052331365624</v>
      </c>
    </row>
    <row r="18" spans="1:13" ht="22.5" customHeight="1" x14ac:dyDescent="0.3">
      <c r="A18" s="52" t="s">
        <v>209</v>
      </c>
      <c r="B18" s="75">
        <v>154008.1477</v>
      </c>
      <c r="C18" s="75">
        <v>196178.49303000001</v>
      </c>
      <c r="D18" s="64">
        <f t="shared" si="5"/>
        <v>27.381892425682363</v>
      </c>
      <c r="E18" s="77">
        <f t="shared" si="0"/>
        <v>1.348398037469775</v>
      </c>
      <c r="F18" s="75">
        <v>295795.28477000003</v>
      </c>
      <c r="G18" s="75">
        <v>386147.87650999997</v>
      </c>
      <c r="H18" s="64">
        <f t="shared" si="1"/>
        <v>30.545649776079063</v>
      </c>
      <c r="I18" s="66">
        <f t="shared" si="2"/>
        <v>1.3766260948629196</v>
      </c>
      <c r="J18" s="75">
        <v>1866878.0483899999</v>
      </c>
      <c r="K18" s="75">
        <v>2158860.0538699999</v>
      </c>
      <c r="L18" s="64">
        <f t="shared" si="3"/>
        <v>15.640122060024545</v>
      </c>
      <c r="M18" s="77">
        <f t="shared" si="4"/>
        <v>1.3713794872791616</v>
      </c>
    </row>
    <row r="19" spans="1:13" ht="22.5" customHeight="1" x14ac:dyDescent="0.3">
      <c r="A19" s="52" t="s">
        <v>210</v>
      </c>
      <c r="B19" s="75">
        <v>142030.38582</v>
      </c>
      <c r="C19" s="75">
        <v>187754.22990000001</v>
      </c>
      <c r="D19" s="64">
        <f t="shared" si="5"/>
        <v>32.193001389116418</v>
      </c>
      <c r="E19" s="77">
        <f t="shared" si="0"/>
        <v>1.2904953606973322</v>
      </c>
      <c r="F19" s="75">
        <v>306673.24566000002</v>
      </c>
      <c r="G19" s="75">
        <v>391992.74933000002</v>
      </c>
      <c r="H19" s="64">
        <f t="shared" si="1"/>
        <v>27.820980433549568</v>
      </c>
      <c r="I19" s="66">
        <f t="shared" si="2"/>
        <v>1.3974632014084447</v>
      </c>
      <c r="J19" s="75">
        <v>1788372.5032299999</v>
      </c>
      <c r="K19" s="75">
        <v>2006532.0656699999</v>
      </c>
      <c r="L19" s="64">
        <f t="shared" si="3"/>
        <v>12.198776376061449</v>
      </c>
      <c r="M19" s="77">
        <f t="shared" si="4"/>
        <v>1.2746156984538941</v>
      </c>
    </row>
    <row r="20" spans="1:13" ht="22.5" customHeight="1" x14ac:dyDescent="0.3">
      <c r="A20" s="52" t="s">
        <v>211</v>
      </c>
      <c r="B20" s="75">
        <v>129943.29315</v>
      </c>
      <c r="C20" s="75">
        <v>176994.93111999999</v>
      </c>
      <c r="D20" s="64">
        <f t="shared" si="5"/>
        <v>36.209362429876201</v>
      </c>
      <c r="E20" s="77">
        <f t="shared" si="0"/>
        <v>1.2165432310044795</v>
      </c>
      <c r="F20" s="75">
        <v>271399.57497999998</v>
      </c>
      <c r="G20" s="75">
        <v>324899.36833000003</v>
      </c>
      <c r="H20" s="64">
        <f t="shared" si="1"/>
        <v>19.712556054644732</v>
      </c>
      <c r="I20" s="66">
        <f t="shared" si="2"/>
        <v>1.1582737491396631</v>
      </c>
      <c r="J20" s="75">
        <v>1459324.8096100001</v>
      </c>
      <c r="K20" s="75">
        <v>1562620.3543400001</v>
      </c>
      <c r="L20" s="64">
        <f t="shared" si="3"/>
        <v>7.0783107399925163</v>
      </c>
      <c r="M20" s="77">
        <f t="shared" si="4"/>
        <v>0.99262826069031196</v>
      </c>
    </row>
    <row r="21" spans="1:13" ht="22.5" customHeight="1" x14ac:dyDescent="0.3">
      <c r="A21" s="52" t="s">
        <v>212</v>
      </c>
      <c r="B21" s="75">
        <v>89141.296199999997</v>
      </c>
      <c r="C21" s="75">
        <v>93793.680819999994</v>
      </c>
      <c r="D21" s="64">
        <f t="shared" si="5"/>
        <v>5.2191125980059478</v>
      </c>
      <c r="E21" s="77">
        <f t="shared" si="0"/>
        <v>0.64467421067106589</v>
      </c>
      <c r="F21" s="75">
        <v>162553.94422999999</v>
      </c>
      <c r="G21" s="75">
        <v>193017.26109000001</v>
      </c>
      <c r="H21" s="64">
        <f t="shared" si="1"/>
        <v>18.740435370117517</v>
      </c>
      <c r="I21" s="66">
        <f t="shared" si="2"/>
        <v>0.68811099202971326</v>
      </c>
      <c r="J21" s="75">
        <v>929930.42851999996</v>
      </c>
      <c r="K21" s="75">
        <v>1151897.96172</v>
      </c>
      <c r="L21" s="64">
        <f t="shared" si="3"/>
        <v>23.869262300972895</v>
      </c>
      <c r="M21" s="77">
        <f t="shared" si="4"/>
        <v>0.73172377862553617</v>
      </c>
    </row>
    <row r="22" spans="1:13" ht="24" customHeight="1" x14ac:dyDescent="0.25">
      <c r="A22" s="68" t="s">
        <v>41</v>
      </c>
      <c r="B22" s="76">
        <f>SUM(B9:B21)</f>
        <v>13343939.77097</v>
      </c>
      <c r="C22" s="76">
        <f>SUM(C9:C21)</f>
        <v>14549004.639470002</v>
      </c>
      <c r="D22" s="74">
        <f t="shared" si="5"/>
        <v>9.0308026653540789</v>
      </c>
      <c r="E22" s="78">
        <f t="shared" si="0"/>
        <v>100</v>
      </c>
      <c r="F22" s="67">
        <f>SUM(F9:F21)</f>
        <v>26819873.303129993</v>
      </c>
      <c r="G22" s="67">
        <f>SUM(G9:G21)</f>
        <v>28050309.2271</v>
      </c>
      <c r="H22" s="74">
        <f>(G22-F22)/F22*100</f>
        <v>4.587776795449698</v>
      </c>
      <c r="I22" s="70">
        <f t="shared" si="2"/>
        <v>100</v>
      </c>
      <c r="J22" s="76">
        <f>SUM(J9:J21)</f>
        <v>166716302.53333998</v>
      </c>
      <c r="K22" s="76">
        <f>SUM(K9:K21)</f>
        <v>157422513.16250998</v>
      </c>
      <c r="L22" s="74">
        <f t="shared" si="3"/>
        <v>-5.5746134178878064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H1" sqref="H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119</v>
      </c>
    </row>
    <row r="22" spans="3:14" x14ac:dyDescent="0.25">
      <c r="C22" s="65" t="s">
        <v>120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4"/>
      <c r="I26" s="164"/>
      <c r="N26" t="s">
        <v>42</v>
      </c>
    </row>
    <row r="27" spans="3:14" x14ac:dyDescent="0.25">
      <c r="H27" s="164"/>
      <c r="I27" s="164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4"/>
      <c r="I39" s="164"/>
    </row>
    <row r="40" spans="8:9" x14ac:dyDescent="0.25">
      <c r="H40" s="164"/>
      <c r="I40" s="164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4"/>
      <c r="I51" s="164"/>
    </row>
    <row r="52" spans="3:9" x14ac:dyDescent="0.25">
      <c r="H52" s="164"/>
      <c r="I52" s="164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F1" sqref="F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43</v>
      </c>
      <c r="D4" s="62" t="s">
        <v>44</v>
      </c>
      <c r="E4" s="62" t="s">
        <v>45</v>
      </c>
      <c r="F4" s="62" t="s">
        <v>46</v>
      </c>
      <c r="G4" s="62" t="s">
        <v>47</v>
      </c>
      <c r="H4" s="62" t="s">
        <v>48</v>
      </c>
      <c r="I4" s="62" t="s">
        <v>0</v>
      </c>
      <c r="J4" s="62" t="s">
        <v>102</v>
      </c>
      <c r="K4" s="62" t="s">
        <v>49</v>
      </c>
      <c r="L4" s="62" t="s">
        <v>50</v>
      </c>
      <c r="M4" s="62" t="s">
        <v>51</v>
      </c>
      <c r="N4" s="62" t="s">
        <v>52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170</v>
      </c>
      <c r="C5" s="79">
        <v>1316752.1274900001</v>
      </c>
      <c r="D5" s="79">
        <v>1359318.6853799999</v>
      </c>
      <c r="E5" s="79">
        <v>0</v>
      </c>
      <c r="F5" s="79">
        <v>0</v>
      </c>
      <c r="G5" s="79">
        <v>0</v>
      </c>
      <c r="H5" s="79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2676070.81287</v>
      </c>
      <c r="P5" s="57">
        <f t="shared" ref="P5:P24" si="0">O5/O$26*100</f>
        <v>9.5402542310820273</v>
      </c>
    </row>
    <row r="6" spans="1:16" x14ac:dyDescent="0.25">
      <c r="A6" s="54" t="s">
        <v>98</v>
      </c>
      <c r="B6" s="55" t="s">
        <v>171</v>
      </c>
      <c r="C6" s="79">
        <v>783121.64847999997</v>
      </c>
      <c r="D6" s="79">
        <v>931835.19062000001</v>
      </c>
      <c r="E6" s="79">
        <v>0</v>
      </c>
      <c r="F6" s="79">
        <v>0</v>
      </c>
      <c r="G6" s="79">
        <v>0</v>
      </c>
      <c r="H6" s="79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1714956.8391</v>
      </c>
      <c r="P6" s="57">
        <f t="shared" si="0"/>
        <v>6.1138607250830024</v>
      </c>
    </row>
    <row r="7" spans="1:16" x14ac:dyDescent="0.25">
      <c r="A7" s="54" t="s">
        <v>97</v>
      </c>
      <c r="B7" s="55" t="s">
        <v>172</v>
      </c>
      <c r="C7" s="79">
        <v>810144.00305000006</v>
      </c>
      <c r="D7" s="79">
        <v>823542.33920000005</v>
      </c>
      <c r="E7" s="79">
        <v>0</v>
      </c>
      <c r="F7" s="79">
        <v>0</v>
      </c>
      <c r="G7" s="79">
        <v>0</v>
      </c>
      <c r="H7" s="79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1633686.34225</v>
      </c>
      <c r="P7" s="57">
        <f t="shared" si="0"/>
        <v>5.8241295274979041</v>
      </c>
    </row>
    <row r="8" spans="1:16" x14ac:dyDescent="0.25">
      <c r="A8" s="54" t="s">
        <v>96</v>
      </c>
      <c r="B8" s="55" t="s">
        <v>173</v>
      </c>
      <c r="C8" s="79">
        <v>810147.96533000004</v>
      </c>
      <c r="D8" s="79">
        <v>776190.87026999996</v>
      </c>
      <c r="E8" s="79">
        <v>0</v>
      </c>
      <c r="F8" s="79">
        <v>0</v>
      </c>
      <c r="G8" s="79">
        <v>0</v>
      </c>
      <c r="H8" s="79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1586338.8356000001</v>
      </c>
      <c r="P8" s="57">
        <f t="shared" si="0"/>
        <v>5.655334573165435</v>
      </c>
    </row>
    <row r="9" spans="1:16" x14ac:dyDescent="0.25">
      <c r="A9" s="54" t="s">
        <v>95</v>
      </c>
      <c r="B9" s="55" t="s">
        <v>174</v>
      </c>
      <c r="C9" s="79">
        <v>688510.11592999997</v>
      </c>
      <c r="D9" s="79">
        <v>685372.42972999997</v>
      </c>
      <c r="E9" s="79">
        <v>0</v>
      </c>
      <c r="F9" s="79">
        <v>0</v>
      </c>
      <c r="G9" s="79">
        <v>0</v>
      </c>
      <c r="H9" s="79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1373882.5456600001</v>
      </c>
      <c r="P9" s="57">
        <f t="shared" si="0"/>
        <v>4.8979229944911378</v>
      </c>
    </row>
    <row r="10" spans="1:16" x14ac:dyDescent="0.25">
      <c r="A10" s="54" t="s">
        <v>94</v>
      </c>
      <c r="B10" s="55" t="s">
        <v>175</v>
      </c>
      <c r="C10" s="79">
        <v>618895.39040999999</v>
      </c>
      <c r="D10" s="79">
        <v>654115.78498</v>
      </c>
      <c r="E10" s="79">
        <v>0</v>
      </c>
      <c r="F10" s="79">
        <v>0</v>
      </c>
      <c r="G10" s="79">
        <v>0</v>
      </c>
      <c r="H10" s="79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1273011.17539</v>
      </c>
      <c r="P10" s="57">
        <f t="shared" si="0"/>
        <v>4.5383142306328557</v>
      </c>
    </row>
    <row r="11" spans="1:16" x14ac:dyDescent="0.25">
      <c r="A11" s="54" t="s">
        <v>93</v>
      </c>
      <c r="B11" s="55" t="s">
        <v>176</v>
      </c>
      <c r="C11" s="79">
        <v>564721.36826999998</v>
      </c>
      <c r="D11" s="79">
        <v>593566.39139999996</v>
      </c>
      <c r="E11" s="79">
        <v>0</v>
      </c>
      <c r="F11" s="79">
        <v>0</v>
      </c>
      <c r="G11" s="79">
        <v>0</v>
      </c>
      <c r="H11" s="79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1158287.7596700001</v>
      </c>
      <c r="P11" s="57">
        <f t="shared" si="0"/>
        <v>4.1293226049392491</v>
      </c>
    </row>
    <row r="12" spans="1:16" x14ac:dyDescent="0.25">
      <c r="A12" s="54" t="s">
        <v>92</v>
      </c>
      <c r="B12" s="55" t="s">
        <v>177</v>
      </c>
      <c r="C12" s="79">
        <v>392717.96818000003</v>
      </c>
      <c r="D12" s="79">
        <v>432337.95147999999</v>
      </c>
      <c r="E12" s="79">
        <v>0</v>
      </c>
      <c r="F12" s="79">
        <v>0</v>
      </c>
      <c r="G12" s="79">
        <v>0</v>
      </c>
      <c r="H12" s="79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825055.91966000001</v>
      </c>
      <c r="P12" s="57">
        <f t="shared" si="0"/>
        <v>2.9413434018862654</v>
      </c>
    </row>
    <row r="13" spans="1:16" x14ac:dyDescent="0.25">
      <c r="A13" s="54" t="s">
        <v>91</v>
      </c>
      <c r="B13" s="55" t="s">
        <v>178</v>
      </c>
      <c r="C13" s="79">
        <v>370024.00913000002</v>
      </c>
      <c r="D13" s="79">
        <v>414940.65178000001</v>
      </c>
      <c r="E13" s="79">
        <v>0</v>
      </c>
      <c r="F13" s="79">
        <v>0</v>
      </c>
      <c r="G13" s="79">
        <v>0</v>
      </c>
      <c r="H13" s="79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784964.66090999998</v>
      </c>
      <c r="P13" s="57">
        <f t="shared" si="0"/>
        <v>2.7984171388443344</v>
      </c>
    </row>
    <row r="14" spans="1:16" x14ac:dyDescent="0.25">
      <c r="A14" s="54" t="s">
        <v>90</v>
      </c>
      <c r="B14" s="55" t="s">
        <v>213</v>
      </c>
      <c r="C14" s="79">
        <v>327818.22762999998</v>
      </c>
      <c r="D14" s="79">
        <v>368583.47633999999</v>
      </c>
      <c r="E14" s="79">
        <v>0</v>
      </c>
      <c r="F14" s="79">
        <v>0</v>
      </c>
      <c r="G14" s="79">
        <v>0</v>
      </c>
      <c r="H14" s="79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696401.70397000003</v>
      </c>
      <c r="P14" s="57">
        <f t="shared" si="0"/>
        <v>2.4826881526753066</v>
      </c>
    </row>
    <row r="15" spans="1:16" x14ac:dyDescent="0.25">
      <c r="A15" s="54" t="s">
        <v>89</v>
      </c>
      <c r="B15" s="55" t="s">
        <v>214</v>
      </c>
      <c r="C15" s="79">
        <v>311968.16518000001</v>
      </c>
      <c r="D15" s="79">
        <v>334950.28378</v>
      </c>
      <c r="E15" s="79">
        <v>0</v>
      </c>
      <c r="F15" s="79">
        <v>0</v>
      </c>
      <c r="G15" s="79">
        <v>0</v>
      </c>
      <c r="H15" s="79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646918.44895999995</v>
      </c>
      <c r="P15" s="57">
        <f t="shared" si="0"/>
        <v>2.3062792061308128</v>
      </c>
    </row>
    <row r="16" spans="1:16" x14ac:dyDescent="0.25">
      <c r="A16" s="54" t="s">
        <v>88</v>
      </c>
      <c r="B16" s="55" t="s">
        <v>179</v>
      </c>
      <c r="C16" s="79">
        <v>257300.06531999999</v>
      </c>
      <c r="D16" s="79">
        <v>387917.66694000002</v>
      </c>
      <c r="E16" s="79">
        <v>0</v>
      </c>
      <c r="F16" s="79">
        <v>0</v>
      </c>
      <c r="G16" s="79">
        <v>0</v>
      </c>
      <c r="H16" s="79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645217.73225999996</v>
      </c>
      <c r="P16" s="57">
        <f t="shared" si="0"/>
        <v>2.3002161118303874</v>
      </c>
    </row>
    <row r="17" spans="1:16" x14ac:dyDescent="0.25">
      <c r="A17" s="54" t="s">
        <v>87</v>
      </c>
      <c r="B17" s="55" t="s">
        <v>215</v>
      </c>
      <c r="C17" s="79">
        <v>292775.88770999998</v>
      </c>
      <c r="D17" s="79">
        <v>325741.70955000003</v>
      </c>
      <c r="E17" s="79">
        <v>0</v>
      </c>
      <c r="F17" s="79">
        <v>0</v>
      </c>
      <c r="G17" s="79">
        <v>0</v>
      </c>
      <c r="H17" s="79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618517.59725999995</v>
      </c>
      <c r="P17" s="57">
        <f t="shared" si="0"/>
        <v>2.2050295141218519</v>
      </c>
    </row>
    <row r="18" spans="1:16" x14ac:dyDescent="0.25">
      <c r="A18" s="54" t="s">
        <v>86</v>
      </c>
      <c r="B18" s="55" t="s">
        <v>216</v>
      </c>
      <c r="C18" s="79">
        <v>260901.79724000001</v>
      </c>
      <c r="D18" s="79">
        <v>259458.55215</v>
      </c>
      <c r="E18" s="79">
        <v>0</v>
      </c>
      <c r="F18" s="79">
        <v>0</v>
      </c>
      <c r="G18" s="79">
        <v>0</v>
      </c>
      <c r="H18" s="79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520360.34938999999</v>
      </c>
      <c r="P18" s="57">
        <f t="shared" si="0"/>
        <v>1.8550966592812776</v>
      </c>
    </row>
    <row r="19" spans="1:16" x14ac:dyDescent="0.25">
      <c r="A19" s="54" t="s">
        <v>85</v>
      </c>
      <c r="B19" s="55" t="s">
        <v>217</v>
      </c>
      <c r="C19" s="79">
        <v>236232.47451</v>
      </c>
      <c r="D19" s="79">
        <v>235553.45308000001</v>
      </c>
      <c r="E19" s="79">
        <v>0</v>
      </c>
      <c r="F19" s="79">
        <v>0</v>
      </c>
      <c r="G19" s="79">
        <v>0</v>
      </c>
      <c r="H19" s="79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471785.92758999998</v>
      </c>
      <c r="P19" s="57">
        <f t="shared" si="0"/>
        <v>1.681927724112922</v>
      </c>
    </row>
    <row r="20" spans="1:16" x14ac:dyDescent="0.25">
      <c r="A20" s="54" t="s">
        <v>84</v>
      </c>
      <c r="B20" s="55" t="s">
        <v>218</v>
      </c>
      <c r="C20" s="79">
        <v>219245.71369999999</v>
      </c>
      <c r="D20" s="79">
        <v>252346.93014000001</v>
      </c>
      <c r="E20" s="79">
        <v>0</v>
      </c>
      <c r="F20" s="79">
        <v>0</v>
      </c>
      <c r="G20" s="79">
        <v>0</v>
      </c>
      <c r="H20" s="79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471592.64383999998</v>
      </c>
      <c r="P20" s="57">
        <f t="shared" si="0"/>
        <v>1.6812386630817757</v>
      </c>
    </row>
    <row r="21" spans="1:16" x14ac:dyDescent="0.25">
      <c r="A21" s="54" t="s">
        <v>83</v>
      </c>
      <c r="B21" s="55" t="s">
        <v>219</v>
      </c>
      <c r="C21" s="79">
        <v>177832.41440000001</v>
      </c>
      <c r="D21" s="79">
        <v>235047.95556999999</v>
      </c>
      <c r="E21" s="79">
        <v>0</v>
      </c>
      <c r="F21" s="79">
        <v>0</v>
      </c>
      <c r="G21" s="79">
        <v>0</v>
      </c>
      <c r="H21" s="79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412880.36997</v>
      </c>
      <c r="P21" s="57">
        <f t="shared" si="0"/>
        <v>1.4719280512284247</v>
      </c>
    </row>
    <row r="22" spans="1:16" x14ac:dyDescent="0.25">
      <c r="A22" s="54" t="s">
        <v>82</v>
      </c>
      <c r="B22" s="55" t="s">
        <v>220</v>
      </c>
      <c r="C22" s="79">
        <v>168460.58522000001</v>
      </c>
      <c r="D22" s="79">
        <v>230941.84020000001</v>
      </c>
      <c r="E22" s="79">
        <v>0</v>
      </c>
      <c r="F22" s="79">
        <v>0</v>
      </c>
      <c r="G22" s="79">
        <v>0</v>
      </c>
      <c r="H22" s="79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399402.42541999999</v>
      </c>
      <c r="P22" s="57">
        <f t="shared" si="0"/>
        <v>1.4238788677385732</v>
      </c>
    </row>
    <row r="23" spans="1:16" x14ac:dyDescent="0.25">
      <c r="A23" s="54" t="s">
        <v>81</v>
      </c>
      <c r="B23" s="55" t="s">
        <v>221</v>
      </c>
      <c r="C23" s="79">
        <v>147320.84716999999</v>
      </c>
      <c r="D23" s="79">
        <v>203758.32547000001</v>
      </c>
      <c r="E23" s="79">
        <v>0</v>
      </c>
      <c r="F23" s="79">
        <v>0</v>
      </c>
      <c r="G23" s="79">
        <v>0</v>
      </c>
      <c r="H23" s="79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351079.17264</v>
      </c>
      <c r="P23" s="57">
        <f t="shared" si="0"/>
        <v>1.251605355925328</v>
      </c>
    </row>
    <row r="24" spans="1:16" x14ac:dyDescent="0.25">
      <c r="A24" s="54" t="s">
        <v>80</v>
      </c>
      <c r="B24" s="55" t="s">
        <v>222</v>
      </c>
      <c r="C24" s="79">
        <v>144867.07380000001</v>
      </c>
      <c r="D24" s="79">
        <v>194883.00961000001</v>
      </c>
      <c r="E24" s="79">
        <v>0</v>
      </c>
      <c r="F24" s="79">
        <v>0</v>
      </c>
      <c r="G24" s="79">
        <v>0</v>
      </c>
      <c r="H24" s="79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339750.08341000002</v>
      </c>
      <c r="P24" s="57">
        <f t="shared" si="0"/>
        <v>1.2112168912625045</v>
      </c>
    </row>
    <row r="25" spans="1:16" x14ac:dyDescent="0.25">
      <c r="A25" s="58"/>
      <c r="B25" s="165" t="s">
        <v>79</v>
      </c>
      <c r="C25" s="165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18600161.345819999</v>
      </c>
      <c r="P25" s="60">
        <f>SUM(P5:P24)</f>
        <v>66.310004625011388</v>
      </c>
    </row>
    <row r="26" spans="1:16" ht="13.5" customHeight="1" x14ac:dyDescent="0.25">
      <c r="A26" s="58"/>
      <c r="B26" s="166" t="s">
        <v>78</v>
      </c>
      <c r="C26" s="166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28050309.227099996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7" sqref="O17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1" sqref="I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53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2021-03-01T13:11:35Z</dcterms:modified>
</cp:coreProperties>
</file>