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Ar-Ge\Ihracat\2021\202103 - Mart\dağıtım\"/>
    </mc:Choice>
  </mc:AlternateContent>
  <xr:revisionPtr revIDLastSave="0" documentId="13_ncr:1_{09291EDD-34DA-42A4-B9E1-E1C2E4FE90A7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0_AYLIK_IHR" sheetId="22" r:id="rId14"/>
  </sheets>
  <definedNames>
    <definedName name="_xlnm._FilterDatabase" localSheetId="13" hidden="1">'2002_2020_AYLIK_IHR'!$A$1:$O$82</definedName>
  </definedNames>
  <calcPr calcId="191029"/>
</workbook>
</file>

<file path=xl/calcChain.xml><?xml version="1.0" encoding="utf-8"?>
<calcChain xmlns="http://schemas.openxmlformats.org/spreadsheetml/2006/main">
  <c r="M46" i="1" l="1"/>
  <c r="L46" i="1"/>
  <c r="I46" i="1"/>
  <c r="H46" i="1"/>
  <c r="E46" i="1"/>
  <c r="D46" i="1"/>
  <c r="K45" i="1"/>
  <c r="M45" i="1" s="1"/>
  <c r="J45" i="1"/>
  <c r="G45" i="1"/>
  <c r="I45" i="1" s="1"/>
  <c r="F45" i="1"/>
  <c r="E45" i="1"/>
  <c r="C45" i="1"/>
  <c r="B45" i="1"/>
  <c r="D45" i="1" s="1"/>
  <c r="L45" i="1" l="1"/>
  <c r="H45" i="1"/>
  <c r="O80" i="22"/>
  <c r="O81" i="22" l="1"/>
  <c r="D91" i="14" l="1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C2" i="22"/>
  <c r="K22" i="4" l="1"/>
  <c r="J22" i="4"/>
  <c r="G22" i="4"/>
  <c r="F22" i="4"/>
  <c r="C22" i="4"/>
  <c r="B22" i="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8" i="1" l="1"/>
  <c r="K22" i="1"/>
  <c r="G22" i="1"/>
  <c r="J22" i="1"/>
  <c r="J22" i="2" s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J44" i="1"/>
  <c r="K8" i="2"/>
  <c r="K22" i="2"/>
  <c r="K29" i="2"/>
  <c r="K18" i="2"/>
  <c r="C8" i="1"/>
  <c r="G23" i="2"/>
  <c r="K27" i="2"/>
  <c r="C22" i="1"/>
  <c r="C22" i="2" s="1"/>
  <c r="G42" i="2"/>
  <c r="K44" i="1"/>
  <c r="M9" i="1" s="1"/>
  <c r="J46" i="2"/>
  <c r="J44" i="2" l="1"/>
  <c r="C8" i="2"/>
  <c r="C44" i="1"/>
  <c r="M8" i="1"/>
  <c r="M42" i="1"/>
  <c r="M18" i="1"/>
  <c r="B8" i="2"/>
  <c r="B44" i="1"/>
  <c r="M29" i="1"/>
  <c r="G8" i="2"/>
  <c r="G44" i="1"/>
  <c r="M27" i="1"/>
  <c r="M20" i="1"/>
  <c r="M22" i="1"/>
  <c r="M41" i="1"/>
  <c r="M17" i="1"/>
  <c r="M32" i="1"/>
  <c r="M44" i="1"/>
  <c r="M11" i="1"/>
  <c r="M34" i="1"/>
  <c r="M33" i="1"/>
  <c r="M25" i="1"/>
  <c r="M40" i="1"/>
  <c r="M16" i="1"/>
  <c r="M39" i="1"/>
  <c r="M31" i="1"/>
  <c r="M15" i="1"/>
  <c r="M38" i="1"/>
  <c r="M30" i="1"/>
  <c r="M14" i="1"/>
  <c r="M37" i="1"/>
  <c r="M21" i="1"/>
  <c r="M13" i="1"/>
  <c r="M36" i="1"/>
  <c r="M28" i="1"/>
  <c r="M12" i="1"/>
  <c r="M43" i="1"/>
  <c r="M35" i="1"/>
  <c r="M19" i="1"/>
  <c r="M26" i="1"/>
  <c r="M10" i="1"/>
  <c r="M24" i="1"/>
  <c r="K44" i="2"/>
  <c r="M27" i="2" s="1"/>
  <c r="F8" i="2"/>
  <c r="F44" i="1"/>
  <c r="M23" i="1"/>
  <c r="F46" i="2"/>
  <c r="C46" i="2"/>
  <c r="C45" i="2"/>
  <c r="B46" i="2"/>
  <c r="F44" i="2" l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I32" i="1"/>
  <c r="I31" i="1"/>
  <c r="I38" i="1"/>
  <c r="I21" i="1"/>
  <c r="I39" i="1"/>
  <c r="I15" i="1"/>
  <c r="I30" i="1"/>
  <c r="I44" i="1"/>
  <c r="I36" i="1"/>
  <c r="I28" i="1"/>
  <c r="I12" i="1"/>
  <c r="I43" i="1"/>
  <c r="I35" i="1"/>
  <c r="I19" i="1"/>
  <c r="I11" i="1"/>
  <c r="I34" i="1"/>
  <c r="I26" i="1"/>
  <c r="I10" i="1"/>
  <c r="I41" i="1"/>
  <c r="I33" i="1"/>
  <c r="I25" i="1"/>
  <c r="I17" i="1"/>
  <c r="I40" i="1"/>
  <c r="I24" i="1"/>
  <c r="I16" i="1"/>
  <c r="I14" i="1"/>
  <c r="I37" i="1"/>
  <c r="I13" i="1"/>
  <c r="G44" i="2"/>
  <c r="I8" i="2" s="1"/>
  <c r="I23" i="1"/>
  <c r="I22" i="1"/>
  <c r="I27" i="1"/>
  <c r="I29" i="1"/>
  <c r="I9" i="1"/>
  <c r="I42" i="1"/>
  <c r="I18" i="1"/>
  <c r="I20" i="1"/>
  <c r="I8" i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E44" i="1"/>
  <c r="D44" i="1"/>
  <c r="B44" i="3" s="1"/>
  <c r="H43" i="1"/>
  <c r="D43" i="3" s="1"/>
  <c r="E43" i="1"/>
  <c r="D43" i="1"/>
  <c r="B43" i="3" s="1"/>
  <c r="H42" i="1"/>
  <c r="D42" i="3" s="1"/>
  <c r="E42" i="1"/>
  <c r="D42" i="1"/>
  <c r="B42" i="3" s="1"/>
  <c r="H41" i="1"/>
  <c r="D41" i="3" s="1"/>
  <c r="E41" i="1"/>
  <c r="D41" i="1"/>
  <c r="B41" i="3" s="1"/>
  <c r="H40" i="1"/>
  <c r="D40" i="3" s="1"/>
  <c r="E40" i="1"/>
  <c r="D40" i="1"/>
  <c r="B40" i="3" s="1"/>
  <c r="H39" i="1"/>
  <c r="D39" i="3" s="1"/>
  <c r="E39" i="1"/>
  <c r="D39" i="1"/>
  <c r="B39" i="3" s="1"/>
  <c r="H38" i="1"/>
  <c r="D38" i="3" s="1"/>
  <c r="E38" i="1"/>
  <c r="D38" i="1"/>
  <c r="B38" i="3" s="1"/>
  <c r="H37" i="1"/>
  <c r="D37" i="3" s="1"/>
  <c r="E37" i="1"/>
  <c r="D37" i="1"/>
  <c r="B37" i="3" s="1"/>
  <c r="H36" i="1"/>
  <c r="D36" i="3" s="1"/>
  <c r="E36" i="1"/>
  <c r="D36" i="1"/>
  <c r="B36" i="3" s="1"/>
  <c r="H35" i="1"/>
  <c r="D35" i="3" s="1"/>
  <c r="E35" i="1"/>
  <c r="D35" i="1"/>
  <c r="B35" i="3" s="1"/>
  <c r="H34" i="1"/>
  <c r="D34" i="3" s="1"/>
  <c r="E34" i="1"/>
  <c r="D34" i="1"/>
  <c r="B34" i="3" s="1"/>
  <c r="H33" i="1"/>
  <c r="D33" i="3" s="1"/>
  <c r="E33" i="1"/>
  <c r="D33" i="1"/>
  <c r="B33" i="3" s="1"/>
  <c r="H32" i="1"/>
  <c r="D32" i="3" s="1"/>
  <c r="E32" i="1"/>
  <c r="D32" i="1"/>
  <c r="B32" i="3" s="1"/>
  <c r="H31" i="1"/>
  <c r="D31" i="3" s="1"/>
  <c r="E31" i="1"/>
  <c r="D31" i="1"/>
  <c r="B31" i="3" s="1"/>
  <c r="H30" i="1"/>
  <c r="D30" i="3" s="1"/>
  <c r="E30" i="1"/>
  <c r="D30" i="1"/>
  <c r="B30" i="3" s="1"/>
  <c r="H29" i="1"/>
  <c r="D29" i="3" s="1"/>
  <c r="E29" i="1"/>
  <c r="D29" i="1"/>
  <c r="B29" i="3" s="1"/>
  <c r="H28" i="1"/>
  <c r="D28" i="3" s="1"/>
  <c r="E28" i="1"/>
  <c r="D28" i="1"/>
  <c r="B28" i="3" s="1"/>
  <c r="H27" i="1"/>
  <c r="D27" i="3" s="1"/>
  <c r="E27" i="1"/>
  <c r="D27" i="1"/>
  <c r="B27" i="3" s="1"/>
  <c r="H26" i="1"/>
  <c r="D26" i="3" s="1"/>
  <c r="E26" i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<sst xmlns="http://schemas.openxmlformats.org/spreadsheetml/2006/main" count="421" uniqueCount="229">
  <si>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</si>
  <si>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</si>
  <si>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</si>
  <si>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</si>
  <si>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</si>
  <si>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</si>
  <si>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</si>
  <si>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</si>
  <si>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</si>
  <si>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</si>
  <si>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</si>
  <si>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</si>
  <si>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</si>
  <si>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</si>
  <si>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</si>
  <si>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</si>
  <si>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</si>
  <si>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</si>
  <si>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</si>
  <si>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</si>
  <si>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</si>
  <si>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</si>
  <si>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</si>
  <si>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</si>
  <si>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</si>
  <si>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</si>
  <si>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</si>
  <si>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</si>
  <si>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</si>
  <si>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</si>
  <si>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</si>
  <si>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</si>
  <si>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</si>
  <si>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</si>
  <si>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</si>
  <si>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</si>
  <si>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</si>
  <si>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</si>
  <si>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</si>
  <si>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</si>
  <si>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</si>
  <si>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</si>
  <si>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</si>
  <si>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</si>
  <si>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</si>
  <si>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</si>
  <si>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</si>
  <si>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</si>
  <si>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</si>
  <si>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</si>
  <si>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</si>
  <si>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</si>
  <si>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</si>
  <si>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</si>
  <si>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</si>
  <si>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</si>
  <si>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</si>
  <si>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</si>
  <si>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</si>
  <si>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</si>
  <si>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</si>
  <si>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</si>
  <si>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</si>
  <si>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</si>
  <si>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</si>
  <si>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</si>
  <si>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</si>
  <si>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</si>
  <si>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</si>
  <si>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</si>
  <si>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</si>
  <si>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</si>
  <si>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</si>
  <si>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</si>
  <si>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</si>
  <si>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</si>
  <si>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</si>
  <si>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</si>
  <si>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</si>
  <si>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</si>
  <si>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</si>
  <si>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</si>
  <si>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</si>
  <si>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</si>
  <si>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</si>
  <si>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</si>
  <si>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</si>
  <si>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</si>
  <si>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</si>
  <si>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</si>
  <si>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</si>
  <si>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</si>
  <si>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</si>
  <si>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</si>
  <si>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</si>
  <si>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</si>
  <si>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</si>
  <si>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</si>
  <si>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</si>
  <si>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</si>
  <si>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</si>
  <si>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</si>
  <si>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</si>
  <si>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</si>
  <si>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</si>
  <si>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</si>
  <si>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</si>
  <si>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</si>
  <si>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</si>
  <si>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</si>
  <si>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</si>
  <si>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</si>
  <si>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</si>
  <si>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</si>
  <si>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</si>
  <si>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</si>
  <si>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1 Mart - 31 Mart</t>
  </si>
  <si>
    <t>1 Nisan - 31 Mart</t>
  </si>
  <si>
    <t xml:space="preserve"> Pay(20)  (%)</t>
  </si>
  <si>
    <t>2020 YILI İHRACATIMIZDA İLK 20 ÜLKE (1.000 $)</t>
  </si>
  <si>
    <t>2020 İHRACAT RAKAMLARI - TL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</si>
  <si>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</si>
  <si>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2020 yılı için TUİK rakamları kullanılmıştır. </t>
    </r>
  </si>
  <si>
    <t xml:space="preserve">* Şubat ayı için TİM rakamı kullanılmıştır. </t>
  </si>
  <si>
    <t>SON 12 AYLIK
(2021/2020)</t>
  </si>
  <si>
    <t>Değişim    ('21/'20)</t>
  </si>
  <si>
    <t>MART  (2021/2020)</t>
  </si>
  <si>
    <t>OCAK - MART (2021/2020)</t>
  </si>
  <si>
    <t>1 - 31 MART İHRACAT RAKAMLARI</t>
  </si>
  <si>
    <t xml:space="preserve">SEKTÖREL BAZDA İHRACAT RAKAMLARI -1.000 $ </t>
  </si>
  <si>
    <t>1 - 31 MART</t>
  </si>
  <si>
    <t>1 OCAK  -  31 MART</t>
  </si>
  <si>
    <t>2019 - 2020</t>
  </si>
  <si>
    <t>2020 - 2021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</si>
  <si>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</si>
  <si>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</si>
  <si>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</si>
  <si>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</si>
  <si>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</si>
  <si>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</si>
  <si>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</si>
  <si>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</si>
  <si>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</si>
  <si>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</si>
  <si>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</si>
  <si>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</si>
  <si>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</si>
  <si>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</si>
  <si>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</si>
  <si>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</si>
  <si>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</si>
  <si>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</si>
  <si>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</si>
  <si>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</si>
  <si>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</si>
  <si>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</si>
  <si>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</si>
  <si>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</si>
  <si>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</si>
  <si>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</si>
  <si>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</si>
  <si>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2020  1 - 31 MART</t>
  </si>
  <si>
    <t>2021  1 - 31 MART</t>
  </si>
  <si>
    <t>CEBELİTARIK</t>
  </si>
  <si>
    <t>BOLİVYA</t>
  </si>
  <si>
    <t>COOK ADALARI</t>
  </si>
  <si>
    <t>PERU</t>
  </si>
  <si>
    <t>AFGANİSTAN</t>
  </si>
  <si>
    <t>GİNE BİSSAU</t>
  </si>
  <si>
    <t>SAMSUN SERBEST BÖLGESİ</t>
  </si>
  <si>
    <t>UGANDA</t>
  </si>
  <si>
    <t>İRAN</t>
  </si>
  <si>
    <t>ARUBA</t>
  </si>
  <si>
    <t>ALMANYA</t>
  </si>
  <si>
    <t>ABD</t>
  </si>
  <si>
    <t>BİRLEŞİK KRALLIK</t>
  </si>
  <si>
    <t>İTALYA</t>
  </si>
  <si>
    <t>İSPANYA</t>
  </si>
  <si>
    <t>FRANSA</t>
  </si>
  <si>
    <t>IRAK</t>
  </si>
  <si>
    <t>İSRAİL</t>
  </si>
  <si>
    <t>HOLLANDA</t>
  </si>
  <si>
    <t>ROMANYA</t>
  </si>
  <si>
    <t>İSTANBUL</t>
  </si>
  <si>
    <t>KOCAELI</t>
  </si>
  <si>
    <t>BURSA</t>
  </si>
  <si>
    <t>İZMIR</t>
  </si>
  <si>
    <t>GAZIANTEP</t>
  </si>
  <si>
    <t>ANKARA</t>
  </si>
  <si>
    <t>MANISA</t>
  </si>
  <si>
    <t>SAKARYA</t>
  </si>
  <si>
    <t>DENIZLI</t>
  </si>
  <si>
    <t>HATAY</t>
  </si>
  <si>
    <t>VAN</t>
  </si>
  <si>
    <t>BINGÖL</t>
  </si>
  <si>
    <t>AĞRI</t>
  </si>
  <si>
    <t>YALOVA</t>
  </si>
  <si>
    <t>KIRIKKALE</t>
  </si>
  <si>
    <t>ŞIRNAK</t>
  </si>
  <si>
    <t>DIYARBAKIR</t>
  </si>
  <si>
    <t>ZONGULDAK</t>
  </si>
  <si>
    <t>BURDUR</t>
  </si>
  <si>
    <t>ISPARTA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</si>
  <si>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</si>
  <si>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</si>
  <si>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</si>
  <si>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</si>
  <si>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</si>
  <si>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</si>
  <si>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</si>
  <si>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</si>
  <si>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</si>
  <si>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</si>
  <si>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</si>
  <si>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</si>
  <si>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</si>
  <si>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RUSYA FEDERASYONU</t>
  </si>
  <si>
    <t>BELÇİKA</t>
  </si>
  <si>
    <t>POLONYA</t>
  </si>
  <si>
    <t>MISIR</t>
  </si>
  <si>
    <t>BULGARİSTAN</t>
  </si>
  <si>
    <t>ÇİN</t>
  </si>
  <si>
    <t>BAE</t>
  </si>
  <si>
    <t>FAS</t>
  </si>
  <si>
    <t>YUNANİSTAN</t>
  </si>
  <si>
    <t>LİBYA</t>
  </si>
  <si>
    <t>İhracatçı Birlikleri Kaydından Muaf İhracat ile Antrepo ve Serbest Bölgeler Farkı</t>
  </si>
  <si>
    <t>GENEL İHRACAT TOPLAMI</t>
  </si>
  <si>
    <t>1 Ocak - 31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</si>
</sst>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5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3" fillId="0" borderId="0" xfId="2" applyFont="1" applyFill="1" applyBorder="1"/>
    <xf numFmtId="0" fontId="62" fillId="0" borderId="0" xfId="0" applyFont="1" applyFill="1" applyAlignment="1">
      <alignment horizontal="left"/>
    </xf>
    <xf numFmtId="0" fontId="62" fillId="0" borderId="0" xfId="0" applyFont="1" applyFill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'2002_2020_AYLIK_IHR'!$A$25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'2002_2020_AYLIK_IHR'!$C$25:$N$25</c:f>
              <c:numCache>
                <c:formatCode>#,##0</c:formatCode>
                <c:ptCount val="12"/>
                <c:pt idx="0">
                  <c:v>11102389.641239999</c:v>
                </c:pt>
                <c:pt idx="1">
                  <c:v>11122177.42288</c:v>
                </c:pt>
                <c:pt idx="2">
                  <c:v>9959773.3660500012</c:v>
                </c:pt>
                <c:pt idx="3">
                  <c:v>6233649.8576300014</c:v>
                </c:pt>
                <c:pt idx="4">
                  <c:v>7113764.882939999</c:v>
                </c:pt>
                <c:pt idx="5">
                  <c:v>10209445.931440001</c:v>
                </c:pt>
                <c:pt idx="6">
                  <c:v>11458964.286970004</c:v>
                </c:pt>
                <c:pt idx="7">
                  <c:v>9391737.008270001</c:v>
                </c:pt>
                <c:pt idx="8">
                  <c:v>12226701.744200001</c:v>
                </c:pt>
                <c:pt idx="9">
                  <c:v>13281667.530310001</c:v>
                </c:pt>
                <c:pt idx="10">
                  <c:v>12169411.94105</c:v>
                </c:pt>
                <c:pt idx="11">
                  <c:v>13273663.196049999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5-4099-89AE-51420E6CA6FF}"/>
            </c:ext>
          </c:extLst>
        </c:ser>
        <c:ser>
          <c:idx val="1"/>
          <c:order val="1"/>
          <c:tx>
            <c:strRef>
              <c:f>'2002_2020_AYLIK_IHR'!$A$24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'2002_2020_AYLIK_IHR'!$C$24:$N$24</c:f>
              <c:numCache>
                <c:formatCode>#,##0</c:formatCode>
                <c:ptCount val="12"/>
                <c:pt idx="0">
                  <c:v>11080745.721730001</c:v>
                </c:pt>
                <c:pt idx="1">
                  <c:v>11975398.564119998</c:v>
                </c:pt>
                <c:pt idx="2">
                  <c:v>14162010.713719999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5-4099-89AE-51420E6CA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207552"/>
        <c:axId val="520209184"/>
      </c:lineChart>
      <c:catAx>
        <c:axId val="52020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020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2091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0207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'2002_2020_AYLIK_IHR'!$C$10:$N$10</c:f>
              <c:numCache>
                <c:formatCode>#,##0</c:formatCode>
                <c:ptCount val="12"/>
                <c:pt idx="0">
                  <c:v>103748.80113000001</c:v>
                </c:pt>
                <c:pt idx="1">
                  <c:v>117109.43171999999</c:v>
                </c:pt>
                <c:pt idx="2">
                  <c:v>126340.14083999999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B-4E39-8910-3999584D74B9}"/>
            </c:ext>
          </c:extLst>
        </c:ser>
        <c:ser>
          <c:idx val="0"/>
          <c:order val="1"/>
          <c:tx>
            <c:strRef>
              <c:f>'2002_2020_AYLIK_IHR'!$A$11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'2002_2020_AYLIK_IHR'!$C$11:$N$11</c:f>
              <c:numCache>
                <c:formatCode>#,##0</c:formatCode>
                <c:ptCount val="12"/>
                <c:pt idx="0">
                  <c:v>113205.42514000001</c:v>
                </c:pt>
                <c:pt idx="1">
                  <c:v>100301.6303</c:v>
                </c:pt>
                <c:pt idx="2">
                  <c:v>123199.15419</c:v>
                </c:pt>
                <c:pt idx="3">
                  <c:v>103631.95716999999</c:v>
                </c:pt>
                <c:pt idx="4">
                  <c:v>74239.044009999998</c:v>
                </c:pt>
                <c:pt idx="5">
                  <c:v>89459.700299999997</c:v>
                </c:pt>
                <c:pt idx="6">
                  <c:v>89853.850919999997</c:v>
                </c:pt>
                <c:pt idx="7">
                  <c:v>84871.402730000002</c:v>
                </c:pt>
                <c:pt idx="8">
                  <c:v>148527.73120000001</c:v>
                </c:pt>
                <c:pt idx="9">
                  <c:v>191106.38385000001</c:v>
                </c:pt>
                <c:pt idx="10">
                  <c:v>154576.15176000001</c:v>
                </c:pt>
                <c:pt idx="11">
                  <c:v>125916.85722999999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B-4E39-8910-3999584D7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37376"/>
        <c:axId val="650743904"/>
      </c:lineChart>
      <c:catAx>
        <c:axId val="65073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074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0743904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07373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'2002_2020_AYLIK_IHR'!$C$12:$N$12</c:f>
              <c:numCache>
                <c:formatCode>#,##0</c:formatCode>
                <c:ptCount val="12"/>
                <c:pt idx="0">
                  <c:v>190993.67420000001</c:v>
                </c:pt>
                <c:pt idx="1">
                  <c:v>201550.20772999999</c:v>
                </c:pt>
                <c:pt idx="2">
                  <c:v>184111.81630000001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C-46CB-A8E4-1BEE181B0F73}"/>
            </c:ext>
          </c:extLst>
        </c:ser>
        <c:ser>
          <c:idx val="0"/>
          <c:order val="1"/>
          <c:tx>
            <c:strRef>
              <c:f>'2002_2020_AYLIK_IHR'!$A$13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'2002_2020_AYLIK_IHR'!$C$13:$N$13</c:f>
              <c:numCache>
                <c:formatCode>#,##0</c:formatCode>
                <c:ptCount val="12"/>
                <c:pt idx="0">
                  <c:v>183299.71315</c:v>
                </c:pt>
                <c:pt idx="1">
                  <c:v>163093.91933999999</c:v>
                </c:pt>
                <c:pt idx="2">
                  <c:v>207313.63224000001</c:v>
                </c:pt>
                <c:pt idx="3">
                  <c:v>196618.3253</c:v>
                </c:pt>
                <c:pt idx="4">
                  <c:v>120059.47622</c:v>
                </c:pt>
                <c:pt idx="5">
                  <c:v>120394.22031</c:v>
                </c:pt>
                <c:pt idx="6">
                  <c:v>135375.98057000001</c:v>
                </c:pt>
                <c:pt idx="7">
                  <c:v>91056.767959999997</c:v>
                </c:pt>
                <c:pt idx="8">
                  <c:v>222079.4828</c:v>
                </c:pt>
                <c:pt idx="9">
                  <c:v>171296.52512000001</c:v>
                </c:pt>
                <c:pt idx="10">
                  <c:v>155645.34166000001</c:v>
                </c:pt>
                <c:pt idx="11">
                  <c:v>174861.70762999999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C-46CB-A8E4-1BEE181B0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77632"/>
        <c:axId val="648972736"/>
      </c:lineChart>
      <c:catAx>
        <c:axId val="64897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4897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89727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489776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'2002_2020_AYLIK_IHR'!$C$14:$N$14</c:f>
              <c:numCache>
                <c:formatCode>#,##0</c:formatCode>
                <c:ptCount val="12"/>
                <c:pt idx="0">
                  <c:v>15946.06086</c:v>
                </c:pt>
                <c:pt idx="1">
                  <c:v>26141.642039999999</c:v>
                </c:pt>
                <c:pt idx="2">
                  <c:v>26652.912820000001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F-4869-B874-438BCFFE8315}"/>
            </c:ext>
          </c:extLst>
        </c:ser>
        <c:ser>
          <c:idx val="0"/>
          <c:order val="1"/>
          <c:tx>
            <c:strRef>
              <c:f>'2002_2020_AYLIK_IHR'!$A$15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'2002_2020_AYLIK_IHR'!$C$15:$N$15</c:f>
              <c:numCache>
                <c:formatCode>#,##0</c:formatCode>
                <c:ptCount val="12"/>
                <c:pt idx="0">
                  <c:v>24451.569380000001</c:v>
                </c:pt>
                <c:pt idx="1">
                  <c:v>24726.651860000002</c:v>
                </c:pt>
                <c:pt idx="2">
                  <c:v>29417.072550000001</c:v>
                </c:pt>
                <c:pt idx="3">
                  <c:v>23301.29163</c:v>
                </c:pt>
                <c:pt idx="4">
                  <c:v>19919.669020000001</c:v>
                </c:pt>
                <c:pt idx="5">
                  <c:v>18969.29394</c:v>
                </c:pt>
                <c:pt idx="6">
                  <c:v>19075.408370000001</c:v>
                </c:pt>
                <c:pt idx="7">
                  <c:v>14848.67002</c:v>
                </c:pt>
                <c:pt idx="8">
                  <c:v>19081.79737</c:v>
                </c:pt>
                <c:pt idx="9">
                  <c:v>22005.576830000002</c:v>
                </c:pt>
                <c:pt idx="10">
                  <c:v>25197.230309999999</c:v>
                </c:pt>
                <c:pt idx="11">
                  <c:v>30132.582460000001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F-4869-B874-438BCFFE8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77088"/>
        <c:axId val="648970560"/>
      </c:lineChart>
      <c:catAx>
        <c:axId val="64897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4897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89705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489770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'2002_2020_AYLIK_IHR'!$C$16:$N$16</c:f>
              <c:numCache>
                <c:formatCode>#,##0</c:formatCode>
                <c:ptCount val="12"/>
                <c:pt idx="0">
                  <c:v>59118.003539999998</c:v>
                </c:pt>
                <c:pt idx="1">
                  <c:v>49199.688770000001</c:v>
                </c:pt>
                <c:pt idx="2">
                  <c:v>49300.429120000001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0-4977-BF85-0636528FB7BC}"/>
            </c:ext>
          </c:extLst>
        </c:ser>
        <c:ser>
          <c:idx val="0"/>
          <c:order val="1"/>
          <c:tx>
            <c:strRef>
              <c:f>'2002_2020_AYLIK_IHR'!$A$17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'2002_2020_AYLIK_IHR'!$C$17:$N$17</c:f>
              <c:numCache>
                <c:formatCode>#,##0</c:formatCode>
                <c:ptCount val="12"/>
                <c:pt idx="0">
                  <c:v>79131.446320000003</c:v>
                </c:pt>
                <c:pt idx="1">
                  <c:v>60671.367539999999</c:v>
                </c:pt>
                <c:pt idx="2">
                  <c:v>78806.017680000004</c:v>
                </c:pt>
                <c:pt idx="3">
                  <c:v>53409.438990000002</c:v>
                </c:pt>
                <c:pt idx="4">
                  <c:v>69658.718049999996</c:v>
                </c:pt>
                <c:pt idx="5">
                  <c:v>84526.764179999998</c:v>
                </c:pt>
                <c:pt idx="6">
                  <c:v>74619.318069999994</c:v>
                </c:pt>
                <c:pt idx="7">
                  <c:v>71254.857780000006</c:v>
                </c:pt>
                <c:pt idx="8">
                  <c:v>90724.827149999997</c:v>
                </c:pt>
                <c:pt idx="9">
                  <c:v>79811.920360000004</c:v>
                </c:pt>
                <c:pt idx="10">
                  <c:v>67968.791859999998</c:v>
                </c:pt>
                <c:pt idx="11">
                  <c:v>99922.812779999993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0-4977-BF85-0636528FB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973824"/>
        <c:axId val="648974912"/>
      </c:lineChart>
      <c:catAx>
        <c:axId val="64897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4897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48974912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489738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'2002_2020_AYLIK_IHR'!$A$18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'2002_2020_AYLIK_IHR'!$C$18:$N$18</c:f>
              <c:numCache>
                <c:formatCode>#,##0</c:formatCode>
                <c:ptCount val="12"/>
                <c:pt idx="0">
                  <c:v>12015.77319</c:v>
                </c:pt>
                <c:pt idx="1">
                  <c:v>16300.861290000001</c:v>
                </c:pt>
                <c:pt idx="2">
                  <c:v>17383.814600000002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5-4EF1-AA58-4A6229BE329A}"/>
            </c:ext>
          </c:extLst>
        </c:ser>
        <c:ser>
          <c:idx val="0"/>
          <c:order val="1"/>
          <c:tx>
            <c:strRef>
              <c:f>'2002_2020_AYLIK_IHR'!$A$19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'2002_2020_AYLIK_IHR'!$C$19:$N$19</c:f>
              <c:numCache>
                <c:formatCode>#,##0</c:formatCode>
                <c:ptCount val="12"/>
                <c:pt idx="0">
                  <c:v>11024.010979999999</c:v>
                </c:pt>
                <c:pt idx="1">
                  <c:v>13044.33958</c:v>
                </c:pt>
                <c:pt idx="2">
                  <c:v>12149.519109999999</c:v>
                </c:pt>
                <c:pt idx="3">
                  <c:v>6813.2945600000003</c:v>
                </c:pt>
                <c:pt idx="4">
                  <c:v>6914.2485900000001</c:v>
                </c:pt>
                <c:pt idx="5">
                  <c:v>6061.0726599999998</c:v>
                </c:pt>
                <c:pt idx="6">
                  <c:v>6099.3303900000001</c:v>
                </c:pt>
                <c:pt idx="7">
                  <c:v>6022.5977899999998</c:v>
                </c:pt>
                <c:pt idx="8">
                  <c:v>8099.6306800000002</c:v>
                </c:pt>
                <c:pt idx="9">
                  <c:v>7811.1414000000004</c:v>
                </c:pt>
                <c:pt idx="10">
                  <c:v>8959.7396700000008</c:v>
                </c:pt>
                <c:pt idx="11">
                  <c:v>13108.625050000001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5-4EF1-AA58-4A6229BE3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46336"/>
        <c:axId val="652445248"/>
      </c:lineChart>
      <c:catAx>
        <c:axId val="65244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2445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2445248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2446336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'2002_2020_AYLIK_IHR'!$C$20:$N$20</c:f>
              <c:numCache>
                <c:formatCode>#,##0</c:formatCode>
                <c:ptCount val="12"/>
                <c:pt idx="0">
                  <c:v>216943.79311999999</c:v>
                </c:pt>
                <c:pt idx="1">
                  <c:v>209044.82313</c:v>
                </c:pt>
                <c:pt idx="2">
                  <c:v>248173.30082999999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8-480C-A3DB-EC20757B0725}"/>
            </c:ext>
          </c:extLst>
        </c:ser>
        <c:ser>
          <c:idx val="0"/>
          <c:order val="1"/>
          <c:tx>
            <c:strRef>
              <c:f>'2002_2020_AYLIK_IHR'!$A$21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'2002_2020_AYLIK_IHR'!$C$21:$N$21</c:f>
              <c:numCache>
                <c:formatCode>#,##0</c:formatCode>
                <c:ptCount val="12"/>
                <c:pt idx="0">
                  <c:v>208704.15538000001</c:v>
                </c:pt>
                <c:pt idx="1">
                  <c:v>209590.38469000001</c:v>
                </c:pt>
                <c:pt idx="2">
                  <c:v>182293.10563000001</c:v>
                </c:pt>
                <c:pt idx="3">
                  <c:v>182916.50704999999</c:v>
                </c:pt>
                <c:pt idx="4">
                  <c:v>160819.64772000001</c:v>
                </c:pt>
                <c:pt idx="5">
                  <c:v>183353.03677999999</c:v>
                </c:pt>
                <c:pt idx="6">
                  <c:v>218769.25588000001</c:v>
                </c:pt>
                <c:pt idx="7">
                  <c:v>179649.28064000001</c:v>
                </c:pt>
                <c:pt idx="8">
                  <c:v>206149.27737</c:v>
                </c:pt>
                <c:pt idx="9">
                  <c:v>234875.55642000001</c:v>
                </c:pt>
                <c:pt idx="10">
                  <c:v>226867.71914999999</c:v>
                </c:pt>
                <c:pt idx="11">
                  <c:v>255918.82803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8-480C-A3DB-EC20757B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40352"/>
        <c:axId val="652441440"/>
      </c:lineChart>
      <c:catAx>
        <c:axId val="65244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24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2441440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244035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'2002_2020_AYLIK_IHR'!$C$22:$N$22</c:f>
              <c:numCache>
                <c:formatCode>#,##0</c:formatCode>
                <c:ptCount val="12"/>
                <c:pt idx="0">
                  <c:v>453724.25893000001</c:v>
                </c:pt>
                <c:pt idx="1">
                  <c:v>479181.51072999998</c:v>
                </c:pt>
                <c:pt idx="2">
                  <c:v>583046.60728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8-48E0-BE10-02BD9AF0F867}"/>
            </c:ext>
          </c:extLst>
        </c:ser>
        <c:ser>
          <c:idx val="0"/>
          <c:order val="1"/>
          <c:tx>
            <c:strRef>
              <c:f>'2002_2020_AYLIK_IHR'!$A$23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'2002_2020_AYLIK_IHR'!$C$23:$N$23</c:f>
              <c:numCache>
                <c:formatCode>#,##0</c:formatCode>
                <c:ptCount val="12"/>
                <c:pt idx="0">
                  <c:v>452788.83880999999</c:v>
                </c:pt>
                <c:pt idx="1">
                  <c:v>444729.09532999998</c:v>
                </c:pt>
                <c:pt idx="2">
                  <c:v>426735.84422000003</c:v>
                </c:pt>
                <c:pt idx="3">
                  <c:v>340174.22959</c:v>
                </c:pt>
                <c:pt idx="4">
                  <c:v>366810.39467000001</c:v>
                </c:pt>
                <c:pt idx="5">
                  <c:v>458930.00495999999</c:v>
                </c:pt>
                <c:pt idx="6">
                  <c:v>511752.15308999998</c:v>
                </c:pt>
                <c:pt idx="7">
                  <c:v>426596.75313999999</c:v>
                </c:pt>
                <c:pt idx="8">
                  <c:v>513784.06971000001</c:v>
                </c:pt>
                <c:pt idx="9">
                  <c:v>526512.49236999999</c:v>
                </c:pt>
                <c:pt idx="10">
                  <c:v>522381.67648000002</c:v>
                </c:pt>
                <c:pt idx="11">
                  <c:v>573330.87561999995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8-48E0-BE10-02BD9AF0F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54496"/>
        <c:axId val="652444704"/>
      </c:lineChart>
      <c:catAx>
        <c:axId val="65245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244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244470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245449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'2002_2020_AYLIK_IHR'!$C$26:$N$26</c:f>
              <c:numCache>
                <c:formatCode>#,##0</c:formatCode>
                <c:ptCount val="12"/>
                <c:pt idx="0">
                  <c:v>730490.28864000004</c:v>
                </c:pt>
                <c:pt idx="1">
                  <c:v>745305.53734000004</c:v>
                </c:pt>
                <c:pt idx="2">
                  <c:v>869643.34048999997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B-45C5-AE54-2997F8EB59F1}"/>
            </c:ext>
          </c:extLst>
        </c:ser>
        <c:ser>
          <c:idx val="0"/>
          <c:order val="1"/>
          <c:tx>
            <c:strRef>
              <c:f>'2002_2020_AYLIK_IHR'!$A$27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'2002_2020_AYLIK_IHR'!$C$27:$N$27</c:f>
              <c:numCache>
                <c:formatCode>#,##0</c:formatCode>
                <c:ptCount val="12"/>
                <c:pt idx="0">
                  <c:v>672952.80998999998</c:v>
                </c:pt>
                <c:pt idx="1">
                  <c:v>645847.26633000001</c:v>
                </c:pt>
                <c:pt idx="2">
                  <c:v>584624.57605000003</c:v>
                </c:pt>
                <c:pt idx="3">
                  <c:v>306219.74414999998</c:v>
                </c:pt>
                <c:pt idx="4">
                  <c:v>368568.54275000002</c:v>
                </c:pt>
                <c:pt idx="5">
                  <c:v>553302.64202999999</c:v>
                </c:pt>
                <c:pt idx="6">
                  <c:v>655102.73019000003</c:v>
                </c:pt>
                <c:pt idx="7">
                  <c:v>568016.42666</c:v>
                </c:pt>
                <c:pt idx="8">
                  <c:v>687240.05376000004</c:v>
                </c:pt>
                <c:pt idx="9">
                  <c:v>769128.86702000001</c:v>
                </c:pt>
                <c:pt idx="10">
                  <c:v>704189.22098999994</c:v>
                </c:pt>
                <c:pt idx="11">
                  <c:v>768567.76029000001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B-45C5-AE54-2997F8EB5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46880"/>
        <c:axId val="652453952"/>
      </c:lineChart>
      <c:catAx>
        <c:axId val="6524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2453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24539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244688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'2002_2020_AYLIK_IHR'!$A$28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'2002_2020_AYLIK_IHR'!$C$28:$N$28</c:f>
              <c:numCache>
                <c:formatCode>#,##0</c:formatCode>
                <c:ptCount val="12"/>
                <c:pt idx="0">
                  <c:v>109855.41296</c:v>
                </c:pt>
                <c:pt idx="1">
                  <c:v>129301.73970000001</c:v>
                </c:pt>
                <c:pt idx="2">
                  <c:v>157803.43479999999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7-495E-B0BC-546665B2C30C}"/>
            </c:ext>
          </c:extLst>
        </c:ser>
        <c:ser>
          <c:idx val="0"/>
          <c:order val="1"/>
          <c:tx>
            <c:strRef>
              <c:f>'2002_2020_AYLIK_IHR'!$A$29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'2002_2020_AYLIK_IHR'!$C$29:$N$29</c:f>
              <c:numCache>
                <c:formatCode>#,##0</c:formatCode>
                <c:ptCount val="12"/>
                <c:pt idx="0">
                  <c:v>132736.2948</c:v>
                </c:pt>
                <c:pt idx="1">
                  <c:v>151364.41237000001</c:v>
                </c:pt>
                <c:pt idx="2">
                  <c:v>130396.74503999999</c:v>
                </c:pt>
                <c:pt idx="3">
                  <c:v>53932.50344</c:v>
                </c:pt>
                <c:pt idx="4">
                  <c:v>61556.372819999997</c:v>
                </c:pt>
                <c:pt idx="5">
                  <c:v>101137.99194000001</c:v>
                </c:pt>
                <c:pt idx="6">
                  <c:v>127743.18747</c:v>
                </c:pt>
                <c:pt idx="7">
                  <c:v>97893.038379999998</c:v>
                </c:pt>
                <c:pt idx="8">
                  <c:v>130382.45094</c:v>
                </c:pt>
                <c:pt idx="9">
                  <c:v>130859.08433</c:v>
                </c:pt>
                <c:pt idx="10">
                  <c:v>103926.69594999999</c:v>
                </c:pt>
                <c:pt idx="11">
                  <c:v>109889.85358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7-495E-B0BC-546665B2C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40896"/>
        <c:axId val="652450688"/>
      </c:lineChart>
      <c:catAx>
        <c:axId val="65244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2450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2450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24408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'2002_2020_AYLIK_IHR'!$C$30:$N$30</c:f>
              <c:numCache>
                <c:formatCode>#,##0</c:formatCode>
                <c:ptCount val="12"/>
                <c:pt idx="0">
                  <c:v>235599.78774999999</c:v>
                </c:pt>
                <c:pt idx="1">
                  <c:v>246727.25545</c:v>
                </c:pt>
                <c:pt idx="2">
                  <c:v>287271.87670999998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8-405A-938E-5A5DD589A28C}"/>
            </c:ext>
          </c:extLst>
        </c:ser>
        <c:ser>
          <c:idx val="0"/>
          <c:order val="1"/>
          <c:tx>
            <c:strRef>
              <c:f>'2002_2020_AYLIK_IHR'!$A$31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'2002_2020_AYLIK_IHR'!$C$31:$N$31</c:f>
              <c:numCache>
                <c:formatCode>#,##0</c:formatCode>
                <c:ptCount val="12"/>
                <c:pt idx="0">
                  <c:v>221439.79410999999</c:v>
                </c:pt>
                <c:pt idx="1">
                  <c:v>216850.69987000001</c:v>
                </c:pt>
                <c:pt idx="2">
                  <c:v>219895.73874</c:v>
                </c:pt>
                <c:pt idx="3">
                  <c:v>75483.474539999996</c:v>
                </c:pt>
                <c:pt idx="4">
                  <c:v>117221.57016</c:v>
                </c:pt>
                <c:pt idx="5">
                  <c:v>195131.12787</c:v>
                </c:pt>
                <c:pt idx="6">
                  <c:v>248832.67285999999</c:v>
                </c:pt>
                <c:pt idx="7">
                  <c:v>205440.87320999999</c:v>
                </c:pt>
                <c:pt idx="8">
                  <c:v>269716.44290999998</c:v>
                </c:pt>
                <c:pt idx="9">
                  <c:v>286876.98878000001</c:v>
                </c:pt>
                <c:pt idx="10">
                  <c:v>257753.96281999999</c:v>
                </c:pt>
                <c:pt idx="11">
                  <c:v>289241.01520000002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8-405A-938E-5A5DD589A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42528"/>
        <c:axId val="652447424"/>
      </c:lineChart>
      <c:catAx>
        <c:axId val="65244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244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24474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24425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'2002_2020_AYLIK_IHR'!$A$59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'2002_2020_AYLIK_IHR'!$C$59:$N$59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282290.46435000002</c:v>
                </c:pt>
                <c:pt idx="2">
                  <c:v>323949.13653000002</c:v>
                </c:pt>
                <c:pt idx="3">
                  <c:v>329304.61407000001</c:v>
                </c:pt>
                <c:pt idx="4">
                  <c:v>272471.24283</c:v>
                </c:pt>
                <c:pt idx="5">
                  <c:v>312612.13030000002</c:v>
                </c:pt>
                <c:pt idx="6">
                  <c:v>372489.72096000001</c:v>
                </c:pt>
                <c:pt idx="7">
                  <c:v>322479.23713999998</c:v>
                </c:pt>
                <c:pt idx="8">
                  <c:v>420079.68560999999</c:v>
                </c:pt>
                <c:pt idx="9">
                  <c:v>393981.52207000001</c:v>
                </c:pt>
                <c:pt idx="10">
                  <c:v>432572.59969</c:v>
                </c:pt>
                <c:pt idx="11">
                  <c:v>478805.85037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C-458A-9488-B90ADEEBF47A}"/>
            </c:ext>
          </c:extLst>
        </c:ser>
        <c:ser>
          <c:idx val="1"/>
          <c:order val="1"/>
          <c:tx>
            <c:strRef>
              <c:f>'2002_2020_AYLIK_IHR'!$A$58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'2002_2020_AYLIK_IHR'!$C$58:$N$58</c:f>
              <c:numCache>
                <c:formatCode>#,##0</c:formatCode>
                <c:ptCount val="12"/>
                <c:pt idx="0">
                  <c:v>353182.96613000002</c:v>
                </c:pt>
                <c:pt idx="1">
                  <c:v>415459.45737000002</c:v>
                </c:pt>
                <c:pt idx="2">
                  <c:v>446771.25891999999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C-458A-9488-B90ADEEBF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204288"/>
        <c:axId val="520204832"/>
      </c:lineChart>
      <c:catAx>
        <c:axId val="52020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020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2048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02042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'2002_2020_AYLIK_IHR'!$C$32:$N$32</c:f>
              <c:numCache>
                <c:formatCode>#,##0</c:formatCode>
                <c:ptCount val="12"/>
                <c:pt idx="0">
                  <c:v>1635616.3298800001</c:v>
                </c:pt>
                <c:pt idx="1">
                  <c:v>1672243.8788399999</c:v>
                </c:pt>
                <c:pt idx="2">
                  <c:v>2002717.6375500001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2-4D3E-93DF-D6C49C7F25AF}"/>
            </c:ext>
          </c:extLst>
        </c:ser>
        <c:ser>
          <c:idx val="0"/>
          <c:order val="1"/>
          <c:tx>
            <c:strRef>
              <c:f>'2002_2020_AYLIK_IHR'!$A$33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'2002_2020_AYLIK_IHR'!$C$33:$N$33</c:f>
              <c:numCache>
                <c:formatCode>#,##0</c:formatCode>
                <c:ptCount val="12"/>
                <c:pt idx="0">
                  <c:v>1680111.3639199999</c:v>
                </c:pt>
                <c:pt idx="1">
                  <c:v>1489584.15833</c:v>
                </c:pt>
                <c:pt idx="2">
                  <c:v>1489081.6651600001</c:v>
                </c:pt>
                <c:pt idx="3">
                  <c:v>1275431.3443100001</c:v>
                </c:pt>
                <c:pt idx="4">
                  <c:v>1180806.69835</c:v>
                </c:pt>
                <c:pt idx="5">
                  <c:v>1422688.68652</c:v>
                </c:pt>
                <c:pt idx="6">
                  <c:v>1579738.59614</c:v>
                </c:pt>
                <c:pt idx="7">
                  <c:v>1372180.0569800001</c:v>
                </c:pt>
                <c:pt idx="8">
                  <c:v>1618711.4281500001</c:v>
                </c:pt>
                <c:pt idx="9">
                  <c:v>1720503.7930900001</c:v>
                </c:pt>
                <c:pt idx="10">
                  <c:v>1626210.0518799999</c:v>
                </c:pt>
                <c:pt idx="11">
                  <c:v>1796664.8209899999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2-4D3E-93DF-D6C49C7F2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47968"/>
        <c:axId val="652448512"/>
      </c:lineChart>
      <c:catAx>
        <c:axId val="6524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2448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24485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24479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'2002_2020_AYLIK_IHR'!$C$42:$N$42</c:f>
              <c:numCache>
                <c:formatCode>#,##0</c:formatCode>
                <c:ptCount val="12"/>
                <c:pt idx="0">
                  <c:v>651565.98322000005</c:v>
                </c:pt>
                <c:pt idx="1">
                  <c:v>685118.04142999998</c:v>
                </c:pt>
                <c:pt idx="2">
                  <c:v>785224.00207000005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3-4CC4-9C8A-B7A86D6F76CC}"/>
            </c:ext>
          </c:extLst>
        </c:ser>
        <c:ser>
          <c:idx val="0"/>
          <c:order val="1"/>
          <c:tx>
            <c:strRef>
              <c:f>'2002_2020_AYLIK_IHR'!$A$43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'2002_2020_AYLIK_IHR'!$C$43:$N$43</c:f>
              <c:numCache>
                <c:formatCode>#,##0</c:formatCode>
                <c:ptCount val="12"/>
                <c:pt idx="0">
                  <c:v>623758.75159999996</c:v>
                </c:pt>
                <c:pt idx="1">
                  <c:v>633534.13815000001</c:v>
                </c:pt>
                <c:pt idx="2">
                  <c:v>625408.32811</c:v>
                </c:pt>
                <c:pt idx="3">
                  <c:v>455476.31581</c:v>
                </c:pt>
                <c:pt idx="4">
                  <c:v>430827.64545000001</c:v>
                </c:pt>
                <c:pt idx="5">
                  <c:v>585134.49791999999</c:v>
                </c:pt>
                <c:pt idx="6">
                  <c:v>665764.57568999997</c:v>
                </c:pt>
                <c:pt idx="7">
                  <c:v>570508.73341999995</c:v>
                </c:pt>
                <c:pt idx="8">
                  <c:v>687410.91550999996</c:v>
                </c:pt>
                <c:pt idx="9">
                  <c:v>735644.62146000005</c:v>
                </c:pt>
                <c:pt idx="10">
                  <c:v>693451.17021999997</c:v>
                </c:pt>
                <c:pt idx="11">
                  <c:v>833296.62236000004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3-4CC4-9C8A-B7A86D6F7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451776"/>
        <c:axId val="651383568"/>
      </c:lineChart>
      <c:catAx>
        <c:axId val="65245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1383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138356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24517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'2002_2020_AYLIK_IHR'!$C$36:$N$36</c:f>
              <c:numCache>
                <c:formatCode>#,##0</c:formatCode>
                <c:ptCount val="12"/>
                <c:pt idx="0">
                  <c:v>2266256.38307</c:v>
                </c:pt>
                <c:pt idx="1">
                  <c:v>2531534.64989</c:v>
                </c:pt>
                <c:pt idx="2">
                  <c:v>2892730.2175099999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3-4CE5-A579-F9E7DB8F90ED}"/>
            </c:ext>
          </c:extLst>
        </c:ser>
        <c:ser>
          <c:idx val="0"/>
          <c:order val="1"/>
          <c:tx>
            <c:strRef>
              <c:f>'2002_2020_AYLIK_IHR'!$A$37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'2002_2020_AYLIK_IHR'!$C$37:$N$37</c:f>
              <c:numCache>
                <c:formatCode>#,##0</c:formatCode>
                <c:ptCount val="12"/>
                <c:pt idx="0">
                  <c:v>2398160.2183599998</c:v>
                </c:pt>
                <c:pt idx="1">
                  <c:v>2517968.84608</c:v>
                </c:pt>
                <c:pt idx="2">
                  <c:v>2060600.3320800001</c:v>
                </c:pt>
                <c:pt idx="3">
                  <c:v>596328.93374000001</c:v>
                </c:pt>
                <c:pt idx="4">
                  <c:v>1202350.3807000001</c:v>
                </c:pt>
                <c:pt idx="5">
                  <c:v>2014183.4314300001</c:v>
                </c:pt>
                <c:pt idx="6">
                  <c:v>2199933.9359599999</c:v>
                </c:pt>
                <c:pt idx="7">
                  <c:v>1543627.02574</c:v>
                </c:pt>
                <c:pt idx="8">
                  <c:v>2604389.27122</c:v>
                </c:pt>
                <c:pt idx="9">
                  <c:v>2914073.1109000002</c:v>
                </c:pt>
                <c:pt idx="10">
                  <c:v>2696303.9546699999</c:v>
                </c:pt>
                <c:pt idx="11">
                  <c:v>2797722.34081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3-4CE5-A579-F9E7DB8F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77584"/>
        <c:axId val="651375952"/>
      </c:lineChart>
      <c:catAx>
        <c:axId val="65137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1375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137595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1377584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'2002_2020_AYLIK_IHR'!$C$40:$N$40</c:f>
              <c:numCache>
                <c:formatCode>#,##0</c:formatCode>
                <c:ptCount val="12"/>
                <c:pt idx="0">
                  <c:v>894877.88847999997</c:v>
                </c:pt>
                <c:pt idx="1">
                  <c:v>1065247.0096</c:v>
                </c:pt>
                <c:pt idx="2">
                  <c:v>1259053.26474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0-45B4-A2D0-4AE19FED930A}"/>
            </c:ext>
          </c:extLst>
        </c:ser>
        <c:ser>
          <c:idx val="0"/>
          <c:order val="1"/>
          <c:tx>
            <c:strRef>
              <c:f>'2002_2020_AYLIK_IHR'!$A$41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'2002_2020_AYLIK_IHR'!$C$41:$N$41</c:f>
              <c:numCache>
                <c:formatCode>#,##0</c:formatCode>
                <c:ptCount val="12"/>
                <c:pt idx="0">
                  <c:v>822626.08528999996</c:v>
                </c:pt>
                <c:pt idx="1">
                  <c:v>862533.76939000003</c:v>
                </c:pt>
                <c:pt idx="2">
                  <c:v>828820.90619000001</c:v>
                </c:pt>
                <c:pt idx="3">
                  <c:v>619436.81217000005</c:v>
                </c:pt>
                <c:pt idx="4">
                  <c:v>668904.78333999997</c:v>
                </c:pt>
                <c:pt idx="5">
                  <c:v>901107.66527999996</c:v>
                </c:pt>
                <c:pt idx="6">
                  <c:v>984829.10918999999</c:v>
                </c:pt>
                <c:pt idx="7">
                  <c:v>849845.24543999997</c:v>
                </c:pt>
                <c:pt idx="8">
                  <c:v>1061243.37369</c:v>
                </c:pt>
                <c:pt idx="9">
                  <c:v>1121688.43359</c:v>
                </c:pt>
                <c:pt idx="10">
                  <c:v>1109160.4598000001</c:v>
                </c:pt>
                <c:pt idx="11">
                  <c:v>1218953.1048099999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0-45B4-A2D0-4AE19FED9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76496"/>
        <c:axId val="651377040"/>
      </c:lineChart>
      <c:catAx>
        <c:axId val="65137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1377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1377040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137649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'2002_2020_AYLIK_IHR'!$C$34:$N$34</c:f>
              <c:numCache>
                <c:formatCode>#,##0</c:formatCode>
                <c:ptCount val="12"/>
                <c:pt idx="0">
                  <c:v>1515919.9937799999</c:v>
                </c:pt>
                <c:pt idx="1">
                  <c:v>1513428.24502</c:v>
                </c:pt>
                <c:pt idx="2">
                  <c:v>1677874.3382699999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9-4337-A595-76F2F7510B9E}"/>
            </c:ext>
          </c:extLst>
        </c:ser>
        <c:ser>
          <c:idx val="0"/>
          <c:order val="1"/>
          <c:tx>
            <c:strRef>
              <c:f>'2002_2020_AYLIK_IHR'!$A$35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'2002_2020_AYLIK_IHR'!$C$35:$N$35</c:f>
              <c:numCache>
                <c:formatCode>#,##0</c:formatCode>
                <c:ptCount val="12"/>
                <c:pt idx="0">
                  <c:v>1490296.0776</c:v>
                </c:pt>
                <c:pt idx="1">
                  <c:v>1516915.30914</c:v>
                </c:pt>
                <c:pt idx="2">
                  <c:v>1209797.7337799999</c:v>
                </c:pt>
                <c:pt idx="3">
                  <c:v>573277.50399</c:v>
                </c:pt>
                <c:pt idx="4">
                  <c:v>835939.99708</c:v>
                </c:pt>
                <c:pt idx="5">
                  <c:v>1348587.8126099999</c:v>
                </c:pt>
                <c:pt idx="6">
                  <c:v>1804541.4936299999</c:v>
                </c:pt>
                <c:pt idx="7">
                  <c:v>1538111.4308199999</c:v>
                </c:pt>
                <c:pt idx="8">
                  <c:v>1787751.50496</c:v>
                </c:pt>
                <c:pt idx="9">
                  <c:v>1847771.4046100001</c:v>
                </c:pt>
                <c:pt idx="10">
                  <c:v>1515117.4987699999</c:v>
                </c:pt>
                <c:pt idx="11">
                  <c:v>1653485.03868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9-4337-A595-76F2F751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81936"/>
        <c:axId val="651380848"/>
      </c:lineChart>
      <c:catAx>
        <c:axId val="65138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138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138084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1381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'2002_2020_AYLIK_IHR'!$C$44:$N$44</c:f>
              <c:numCache>
                <c:formatCode>#,##0</c:formatCode>
                <c:ptCount val="12"/>
                <c:pt idx="0">
                  <c:v>759097.92698999995</c:v>
                </c:pt>
                <c:pt idx="1">
                  <c:v>834555.72606000002</c:v>
                </c:pt>
                <c:pt idx="2">
                  <c:v>979918.57270999998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5-4625-BCEE-CFA4978FA02F}"/>
            </c:ext>
          </c:extLst>
        </c:ser>
        <c:ser>
          <c:idx val="0"/>
          <c:order val="1"/>
          <c:tx>
            <c:strRef>
              <c:f>'2002_2020_AYLIK_IHR'!$A$45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'2002_2020_AYLIK_IHR'!$C$45:$N$45</c:f>
              <c:numCache>
                <c:formatCode>#,##0</c:formatCode>
                <c:ptCount val="12"/>
                <c:pt idx="0">
                  <c:v>702065.64616</c:v>
                </c:pt>
                <c:pt idx="1">
                  <c:v>689370.16171999997</c:v>
                </c:pt>
                <c:pt idx="2">
                  <c:v>671348.07797999994</c:v>
                </c:pt>
                <c:pt idx="3">
                  <c:v>517653.10184000002</c:v>
                </c:pt>
                <c:pt idx="4">
                  <c:v>497665.28460000001</c:v>
                </c:pt>
                <c:pt idx="5">
                  <c:v>676168.18970999995</c:v>
                </c:pt>
                <c:pt idx="6">
                  <c:v>754128.33484999998</c:v>
                </c:pt>
                <c:pt idx="7">
                  <c:v>614936.23898000002</c:v>
                </c:pt>
                <c:pt idx="8">
                  <c:v>747670.41081000003</c:v>
                </c:pt>
                <c:pt idx="9">
                  <c:v>800847.97201999999</c:v>
                </c:pt>
                <c:pt idx="10">
                  <c:v>761609.80767999997</c:v>
                </c:pt>
                <c:pt idx="11">
                  <c:v>819409.85915000003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5-4625-BCEE-CFA4978F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78672"/>
        <c:axId val="651382480"/>
      </c:lineChart>
      <c:catAx>
        <c:axId val="65137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138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13824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13786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'2002_2020_AYLIK_IHR'!$C$48:$N$48</c:f>
              <c:numCache>
                <c:formatCode>#,##0</c:formatCode>
                <c:ptCount val="12"/>
                <c:pt idx="0">
                  <c:v>279057.94546000002</c:v>
                </c:pt>
                <c:pt idx="1">
                  <c:v>330262.94094</c:v>
                </c:pt>
                <c:pt idx="2">
                  <c:v>403176.23583999998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C-4F12-ADD9-5175F3E8C945}"/>
            </c:ext>
          </c:extLst>
        </c:ser>
        <c:ser>
          <c:idx val="0"/>
          <c:order val="1"/>
          <c:tx>
            <c:strRef>
              <c:f>'2002_2020_AYLIK_IHR'!$A$49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'2002_2020_AYLIK_IHR'!$C$49:$N$49</c:f>
              <c:numCache>
                <c:formatCode>#,##0</c:formatCode>
                <c:ptCount val="12"/>
                <c:pt idx="0">
                  <c:v>287897.45929000003</c:v>
                </c:pt>
                <c:pt idx="1">
                  <c:v>309024.14743999997</c:v>
                </c:pt>
                <c:pt idx="2">
                  <c:v>316474.96230000001</c:v>
                </c:pt>
                <c:pt idx="3">
                  <c:v>231358.31606000001</c:v>
                </c:pt>
                <c:pt idx="4">
                  <c:v>250126.45538</c:v>
                </c:pt>
                <c:pt idx="5">
                  <c:v>322830.25151999999</c:v>
                </c:pt>
                <c:pt idx="6">
                  <c:v>350669.70876000001</c:v>
                </c:pt>
                <c:pt idx="7">
                  <c:v>318594.05446999997</c:v>
                </c:pt>
                <c:pt idx="8">
                  <c:v>344049.49904000002</c:v>
                </c:pt>
                <c:pt idx="9">
                  <c:v>356427.86830999999</c:v>
                </c:pt>
                <c:pt idx="10">
                  <c:v>318160.60462</c:v>
                </c:pt>
                <c:pt idx="11">
                  <c:v>352369.74991000001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C-4F12-ADD9-5175F3E8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70512"/>
        <c:axId val="651383024"/>
      </c:lineChart>
      <c:catAx>
        <c:axId val="65137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138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13830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1370512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'2002_2020_AYLIK_IHR'!$C$50:$N$50</c:f>
              <c:numCache>
                <c:formatCode>#,##0</c:formatCode>
                <c:ptCount val="12"/>
                <c:pt idx="0">
                  <c:v>330233.26205000002</c:v>
                </c:pt>
                <c:pt idx="1">
                  <c:v>305408.49829999998</c:v>
                </c:pt>
                <c:pt idx="2">
                  <c:v>340004.78872999997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8-4DD9-A340-810C5580AB93}"/>
            </c:ext>
          </c:extLst>
        </c:ser>
        <c:ser>
          <c:idx val="0"/>
          <c:order val="1"/>
          <c:tx>
            <c:strRef>
              <c:f>'2002_2020_AYLIK_IHR'!$A$51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'2002_2020_AYLIK_IHR'!$C$51:$N$51</c:f>
              <c:numCache>
                <c:formatCode>#,##0</c:formatCode>
                <c:ptCount val="12"/>
                <c:pt idx="0">
                  <c:v>290780.76075999998</c:v>
                </c:pt>
                <c:pt idx="1">
                  <c:v>374002.95552000002</c:v>
                </c:pt>
                <c:pt idx="2">
                  <c:v>229228.4767</c:v>
                </c:pt>
                <c:pt idx="3">
                  <c:v>145571.75638000001</c:v>
                </c:pt>
                <c:pt idx="4">
                  <c:v>230640.46377999999</c:v>
                </c:pt>
                <c:pt idx="5">
                  <c:v>346445.54528000002</c:v>
                </c:pt>
                <c:pt idx="6">
                  <c:v>347047.36641999998</c:v>
                </c:pt>
                <c:pt idx="7">
                  <c:v>187487.85428999999</c:v>
                </c:pt>
                <c:pt idx="8">
                  <c:v>316252.85888999997</c:v>
                </c:pt>
                <c:pt idx="9">
                  <c:v>694774.87872000004</c:v>
                </c:pt>
                <c:pt idx="10">
                  <c:v>312224.62391999998</c:v>
                </c:pt>
                <c:pt idx="11">
                  <c:v>298055.41907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8-4DD9-A340-810C5580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72688"/>
        <c:axId val="651379760"/>
      </c:lineChart>
      <c:catAx>
        <c:axId val="65137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137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13797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13726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'2002_2020_AYLIK_IHR'!$C$46:$N$46</c:f>
              <c:numCache>
                <c:formatCode>#,##0</c:formatCode>
                <c:ptCount val="12"/>
                <c:pt idx="0">
                  <c:v>1054939.8369499999</c:v>
                </c:pt>
                <c:pt idx="1">
                  <c:v>1211918.86143</c:v>
                </c:pt>
                <c:pt idx="2">
                  <c:v>1546620.7493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B-41B6-963F-0CDFBB21AEB3}"/>
            </c:ext>
          </c:extLst>
        </c:ser>
        <c:ser>
          <c:idx val="0"/>
          <c:order val="1"/>
          <c:tx>
            <c:strRef>
              <c:f>'2002_2020_AYLIK_IHR'!$A$47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'2002_2020_AYLIK_IHR'!$C$47:$N$47</c:f>
              <c:numCache>
                <c:formatCode>#,##0</c:formatCode>
                <c:ptCount val="12"/>
                <c:pt idx="0">
                  <c:v>1135828.2861599999</c:v>
                </c:pt>
                <c:pt idx="1">
                  <c:v>997635.78670000006</c:v>
                </c:pt>
                <c:pt idx="2">
                  <c:v>980770.59915000002</c:v>
                </c:pt>
                <c:pt idx="3">
                  <c:v>901066.08548999997</c:v>
                </c:pt>
                <c:pt idx="4">
                  <c:v>814522.73259000003</c:v>
                </c:pt>
                <c:pt idx="5">
                  <c:v>1119160.36598</c:v>
                </c:pt>
                <c:pt idx="6">
                  <c:v>1034440.8811999999</c:v>
                </c:pt>
                <c:pt idx="7">
                  <c:v>864655.23341999995</c:v>
                </c:pt>
                <c:pt idx="8">
                  <c:v>1084108.5546299999</c:v>
                </c:pt>
                <c:pt idx="9">
                  <c:v>1104014.6107900001</c:v>
                </c:pt>
                <c:pt idx="10">
                  <c:v>1208199.9875</c:v>
                </c:pt>
                <c:pt idx="11">
                  <c:v>1370199.9946600001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B-41B6-963F-0CDFBB21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73232"/>
        <c:axId val="651373776"/>
      </c:lineChart>
      <c:catAx>
        <c:axId val="65137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1373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137377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1373232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'2002_2020_AYLIK_IHR'!$A$60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'2002_2020_AYLIK_IHR'!$C$60:$N$60</c:f>
              <c:numCache>
                <c:formatCode>#,##0</c:formatCode>
                <c:ptCount val="12"/>
                <c:pt idx="0">
                  <c:v>353182.96613000002</c:v>
                </c:pt>
                <c:pt idx="1">
                  <c:v>415459.45737000002</c:v>
                </c:pt>
                <c:pt idx="2">
                  <c:v>446771.25891999999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6-4BD6-8A8C-CD93268C280D}"/>
            </c:ext>
          </c:extLst>
        </c:ser>
        <c:ser>
          <c:idx val="0"/>
          <c:order val="1"/>
          <c:tx>
            <c:strRef>
              <c:f>'2002_2020_AYLIK_IHR'!$A$61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'2002_2020_AYLIK_IHR'!$C$61:$N$61</c:f>
              <c:numCache>
                <c:formatCode>#,##0</c:formatCode>
                <c:ptCount val="12"/>
                <c:pt idx="0">
                  <c:v>329222.77347000001</c:v>
                </c:pt>
                <c:pt idx="1">
                  <c:v>282290.46435000002</c:v>
                </c:pt>
                <c:pt idx="2">
                  <c:v>323949.13653000002</c:v>
                </c:pt>
                <c:pt idx="3">
                  <c:v>329304.61407000001</c:v>
                </c:pt>
                <c:pt idx="4">
                  <c:v>272471.24283</c:v>
                </c:pt>
                <c:pt idx="5">
                  <c:v>312612.13030000002</c:v>
                </c:pt>
                <c:pt idx="6">
                  <c:v>372489.72096000001</c:v>
                </c:pt>
                <c:pt idx="7">
                  <c:v>322479.23713999998</c:v>
                </c:pt>
                <c:pt idx="8">
                  <c:v>420079.68560999999</c:v>
                </c:pt>
                <c:pt idx="9">
                  <c:v>393981.52207000001</c:v>
                </c:pt>
                <c:pt idx="10">
                  <c:v>432572.59969</c:v>
                </c:pt>
                <c:pt idx="11">
                  <c:v>478805.85037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6-4BD6-8A8C-CD93268C2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068528"/>
        <c:axId val="654070160"/>
      </c:lineChart>
      <c:catAx>
        <c:axId val="65406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4070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4070160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406852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'2002_2020_AYLIK_IHR'!$A$80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'2002_2020_AYLIK_IHR'!$C$1:$N$1</c15:sqref>
                  </c15:fullRef>
                </c:ext>
              </c:extLst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'2002_2020_AYLIK_IHR'!$C$80:$O$80</c15:sqref>
                  </c15:fullRef>
                </c:ext>
              </c:extLst>
              <c:f>'2002_2020_AYLIK_IHR'!$C$80:$N$80</c:f>
              <c:numCache>
                <c:formatCode>#,##0</c:formatCode>
                <c:ptCount val="12"/>
                <c:pt idx="0">
                  <c:v>14701517.102</c:v>
                </c:pt>
                <c:pt idx="1">
                  <c:v>14608402.014</c:v>
                </c:pt>
                <c:pt idx="2">
                  <c:v>13353474.596999999</c:v>
                </c:pt>
                <c:pt idx="3">
                  <c:v>8978485.3739999998</c:v>
                </c:pt>
                <c:pt idx="4">
                  <c:v>9957689.6270000003</c:v>
                </c:pt>
                <c:pt idx="5">
                  <c:v>13460883.688999999</c:v>
                </c:pt>
                <c:pt idx="6">
                  <c:v>14891632.630999999</c:v>
                </c:pt>
                <c:pt idx="7">
                  <c:v>12457235.884</c:v>
                </c:pt>
                <c:pt idx="8">
                  <c:v>15991535.254000001</c:v>
                </c:pt>
                <c:pt idx="9">
                  <c:v>17319635.774</c:v>
                </c:pt>
                <c:pt idx="10">
                  <c:v>16090692.993000001</c:v>
                </c:pt>
                <c:pt idx="11">
                  <c:v>17846754.838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6-4819-BA77-8AA25A211038}"/>
            </c:ext>
          </c:extLst>
        </c:ser>
        <c:ser>
          <c:idx val="1"/>
          <c:order val="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'2002_2020_AYLIK_IHR'!$C$1:$N$1</c15:sqref>
                  </c15:fullRef>
                </c:ext>
              </c:extLst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'2002_2020_AYLIK_IHR'!$C$81:$N$81</c15:sqref>
                  </c15:fullRef>
                </c:ext>
              </c:extLst>
              <c:f>'2002_2020_AYLIK_IHR'!$C$81:$N$81</c:f>
              <c:numCache>
                <c:formatCode>#,##0</c:formatCode>
                <c:ptCount val="12"/>
                <c:pt idx="0">
                  <c:v>15028921.013</c:v>
                </c:pt>
                <c:pt idx="1">
                  <c:v>16009018.683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6-4819-BA77-8AA25A211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205920"/>
        <c:axId val="650740096"/>
      </c:lineChart>
      <c:catAx>
        <c:axId val="52020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074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0740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02059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'2002_2020_AYLIK_IHR'!$A$38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'2002_2020_AYLIK_IHR'!$C$38:$N$38</c:f>
              <c:numCache>
                <c:formatCode>#,##0</c:formatCode>
                <c:ptCount val="12"/>
                <c:pt idx="0">
                  <c:v>42744.004710000001</c:v>
                </c:pt>
                <c:pt idx="1">
                  <c:v>14477.6723</c:v>
                </c:pt>
                <c:pt idx="2">
                  <c:v>153993.32654000001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3-4BFD-B0C5-D2D1D4890FFF}"/>
            </c:ext>
          </c:extLst>
        </c:ser>
        <c:ser>
          <c:idx val="0"/>
          <c:order val="1"/>
          <c:tx>
            <c:strRef>
              <c:f>'2002_2020_AYLIK_IHR'!$A$39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'2002_2020_AYLIK_IHR'!$C$39:$N$39</c:f>
              <c:numCache>
                <c:formatCode>#,##0</c:formatCode>
                <c:ptCount val="12"/>
                <c:pt idx="0">
                  <c:v>108751.99489</c:v>
                </c:pt>
                <c:pt idx="1">
                  <c:v>147559.76540999999</c:v>
                </c:pt>
                <c:pt idx="2">
                  <c:v>68797.787249999994</c:v>
                </c:pt>
                <c:pt idx="3">
                  <c:v>28953.63925</c:v>
                </c:pt>
                <c:pt idx="4">
                  <c:v>58162.571049999999</c:v>
                </c:pt>
                <c:pt idx="5">
                  <c:v>88349.361170000004</c:v>
                </c:pt>
                <c:pt idx="6">
                  <c:v>141332.83762000001</c:v>
                </c:pt>
                <c:pt idx="7">
                  <c:v>120028.25627</c:v>
                </c:pt>
                <c:pt idx="8">
                  <c:v>159923.62223000001</c:v>
                </c:pt>
                <c:pt idx="9">
                  <c:v>41729.86378</c:v>
                </c:pt>
                <c:pt idx="10">
                  <c:v>223265.95722000001</c:v>
                </c:pt>
                <c:pt idx="11">
                  <c:v>188150.69876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3-4BFD-B0C5-D2D1D4890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072880"/>
        <c:axId val="654066352"/>
      </c:lineChart>
      <c:catAx>
        <c:axId val="65407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406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4066352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407288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'2002_2020_AYLIK_IHR'!$A$52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'2002_2020_AYLIK_IHR'!$C$52:$N$52</c:f>
              <c:numCache>
                <c:formatCode>#,##0</c:formatCode>
                <c:ptCount val="12"/>
                <c:pt idx="0">
                  <c:v>166997.1611</c:v>
                </c:pt>
                <c:pt idx="1">
                  <c:v>233224.86911999999</c:v>
                </c:pt>
                <c:pt idx="2">
                  <c:v>247097.08168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7-4196-81C2-3C3EA24983AA}"/>
            </c:ext>
          </c:extLst>
        </c:ser>
        <c:ser>
          <c:idx val="0"/>
          <c:order val="1"/>
          <c:tx>
            <c:strRef>
              <c:f>'2002_2020_AYLIK_IHR'!$A$53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'2002_2020_AYLIK_IHR'!$C$53:$N$53</c:f>
              <c:numCache>
                <c:formatCode>#,##0</c:formatCode>
                <c:ptCount val="12"/>
                <c:pt idx="0">
                  <c:v>166851.07902</c:v>
                </c:pt>
                <c:pt idx="1">
                  <c:v>173864.44618999999</c:v>
                </c:pt>
                <c:pt idx="2">
                  <c:v>141493.82573000001</c:v>
                </c:pt>
                <c:pt idx="3">
                  <c:v>160660.43745</c:v>
                </c:pt>
                <c:pt idx="4">
                  <c:v>112401.96175</c:v>
                </c:pt>
                <c:pt idx="5">
                  <c:v>167255.96335000001</c:v>
                </c:pt>
                <c:pt idx="6">
                  <c:v>139475.37940000001</c:v>
                </c:pt>
                <c:pt idx="7">
                  <c:v>177409.4436</c:v>
                </c:pt>
                <c:pt idx="8">
                  <c:v>281550.57806999999</c:v>
                </c:pt>
                <c:pt idx="9">
                  <c:v>287181.89549999998</c:v>
                </c:pt>
                <c:pt idx="10">
                  <c:v>191365.55755</c:v>
                </c:pt>
                <c:pt idx="11">
                  <c:v>279510.36897000001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7-4196-81C2-3C3EA2498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067440"/>
        <c:axId val="654069616"/>
      </c:lineChart>
      <c:catAx>
        <c:axId val="65406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4069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40696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40674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'2002_2020_AYLIK_IHR'!$A$54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'2002_2020_AYLIK_IHR'!$C$54:$N$54</c:f>
              <c:numCache>
                <c:formatCode>#,##0</c:formatCode>
                <c:ptCount val="12"/>
                <c:pt idx="0">
                  <c:v>400162.34246000001</c:v>
                </c:pt>
                <c:pt idx="1">
                  <c:v>446050.06579999998</c:v>
                </c:pt>
                <c:pt idx="2">
                  <c:v>547044.04839999997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E-4195-801C-1E618E9304C5}"/>
            </c:ext>
          </c:extLst>
        </c:ser>
        <c:ser>
          <c:idx val="0"/>
          <c:order val="1"/>
          <c:tx>
            <c:strRef>
              <c:f>'2002_2020_AYLIK_IHR'!$A$55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'2002_2020_AYLIK_IHR'!$C$55:$N$55</c:f>
              <c:numCache>
                <c:formatCode>#,##0</c:formatCode>
                <c:ptCount val="12"/>
                <c:pt idx="0">
                  <c:v>361004.43206999998</c:v>
                </c:pt>
                <c:pt idx="1">
                  <c:v>387548.43968000001</c:v>
                </c:pt>
                <c:pt idx="2">
                  <c:v>396008.68799000001</c:v>
                </c:pt>
                <c:pt idx="3">
                  <c:v>286875.33373000001</c:v>
                </c:pt>
                <c:pt idx="4">
                  <c:v>277944.24114</c:v>
                </c:pt>
                <c:pt idx="5">
                  <c:v>359616.86741000001</c:v>
                </c:pt>
                <c:pt idx="6">
                  <c:v>415949.41119999997</c:v>
                </c:pt>
                <c:pt idx="7">
                  <c:v>355292.86916</c:v>
                </c:pt>
                <c:pt idx="8">
                  <c:v>435792.94423999998</c:v>
                </c:pt>
                <c:pt idx="9">
                  <c:v>459706.16210999998</c:v>
                </c:pt>
                <c:pt idx="10">
                  <c:v>439386.02438000002</c:v>
                </c:pt>
                <c:pt idx="11">
                  <c:v>487947.32150000002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E-4195-801C-1E618E930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86528"/>
        <c:axId val="654177280"/>
      </c:lineChart>
      <c:catAx>
        <c:axId val="65418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4177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417728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418652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'2002_2020_AYLIK_IHR'!$A$3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'2002_2020_AYLIK_IHR'!$C$3:$N$3</c:f>
              <c:numCache>
                <c:formatCode>#,##0</c:formatCode>
                <c:ptCount val="12"/>
                <c:pt idx="0">
                  <c:v>2043281.2181300004</c:v>
                </c:pt>
                <c:pt idx="1">
                  <c:v>1939489.3303999999</c:v>
                </c:pt>
                <c:pt idx="2">
                  <c:v>2031689.7185899999</c:v>
                </c:pt>
                <c:pt idx="3">
                  <c:v>1762700.2717300002</c:v>
                </c:pt>
                <c:pt idx="4">
                  <c:v>1575596.71166</c:v>
                </c:pt>
                <c:pt idx="5">
                  <c:v>1910057.51801</c:v>
                </c:pt>
                <c:pt idx="6">
                  <c:v>1954146.4638000003</c:v>
                </c:pt>
                <c:pt idx="7">
                  <c:v>1678938.2598599999</c:v>
                </c:pt>
                <c:pt idx="8">
                  <c:v>2215812.2362200003</c:v>
                </c:pt>
                <c:pt idx="9">
                  <c:v>2333324.7737799999</c:v>
                </c:pt>
                <c:pt idx="10">
                  <c:v>2308418.3551000003</c:v>
                </c:pt>
                <c:pt idx="11">
                  <c:v>2595306.4469099999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8-49D7-9111-554EE5C234BF}"/>
            </c:ext>
          </c:extLst>
        </c:ser>
        <c:ser>
          <c:idx val="1"/>
          <c:order val="1"/>
          <c:tx>
            <c:strRef>
              <c:f>'2002_2020_AYLIK_IHR'!$A$2</c:f>
              <c:strCache>
                <c:ptCount val="1"/>
                <c:pt idx="0">
                  <c:v>2021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'2002_2020_AYLIK_IHR'!$C$2:$N$2</c:f>
              <c:numCache>
                <c:formatCode>#,##0</c:formatCode>
                <c:ptCount val="12"/>
                <c:pt idx="0">
                  <c:v>2060517.1601600002</c:v>
                </c:pt>
                <c:pt idx="1">
                  <c:v>2129939.9620699999</c:v>
                </c:pt>
                <c:pt idx="2">
                  <c:v>2430626.5207700003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8-49D7-9111-554EE5C23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746080"/>
        <c:axId val="650738464"/>
      </c:lineChart>
      <c:catAx>
        <c:axId val="6507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0738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07384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07460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2009-2020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D-47D9-A2DA-90F35704E04B}"/>
            </c:ext>
          </c:extLst>
        </c:ser>
        <c:ser>
          <c:idx val="6"/>
          <c:order val="1"/>
          <c:tx>
            <c:strRef>
              <c:f>'2002_2020_AYLIK_IHR'!$A$70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'2002_2020_AYLIK_IHR'!$C$70:$N$70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D-47D9-A2DA-90F35704E04B}"/>
            </c:ext>
          </c:extLst>
        </c:ser>
        <c:ser>
          <c:idx val="7"/>
          <c:order val="2"/>
          <c:tx>
            <c:strRef>
              <c:f>'2002_2020_AYLIK_IHR'!$A$71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'2002_2020_AYLIK_IHR'!$C$71:$N$71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D-47D9-A2DA-90F35704E04B}"/>
            </c:ext>
          </c:extLst>
        </c:ser>
        <c:ser>
          <c:idx val="0"/>
          <c:order val="3"/>
          <c:tx>
            <c:strRef>
              <c:f>'2002_2020_AYLIK_IHR'!$A$72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'2002_2020_AYLIK_IHR'!$C$72:$N$72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D-47D9-A2DA-90F35704E04B}"/>
            </c:ext>
          </c:extLst>
        </c:ser>
        <c:ser>
          <c:idx val="3"/>
          <c:order val="4"/>
          <c:tx>
            <c:strRef>
              <c:f>'2002_2020_AYLIK_IHR'!$A$73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'2002_2020_AYLIK_IHR'!$C$73:$N$73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DD-47D9-A2DA-90F35704E04B}"/>
            </c:ext>
          </c:extLst>
        </c:ser>
        <c:ser>
          <c:idx val="4"/>
          <c:order val="5"/>
          <c:tx>
            <c:strRef>
              <c:f>'2002_2020_AYLIK_IHR'!$A$74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'2002_2020_AYLIK_IHR'!$C$74:$N$74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DD-47D9-A2DA-90F35704E04B}"/>
            </c:ext>
          </c:extLst>
        </c:ser>
        <c:ser>
          <c:idx val="1"/>
          <c:order val="6"/>
          <c:tx>
            <c:strRef>
              <c:f>'2002_2020_AYLIK_IHR'!$A$75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'2002_2020_AYLIK_IHR'!$C$75:$N$75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DD-47D9-A2DA-90F35704E04B}"/>
            </c:ext>
          </c:extLst>
        </c:ser>
        <c:ser>
          <c:idx val="2"/>
          <c:order val="7"/>
          <c:tx>
            <c:strRef>
              <c:f>'2002_2020_AYLIK_IHR'!$A$76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'2002_2020_AYLIK_IHR'!$C$76:$N$76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DD-47D9-A2DA-90F35704E04B}"/>
            </c:ext>
          </c:extLst>
        </c:ser>
        <c:ser>
          <c:idx val="8"/>
          <c:order val="8"/>
          <c:tx>
            <c:strRef>
              <c:f>'2002_2020_AYLIK_IHR'!$A$77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'2002_2020_AYLIK_IHR'!$C$77:$N$77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DD-47D9-A2DA-90F35704E04B}"/>
            </c:ext>
          </c:extLst>
        </c:ser>
        <c:ser>
          <c:idx val="9"/>
          <c:order val="9"/>
          <c:tx>
            <c:strRef>
              <c:f>'2002_2020_AYLIK_IHR'!$A$78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'2002_2020_AYLIK_IHR'!$C$78:$N$78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DD-47D9-A2DA-90F35704E04B}"/>
            </c:ext>
          </c:extLst>
        </c:ser>
        <c:ser>
          <c:idx val="10"/>
          <c:order val="10"/>
          <c:tx>
            <c:strRef>
              <c:f>'2002_2020_AYLIK_IHR'!$A$79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'2002_2020_AYLIK_IHR'!$C$79:$N$79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DD-47D9-A2DA-90F35704E04B}"/>
            </c:ext>
          </c:extLst>
        </c:ser>
        <c:ser>
          <c:idx val="11"/>
          <c:order val="11"/>
          <c:tx>
            <c:strRef>
              <c:f>'2002_2020_AYLIK_IHR'!$A$81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'2002_2020_AYLIK_IHR'!$C$81:$N$81</c:f>
              <c:numCache>
                <c:formatCode>#,##0</c:formatCode>
                <c:ptCount val="12"/>
                <c:pt idx="0">
                  <c:v>15028921.013</c:v>
                </c:pt>
                <c:pt idx="1">
                  <c:v>16009018.683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DD-47D9-A2DA-90F35704E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736288"/>
        <c:axId val="650739008"/>
      </c:lineChart>
      <c:catAx>
        <c:axId val="65073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0739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073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073628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8762347888332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'2002_2020_AYLIK_IHR'!$A$62:$A$81</c:f>
              <c:strCach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'2002_2020_AYLIK_IHR'!$A$62:$A$81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'2002_2020_AYLIK_IHR'!$O$62:$O$81</c:f>
              <c:numCache>
                <c:formatCode>#,##0</c:formatCode>
                <c:ptCount val="20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169657939.77699998</c:v>
                </c:pt>
                <c:pt idx="19">
                  <c:v>31037939.696000002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C-4413-87BD-1C3A5381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744992"/>
        <c:axId val="650742272"/>
      </c:barChart>
      <c:catAx>
        <c:axId val="65074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0742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0742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0744992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'2002_2020_AYLIK_IHR'!$A$4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'2002_2020_AYLIK_IHR'!$C$4:$N$4</c:f>
              <c:numCache>
                <c:formatCode>#,##0</c:formatCode>
                <c:ptCount val="12"/>
                <c:pt idx="0">
                  <c:v>599923.43302</c:v>
                </c:pt>
                <c:pt idx="1">
                  <c:v>635943.43136000005</c:v>
                </c:pt>
                <c:pt idx="2">
                  <c:v>784305.68397000001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6-4E49-9E52-7ADF280264D3}"/>
            </c:ext>
          </c:extLst>
        </c:ser>
        <c:ser>
          <c:idx val="0"/>
          <c:order val="1"/>
          <c:tx>
            <c:strRef>
              <c:f>'2002_2020_AYLIK_IHR'!$A$5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'2002_2020_AYLIK_IHR'!$C$5:$N$5</c:f>
              <c:numCache>
                <c:formatCode>#,##0</c:formatCode>
                <c:ptCount val="12"/>
                <c:pt idx="0">
                  <c:v>583521.21978000004</c:v>
                </c:pt>
                <c:pt idx="1">
                  <c:v>593058.92209000001</c:v>
                </c:pt>
                <c:pt idx="2">
                  <c:v>631409.55660000001</c:v>
                </c:pt>
                <c:pt idx="3">
                  <c:v>593842.38549999997</c:v>
                </c:pt>
                <c:pt idx="4">
                  <c:v>498475.42518999998</c:v>
                </c:pt>
                <c:pt idx="5">
                  <c:v>571551.14307999995</c:v>
                </c:pt>
                <c:pt idx="6">
                  <c:v>588897.35079000005</c:v>
                </c:pt>
                <c:pt idx="7">
                  <c:v>544244.33629000001</c:v>
                </c:pt>
                <c:pt idx="8">
                  <c:v>643394.11525999999</c:v>
                </c:pt>
                <c:pt idx="9">
                  <c:v>667364.63515999995</c:v>
                </c:pt>
                <c:pt idx="10">
                  <c:v>611857.62601000001</c:v>
                </c:pt>
                <c:pt idx="11">
                  <c:v>765566.88801999995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6-4E49-9E52-7ADF28026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31936"/>
        <c:axId val="650733024"/>
      </c:lineChart>
      <c:catAx>
        <c:axId val="650731936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073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0733024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073193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'2002_2020_AYLIK_IHR'!$A$6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'2002_2020_AYLIK_IHR'!$C$6:$N$6</c:f>
              <c:numCache>
                <c:formatCode>#,##0</c:formatCode>
                <c:ptCount val="12"/>
                <c:pt idx="0">
                  <c:v>278306.74651999999</c:v>
                </c:pt>
                <c:pt idx="1">
                  <c:v>249688.44847999999</c:v>
                </c:pt>
                <c:pt idx="2">
                  <c:v>246797.41083000001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9-4BD6-A0E7-3EC90A97F146}"/>
            </c:ext>
          </c:extLst>
        </c:ser>
        <c:ser>
          <c:idx val="0"/>
          <c:order val="1"/>
          <c:tx>
            <c:strRef>
              <c:f>'2002_2020_AYLIK_IHR'!$A$7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'2002_2020_AYLIK_IHR'!$C$7:$N$7</c:f>
              <c:numCache>
                <c:formatCode>#,##0</c:formatCode>
                <c:ptCount val="12"/>
                <c:pt idx="0">
                  <c:v>255284.85496</c:v>
                </c:pt>
                <c:pt idx="1">
                  <c:v>203425.85910999999</c:v>
                </c:pt>
                <c:pt idx="2">
                  <c:v>178132.90669999999</c:v>
                </c:pt>
                <c:pt idx="3">
                  <c:v>118357.13295</c:v>
                </c:pt>
                <c:pt idx="4">
                  <c:v>158686.86642999999</c:v>
                </c:pt>
                <c:pt idx="5">
                  <c:v>264193.62819999998</c:v>
                </c:pt>
                <c:pt idx="6">
                  <c:v>185540.81602</c:v>
                </c:pt>
                <c:pt idx="7">
                  <c:v>129755.44379999999</c:v>
                </c:pt>
                <c:pt idx="8">
                  <c:v>197124.89387</c:v>
                </c:pt>
                <c:pt idx="9">
                  <c:v>263897.97100000002</c:v>
                </c:pt>
                <c:pt idx="10">
                  <c:v>370507.45046999998</c:v>
                </c:pt>
                <c:pt idx="11">
                  <c:v>405325.51676000003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9-4BD6-A0E7-3EC90A97F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42816"/>
        <c:axId val="650734112"/>
      </c:lineChart>
      <c:catAx>
        <c:axId val="65074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073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07341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07428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'2002_2020_AYLIK_IHR'!$A$8</c:f>
              <c:strCache>
                <c:ptCount val="1"/>
                <c:pt idx="0">
                  <c:v>2021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'2002_2020_AYLIK_IHR'!$C$1:$N$1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'2002_2020_AYLIK_IHR'!$C$8:$N$8</c:f>
              <c:numCache>
                <c:formatCode>#,##0</c:formatCode>
                <c:ptCount val="12"/>
                <c:pt idx="0">
                  <c:v>129796.61565000001</c:v>
                </c:pt>
                <c:pt idx="1">
                  <c:v>145779.91682000001</c:v>
                </c:pt>
                <c:pt idx="2">
                  <c:v>164514.40418000001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1-491F-B5E1-EFAD2E08CCAA}"/>
            </c:ext>
          </c:extLst>
        </c:ser>
        <c:ser>
          <c:idx val="0"/>
          <c:order val="1"/>
          <c:tx>
            <c:strRef>
              <c:f>'2002_2020_AYLIK_IHR'!$A$9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'2002_2020_AYLIK_IHR'!$C$9:$N$9</c:f>
              <c:numCache>
                <c:formatCode>#,##0</c:formatCode>
                <c:ptCount val="12"/>
                <c:pt idx="0">
                  <c:v>131869.98423</c:v>
                </c:pt>
                <c:pt idx="1">
                  <c:v>126847.16056</c:v>
                </c:pt>
                <c:pt idx="2">
                  <c:v>162232.90966999999</c:v>
                </c:pt>
                <c:pt idx="3">
                  <c:v>143635.70899000001</c:v>
                </c:pt>
                <c:pt idx="4">
                  <c:v>100013.22176</c:v>
                </c:pt>
                <c:pt idx="5">
                  <c:v>112618.65360000001</c:v>
                </c:pt>
                <c:pt idx="6">
                  <c:v>124162.9997</c:v>
                </c:pt>
                <c:pt idx="7">
                  <c:v>130638.14971</c:v>
                </c:pt>
                <c:pt idx="8">
                  <c:v>166846.41081</c:v>
                </c:pt>
                <c:pt idx="9">
                  <c:v>168642.57126999999</c:v>
                </c:pt>
                <c:pt idx="10">
                  <c:v>164456.62773000001</c:v>
                </c:pt>
                <c:pt idx="11">
                  <c:v>151221.75333000001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1-491F-B5E1-EFAD2E08C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41728"/>
        <c:axId val="650734656"/>
      </c:lineChart>
      <c:catAx>
        <c:axId val="65074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073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07346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07417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F52" sqref="F52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1" t="s">
        <v>128</v>
      </c>
      <c r="C1" s="151"/>
      <c r="D1" s="151"/>
      <c r="E1" s="151"/>
      <c r="F1" s="151"/>
      <c r="G1" s="151"/>
      <c r="H1" s="151"/>
      <c r="I1" s="151"/>
      <c r="J1" s="151"/>
      <c r="K1" s="68"/>
      <c r="L1" s="68"/>
      <c r="M1" s="68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8" t="s">
        <v>129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50"/>
    </row>
    <row r="6" spans="1:13" ht="17.399999999999999" x14ac:dyDescent="0.25">
      <c r="A6" s="3"/>
      <c r="B6" s="147" t="s">
        <v>130</v>
      </c>
      <c r="C6" s="147"/>
      <c r="D6" s="147"/>
      <c r="E6" s="147"/>
      <c r="F6" s="147" t="s">
        <v>131</v>
      </c>
      <c r="G6" s="147"/>
      <c r="H6" s="147"/>
      <c r="I6" s="147"/>
      <c r="J6" s="147" t="s">
        <v>105</v>
      </c>
      <c r="K6" s="147"/>
      <c r="L6" s="147"/>
      <c r="M6" s="147"/>
    </row>
    <row r="7" spans="1:13" ht="28.2" x14ac:dyDescent="0.3">
      <c r="A7" s="4" t="s">
        <v>1</v>
      </c>
      <c r="B7" s="5">
        <v>2020</v>
      </c>
      <c r="C7" s="6">
        <v>2021</v>
      </c>
      <c r="D7" s="7" t="s">
        <v>125</v>
      </c>
      <c r="E7" s="7" t="s">
        <v>118</v>
      </c>
      <c r="F7" s="5">
        <v>2020</v>
      </c>
      <c r="G7" s="6">
        <v>2021</v>
      </c>
      <c r="H7" s="7" t="s">
        <v>125</v>
      </c>
      <c r="I7" s="7" t="s">
        <v>118</v>
      </c>
      <c r="J7" s="5" t="s">
        <v>132</v>
      </c>
      <c r="K7" s="5" t="s">
        <v>133</v>
      </c>
      <c r="L7" s="7" t="s">
        <v>125</v>
      </c>
      <c r="M7" s="7" t="s">
        <v>118</v>
      </c>
    </row>
    <row r="8" spans="1:13" ht="16.8" x14ac:dyDescent="0.3">
      <c r="A8" s="84" t="s">
        <v>2</v>
      </c>
      <c r="B8" s="8">
        <f>B9+B18+B20</f>
        <v>2031689.7185899999</v>
      </c>
      <c r="C8" s="8">
        <f>C9+C18+C20</f>
        <v>2430626.5207700003</v>
      </c>
      <c r="D8" s="10">
        <f t="shared" ref="D8:D46" si="0">(C8-B8)/B8*100</f>
        <v>19.6357149681726</v>
      </c>
      <c r="E8" s="10">
        <f>C8/C$44*100</f>
        <v>14.264735314668034</v>
      </c>
      <c r="F8" s="8">
        <f>F9+F18+F20</f>
        <v>6014460.26712</v>
      </c>
      <c r="G8" s="8">
        <f>G9+G18+G20</f>
        <v>6621083.6430000002</v>
      </c>
      <c r="H8" s="10">
        <f t="shared" ref="H8:H46" si="1">(G8-F8)/F8*100</f>
        <v>10.08608169208971</v>
      </c>
      <c r="I8" s="10">
        <f t="shared" ref="I8:I44" si="2">G8/G$44*100</f>
        <v>14.695671370939762</v>
      </c>
      <c r="J8" s="8">
        <f>J9+J18+J20</f>
        <v>23698602.025150001</v>
      </c>
      <c r="K8" s="8">
        <f>K9+K18+K20</f>
        <v>24955384.680069998</v>
      </c>
      <c r="L8" s="10">
        <f t="shared" ref="L8:L46" si="3">(K8-J8)/J8*100</f>
        <v>5.3031932161493902</v>
      </c>
      <c r="M8" s="10">
        <f t="shared" ref="M8:M44" si="4">K8/K$44*100</f>
        <v>15.396693172660228</v>
      </c>
    </row>
    <row r="9" spans="1:13" ht="15.6" x14ac:dyDescent="0.3">
      <c r="A9" s="9" t="s">
        <v>3</v>
      </c>
      <c r="B9" s="8">
        <f>B10+B11+B12+B13+B14+B15+B16+B17</f>
        <v>1422660.7687399997</v>
      </c>
      <c r="C9" s="8">
        <f>C10+C11+C12+C13+C14+C15+C16+C17</f>
        <v>1599406.6126600001</v>
      </c>
      <c r="D9" s="10">
        <f t="shared" si="0"/>
        <v>12.423611292559778</v>
      </c>
      <c r="E9" s="10">
        <f t="shared" ref="E9:E44" si="5">C9/C$44*100</f>
        <v>9.3865148739087481</v>
      </c>
      <c r="F9" s="8">
        <f>F10+F11+F12+F13+F14+F15+F16+F17</f>
        <v>4089618.8430600003</v>
      </c>
      <c r="G9" s="8">
        <f>G10+G11+G12+G13+G14+G15+G16+G17</f>
        <v>4430969.3489800002</v>
      </c>
      <c r="H9" s="10">
        <f t="shared" si="1"/>
        <v>8.3467559941255836</v>
      </c>
      <c r="I9" s="10">
        <f t="shared" si="2"/>
        <v>9.834654403763583</v>
      </c>
      <c r="J9" s="8">
        <f>J10+J11+J12+J13+J14+J15+J16+J17</f>
        <v>15684298.734549999</v>
      </c>
      <c r="K9" s="8">
        <f>K10+K11+K12+K13+K14+K15+K16+K17</f>
        <v>16675678.627379999</v>
      </c>
      <c r="L9" s="10">
        <f t="shared" si="3"/>
        <v>6.3208429628170002</v>
      </c>
      <c r="M9" s="10">
        <f t="shared" si="4"/>
        <v>10.288373053079201</v>
      </c>
    </row>
    <row r="10" spans="1:13" ht="13.8" x14ac:dyDescent="0.25">
      <c r="A10" s="11" t="s">
        <v>134</v>
      </c>
      <c r="B10" s="12">
        <v>631409.55660000001</v>
      </c>
      <c r="C10" s="12">
        <v>784305.68397000001</v>
      </c>
      <c r="D10" s="13">
        <f t="shared" si="0"/>
        <v>24.21504802577136</v>
      </c>
      <c r="E10" s="13">
        <f t="shared" si="5"/>
        <v>4.6028926665695629</v>
      </c>
      <c r="F10" s="12">
        <v>1807989.6984699999</v>
      </c>
      <c r="G10" s="12">
        <v>2020172.5483500001</v>
      </c>
      <c r="H10" s="13">
        <f t="shared" si="1"/>
        <v>11.735843963024708</v>
      </c>
      <c r="I10" s="13">
        <f t="shared" si="2"/>
        <v>4.4838267395296088</v>
      </c>
      <c r="J10" s="12">
        <v>6883802.8414599998</v>
      </c>
      <c r="K10" s="12">
        <v>7505366.4536499996</v>
      </c>
      <c r="L10" s="13">
        <f t="shared" si="3"/>
        <v>9.0293639504958723</v>
      </c>
      <c r="M10" s="13">
        <f t="shared" si="4"/>
        <v>4.6305767639604225</v>
      </c>
    </row>
    <row r="11" spans="1:13" ht="13.8" x14ac:dyDescent="0.25">
      <c r="A11" s="11" t="s">
        <v>135</v>
      </c>
      <c r="B11" s="12">
        <v>178132.90669999999</v>
      </c>
      <c r="C11" s="12">
        <v>246797.41083000001</v>
      </c>
      <c r="D11" s="13">
        <f t="shared" si="0"/>
        <v>38.546782513149218</v>
      </c>
      <c r="E11" s="13">
        <f t="shared" si="5"/>
        <v>1.4483918906307636</v>
      </c>
      <c r="F11" s="12">
        <v>636843.62077000004</v>
      </c>
      <c r="G11" s="12">
        <v>774792.60583000001</v>
      </c>
      <c r="H11" s="13">
        <f t="shared" si="1"/>
        <v>21.661359329187832</v>
      </c>
      <c r="I11" s="13">
        <f t="shared" si="2"/>
        <v>1.7196728103487193</v>
      </c>
      <c r="J11" s="12">
        <v>2388596.41915</v>
      </c>
      <c r="K11" s="12">
        <v>2868182.3253299999</v>
      </c>
      <c r="L11" s="13">
        <f t="shared" si="3"/>
        <v>20.078147247271861</v>
      </c>
      <c r="M11" s="13">
        <f t="shared" si="4"/>
        <v>1.7695789422801749</v>
      </c>
    </row>
    <row r="12" spans="1:13" ht="13.8" x14ac:dyDescent="0.25">
      <c r="A12" s="11" t="s">
        <v>136</v>
      </c>
      <c r="B12" s="12">
        <v>162232.90966999999</v>
      </c>
      <c r="C12" s="12">
        <v>164514.40418000001</v>
      </c>
      <c r="D12" s="13">
        <f t="shared" si="0"/>
        <v>1.4063080756184645</v>
      </c>
      <c r="E12" s="13">
        <f t="shared" si="5"/>
        <v>0.96549363344171291</v>
      </c>
      <c r="F12" s="12">
        <v>420950.05446000001</v>
      </c>
      <c r="G12" s="12">
        <v>440090.93664999999</v>
      </c>
      <c r="H12" s="13">
        <f t="shared" si="1"/>
        <v>4.5470672796453577</v>
      </c>
      <c r="I12" s="13">
        <f t="shared" si="2"/>
        <v>0.9767935472579361</v>
      </c>
      <c r="J12" s="12">
        <v>1593398.0530000001</v>
      </c>
      <c r="K12" s="12">
        <v>1702327.0335500001</v>
      </c>
      <c r="L12" s="13">
        <f t="shared" si="3"/>
        <v>6.8362692137668866</v>
      </c>
      <c r="M12" s="13">
        <f t="shared" si="4"/>
        <v>1.0502826284231297</v>
      </c>
    </row>
    <row r="13" spans="1:13" ht="13.8" x14ac:dyDescent="0.25">
      <c r="A13" s="11" t="s">
        <v>137</v>
      </c>
      <c r="B13" s="12">
        <v>123199.15419</v>
      </c>
      <c r="C13" s="12">
        <v>126340.14083999999</v>
      </c>
      <c r="D13" s="13">
        <f t="shared" si="0"/>
        <v>2.5495196542956005</v>
      </c>
      <c r="E13" s="13">
        <f t="shared" si="5"/>
        <v>0.74145848952950522</v>
      </c>
      <c r="F13" s="12">
        <v>336706.20963</v>
      </c>
      <c r="G13" s="12">
        <v>347198.37368999998</v>
      </c>
      <c r="H13" s="13">
        <f t="shared" si="1"/>
        <v>3.1161183726102406</v>
      </c>
      <c r="I13" s="13">
        <f t="shared" si="2"/>
        <v>0.77061603136025769</v>
      </c>
      <c r="J13" s="12">
        <v>1407986.74807</v>
      </c>
      <c r="K13" s="12">
        <v>1409381.4528600001</v>
      </c>
      <c r="L13" s="13">
        <f t="shared" si="3"/>
        <v>9.9056670235845551E-2</v>
      </c>
      <c r="M13" s="13">
        <f t="shared" si="4"/>
        <v>0.8695443516947079</v>
      </c>
    </row>
    <row r="14" spans="1:13" ht="13.8" x14ac:dyDescent="0.25">
      <c r="A14" s="11" t="s">
        <v>138</v>
      </c>
      <c r="B14" s="12">
        <v>207313.63224000001</v>
      </c>
      <c r="C14" s="12">
        <v>184111.81630000001</v>
      </c>
      <c r="D14" s="13">
        <f t="shared" si="0"/>
        <v>-11.191649911926699</v>
      </c>
      <c r="E14" s="13">
        <f t="shared" si="5"/>
        <v>1.0805059129323966</v>
      </c>
      <c r="F14" s="12">
        <v>553707.26473000005</v>
      </c>
      <c r="G14" s="12">
        <v>576655.69822999998</v>
      </c>
      <c r="H14" s="13">
        <f t="shared" si="1"/>
        <v>4.1445064859660263</v>
      </c>
      <c r="I14" s="13">
        <f t="shared" si="2"/>
        <v>1.2799026703623064</v>
      </c>
      <c r="J14" s="12">
        <v>2148670.8813</v>
      </c>
      <c r="K14" s="12">
        <v>1964043.5257999999</v>
      </c>
      <c r="L14" s="13">
        <f t="shared" si="3"/>
        <v>-8.5926307796518309</v>
      </c>
      <c r="M14" s="13">
        <f t="shared" si="4"/>
        <v>1.2117535326410989</v>
      </c>
    </row>
    <row r="15" spans="1:13" ht="13.8" x14ac:dyDescent="0.25">
      <c r="A15" s="11" t="s">
        <v>139</v>
      </c>
      <c r="B15" s="12">
        <v>29417.072550000001</v>
      </c>
      <c r="C15" s="12">
        <v>26652.912820000001</v>
      </c>
      <c r="D15" s="13">
        <f t="shared" si="0"/>
        <v>-9.396447336157518</v>
      </c>
      <c r="E15" s="13">
        <f t="shared" si="5"/>
        <v>0.15641923738319927</v>
      </c>
      <c r="F15" s="12">
        <v>78595.293789999996</v>
      </c>
      <c r="G15" s="12">
        <v>68740.615720000002</v>
      </c>
      <c r="H15" s="13">
        <f t="shared" si="1"/>
        <v>-12.538509107594741</v>
      </c>
      <c r="I15" s="13">
        <f t="shared" si="2"/>
        <v>0.15257162617559997</v>
      </c>
      <c r="J15" s="12">
        <v>271648.66609000001</v>
      </c>
      <c r="K15" s="12">
        <v>261272.13566999999</v>
      </c>
      <c r="L15" s="13">
        <f t="shared" si="3"/>
        <v>-3.8198348511537223</v>
      </c>
      <c r="M15" s="13">
        <f t="shared" si="4"/>
        <v>0.16119675008212944</v>
      </c>
    </row>
    <row r="16" spans="1:13" ht="13.8" x14ac:dyDescent="0.25">
      <c r="A16" s="11" t="s">
        <v>140</v>
      </c>
      <c r="B16" s="12">
        <v>78806.017680000004</v>
      </c>
      <c r="C16" s="12">
        <v>49300.429120000001</v>
      </c>
      <c r="D16" s="13">
        <f t="shared" si="0"/>
        <v>-37.440781083254961</v>
      </c>
      <c r="E16" s="13">
        <f t="shared" si="5"/>
        <v>0.28933181066154362</v>
      </c>
      <c r="F16" s="12">
        <v>218608.83154000001</v>
      </c>
      <c r="G16" s="12">
        <v>157618.12143</v>
      </c>
      <c r="H16" s="13">
        <f t="shared" si="1"/>
        <v>-27.899472166951416</v>
      </c>
      <c r="I16" s="13">
        <f t="shared" si="2"/>
        <v>0.34983761564302562</v>
      </c>
      <c r="J16" s="12">
        <v>888776.43798000005</v>
      </c>
      <c r="K16" s="12">
        <v>849515.57065000001</v>
      </c>
      <c r="L16" s="13">
        <f t="shared" si="3"/>
        <v>-4.4174064086612876</v>
      </c>
      <c r="M16" s="13">
        <f t="shared" si="4"/>
        <v>0.52412458290579722</v>
      </c>
    </row>
    <row r="17" spans="1:13" ht="13.8" x14ac:dyDescent="0.25">
      <c r="A17" s="11" t="s">
        <v>141</v>
      </c>
      <c r="B17" s="12">
        <v>12149.519109999999</v>
      </c>
      <c r="C17" s="12">
        <v>17383.814600000002</v>
      </c>
      <c r="D17" s="13">
        <f t="shared" si="0"/>
        <v>43.082326490533852</v>
      </c>
      <c r="E17" s="13">
        <f t="shared" si="5"/>
        <v>0.10202123276006443</v>
      </c>
      <c r="F17" s="12">
        <v>36217.86967</v>
      </c>
      <c r="G17" s="12">
        <v>45700.449079999999</v>
      </c>
      <c r="H17" s="13">
        <f t="shared" si="1"/>
        <v>26.182046311394764</v>
      </c>
      <c r="I17" s="13">
        <f t="shared" si="2"/>
        <v>0.10143336308612863</v>
      </c>
      <c r="J17" s="12">
        <v>101418.6875</v>
      </c>
      <c r="K17" s="12">
        <v>115590.12987</v>
      </c>
      <c r="L17" s="13">
        <f t="shared" si="3"/>
        <v>13.973206239727768</v>
      </c>
      <c r="M17" s="13">
        <f t="shared" si="4"/>
        <v>7.1315501091740577E-2</v>
      </c>
    </row>
    <row r="18" spans="1:13" ht="15.6" x14ac:dyDescent="0.3">
      <c r="A18" s="9" t="s">
        <v>12</v>
      </c>
      <c r="B18" s="8">
        <f>B19</f>
        <v>182293.10563000001</v>
      </c>
      <c r="C18" s="8">
        <f>C19</f>
        <v>248173.30082999999</v>
      </c>
      <c r="D18" s="10">
        <f t="shared" si="0"/>
        <v>36.139707517911788</v>
      </c>
      <c r="E18" s="10">
        <f t="shared" si="5"/>
        <v>1.4564666427592319</v>
      </c>
      <c r="F18" s="8">
        <f>F19</f>
        <v>600587.64569999999</v>
      </c>
      <c r="G18" s="8">
        <f>G19</f>
        <v>674161.91708000004</v>
      </c>
      <c r="H18" s="10">
        <f t="shared" si="1"/>
        <v>12.250380424367101</v>
      </c>
      <c r="I18" s="10">
        <f t="shared" si="2"/>
        <v>1.4963203183038871</v>
      </c>
      <c r="J18" s="8">
        <f>J19</f>
        <v>2436437.9819200002</v>
      </c>
      <c r="K18" s="8">
        <f>K19</f>
        <v>2523481.0261200001</v>
      </c>
      <c r="L18" s="10">
        <f t="shared" si="3"/>
        <v>3.5725532455953122</v>
      </c>
      <c r="M18" s="10">
        <f t="shared" si="4"/>
        <v>1.5569090031791266</v>
      </c>
    </row>
    <row r="19" spans="1:13" ht="13.8" x14ac:dyDescent="0.25">
      <c r="A19" s="11" t="s">
        <v>142</v>
      </c>
      <c r="B19" s="12">
        <v>182293.10563000001</v>
      </c>
      <c r="C19" s="12">
        <v>248173.30082999999</v>
      </c>
      <c r="D19" s="13">
        <f t="shared" si="0"/>
        <v>36.139707517911788</v>
      </c>
      <c r="E19" s="13">
        <f t="shared" si="5"/>
        <v>1.4564666427592319</v>
      </c>
      <c r="F19" s="12">
        <v>600587.64569999999</v>
      </c>
      <c r="G19" s="12">
        <v>674161.91708000004</v>
      </c>
      <c r="H19" s="13">
        <f t="shared" si="1"/>
        <v>12.250380424367101</v>
      </c>
      <c r="I19" s="13">
        <f t="shared" si="2"/>
        <v>1.4963203183038871</v>
      </c>
      <c r="J19" s="12">
        <v>2436437.9819200002</v>
      </c>
      <c r="K19" s="12">
        <v>2523481.0261200001</v>
      </c>
      <c r="L19" s="13">
        <f t="shared" si="3"/>
        <v>3.5725532455953122</v>
      </c>
      <c r="M19" s="13">
        <f t="shared" si="4"/>
        <v>1.5569090031791266</v>
      </c>
    </row>
    <row r="20" spans="1:13" ht="15.6" x14ac:dyDescent="0.3">
      <c r="A20" s="9" t="s">
        <v>111</v>
      </c>
      <c r="B20" s="8">
        <f>B21</f>
        <v>426735.84422000003</v>
      </c>
      <c r="C20" s="8">
        <f>C21</f>
        <v>583046.60728</v>
      </c>
      <c r="D20" s="10">
        <f t="shared" si="0"/>
        <v>36.629396189042716</v>
      </c>
      <c r="E20" s="10">
        <f t="shared" si="5"/>
        <v>3.4217537980000516</v>
      </c>
      <c r="F20" s="8">
        <f>F21</f>
        <v>1324253.7783600001</v>
      </c>
      <c r="G20" s="8">
        <f>G21</f>
        <v>1515952.3769400001</v>
      </c>
      <c r="H20" s="10">
        <f t="shared" si="1"/>
        <v>14.475971427274755</v>
      </c>
      <c r="I20" s="10">
        <f t="shared" si="2"/>
        <v>3.3646966488722909</v>
      </c>
      <c r="J20" s="8">
        <f>J21</f>
        <v>5577865.3086799998</v>
      </c>
      <c r="K20" s="8">
        <f>K21</f>
        <v>5756225.0265699998</v>
      </c>
      <c r="L20" s="10">
        <f t="shared" si="3"/>
        <v>3.1976340054759897</v>
      </c>
      <c r="M20" s="10">
        <f t="shared" si="4"/>
        <v>3.5514111164018995</v>
      </c>
    </row>
    <row r="21" spans="1:13" ht="13.8" x14ac:dyDescent="0.25">
      <c r="A21" s="11" t="s">
        <v>143</v>
      </c>
      <c r="B21" s="12">
        <v>426735.84422000003</v>
      </c>
      <c r="C21" s="12">
        <v>583046.60728</v>
      </c>
      <c r="D21" s="13">
        <f t="shared" si="0"/>
        <v>36.629396189042716</v>
      </c>
      <c r="E21" s="13">
        <f t="shared" si="5"/>
        <v>3.4217537980000516</v>
      </c>
      <c r="F21" s="12">
        <v>1324253.7783600001</v>
      </c>
      <c r="G21" s="12">
        <v>1515952.3769400001</v>
      </c>
      <c r="H21" s="13">
        <f t="shared" si="1"/>
        <v>14.475971427274755</v>
      </c>
      <c r="I21" s="13">
        <f t="shared" si="2"/>
        <v>3.3646966488722909</v>
      </c>
      <c r="J21" s="12">
        <v>5577865.3086799998</v>
      </c>
      <c r="K21" s="12">
        <v>5756225.0265699998</v>
      </c>
      <c r="L21" s="13">
        <f t="shared" si="3"/>
        <v>3.1976340054759897</v>
      </c>
      <c r="M21" s="13">
        <f t="shared" si="4"/>
        <v>3.5514111164018995</v>
      </c>
    </row>
    <row r="22" spans="1:13" ht="16.8" x14ac:dyDescent="0.3">
      <c r="A22" s="84" t="s">
        <v>14</v>
      </c>
      <c r="B22" s="8">
        <f>B23+B27+B29</f>
        <v>9959773.3660499994</v>
      </c>
      <c r="C22" s="8">
        <f>C23+C27+C29</f>
        <v>14162010.713719998</v>
      </c>
      <c r="D22" s="10">
        <f t="shared" si="0"/>
        <v>42.192098085225673</v>
      </c>
      <c r="E22" s="10">
        <f t="shared" si="5"/>
        <v>83.113276609321048</v>
      </c>
      <c r="F22" s="8">
        <f>F23+F27+F29</f>
        <v>32184340.43017</v>
      </c>
      <c r="G22" s="8">
        <f>G23+G27+G29</f>
        <v>37218154.999569997</v>
      </c>
      <c r="H22" s="10">
        <f t="shared" si="1"/>
        <v>15.640570855636479</v>
      </c>
      <c r="I22" s="10">
        <f t="shared" si="2"/>
        <v>82.60668561174667</v>
      </c>
      <c r="J22" s="8">
        <f>J23+J27+J29</f>
        <v>136096034.32098001</v>
      </c>
      <c r="K22" s="8">
        <f>K23+K27+K29</f>
        <v>132577161.37843001</v>
      </c>
      <c r="L22" s="10">
        <f t="shared" si="3"/>
        <v>-2.5855808070430664</v>
      </c>
      <c r="M22" s="10">
        <f t="shared" si="4"/>
        <v>81.795969151144376</v>
      </c>
    </row>
    <row r="23" spans="1:13" ht="15.6" x14ac:dyDescent="0.3">
      <c r="A23" s="9" t="s">
        <v>15</v>
      </c>
      <c r="B23" s="8">
        <f>B24+B25+B26</f>
        <v>934917.05982999993</v>
      </c>
      <c r="C23" s="8">
        <f>C24+C25+C26</f>
        <v>1314718.652</v>
      </c>
      <c r="D23" s="10">
        <f>(C23-B23)/B23*100</f>
        <v>40.624094744731806</v>
      </c>
      <c r="E23" s="10">
        <f t="shared" si="5"/>
        <v>7.7157528825514587</v>
      </c>
      <c r="F23" s="8">
        <f>F24+F25+F26</f>
        <v>2976108.3372999998</v>
      </c>
      <c r="G23" s="8">
        <f>G24+G25+G26</f>
        <v>3511998.6738400003</v>
      </c>
      <c r="H23" s="10">
        <f t="shared" si="1"/>
        <v>18.006412260723469</v>
      </c>
      <c r="I23" s="10">
        <f t="shared" si="2"/>
        <v>7.7949745311696406</v>
      </c>
      <c r="J23" s="8">
        <f>J24+J25+J26</f>
        <v>12035875.41652</v>
      </c>
      <c r="K23" s="8">
        <f>K24+K25+K26</f>
        <v>11755353.96888</v>
      </c>
      <c r="L23" s="10">
        <f t="shared" si="3"/>
        <v>-2.3307107952859543</v>
      </c>
      <c r="M23" s="10">
        <f t="shared" si="4"/>
        <v>7.2526863646948732</v>
      </c>
    </row>
    <row r="24" spans="1:13" ht="13.8" x14ac:dyDescent="0.25">
      <c r="A24" s="11" t="s">
        <v>144</v>
      </c>
      <c r="B24" s="12">
        <v>584624.57605000003</v>
      </c>
      <c r="C24" s="12">
        <v>869643.34048999997</v>
      </c>
      <c r="D24" s="13">
        <f t="shared" si="0"/>
        <v>48.752443211628467</v>
      </c>
      <c r="E24" s="13">
        <f t="shared" si="5"/>
        <v>5.1037178950568327</v>
      </c>
      <c r="F24" s="12">
        <v>1903424.65237</v>
      </c>
      <c r="G24" s="12">
        <v>2345439.1664700001</v>
      </c>
      <c r="H24" s="13">
        <f t="shared" si="1"/>
        <v>23.222065215433513</v>
      </c>
      <c r="I24" s="13">
        <f t="shared" si="2"/>
        <v>5.2057646556714845</v>
      </c>
      <c r="J24" s="12">
        <v>7779965.6142899999</v>
      </c>
      <c r="K24" s="12">
        <v>7725775.1543100001</v>
      </c>
      <c r="L24" s="13">
        <f t="shared" si="3"/>
        <v>-0.69653855385253183</v>
      </c>
      <c r="M24" s="13">
        <f t="shared" si="4"/>
        <v>4.7665620505088979</v>
      </c>
    </row>
    <row r="25" spans="1:13" ht="13.8" x14ac:dyDescent="0.25">
      <c r="A25" s="11" t="s">
        <v>145</v>
      </c>
      <c r="B25" s="12">
        <v>130396.74503999999</v>
      </c>
      <c r="C25" s="12">
        <v>157803.43479999999</v>
      </c>
      <c r="D25" s="13">
        <f t="shared" si="0"/>
        <v>21.017924758469107</v>
      </c>
      <c r="E25" s="13">
        <f t="shared" si="5"/>
        <v>0.92610864315525121</v>
      </c>
      <c r="F25" s="12">
        <v>414497.45221000002</v>
      </c>
      <c r="G25" s="12">
        <v>396960.58746000001</v>
      </c>
      <c r="H25" s="13">
        <f t="shared" si="1"/>
        <v>-4.230873955074439</v>
      </c>
      <c r="I25" s="13">
        <f t="shared" si="2"/>
        <v>0.88106458928287401</v>
      </c>
      <c r="J25" s="12">
        <v>1640681.0415099999</v>
      </c>
      <c r="K25" s="12">
        <v>1314281.7663100001</v>
      </c>
      <c r="L25" s="13">
        <f t="shared" si="3"/>
        <v>-19.894133408136319</v>
      </c>
      <c r="M25" s="13">
        <f t="shared" si="4"/>
        <v>0.81087081436407027</v>
      </c>
    </row>
    <row r="26" spans="1:13" ht="13.8" x14ac:dyDescent="0.25">
      <c r="A26" s="11" t="s">
        <v>146</v>
      </c>
      <c r="B26" s="12">
        <v>219895.73874</v>
      </c>
      <c r="C26" s="12">
        <v>287271.87670999998</v>
      </c>
      <c r="D26" s="13">
        <f t="shared" si="0"/>
        <v>30.640038027141621</v>
      </c>
      <c r="E26" s="13">
        <f t="shared" si="5"/>
        <v>1.6859263443393737</v>
      </c>
      <c r="F26" s="12">
        <v>658186.23271999997</v>
      </c>
      <c r="G26" s="12">
        <v>769598.91991000006</v>
      </c>
      <c r="H26" s="13">
        <f t="shared" si="1"/>
        <v>16.927228442560928</v>
      </c>
      <c r="I26" s="13">
        <f t="shared" si="2"/>
        <v>1.7081452862152808</v>
      </c>
      <c r="J26" s="12">
        <v>2615228.7607200001</v>
      </c>
      <c r="K26" s="12">
        <v>2715297.0482600001</v>
      </c>
      <c r="L26" s="13">
        <f t="shared" si="3"/>
        <v>3.8263684249346537</v>
      </c>
      <c r="M26" s="13">
        <f t="shared" si="4"/>
        <v>1.6752534998219049</v>
      </c>
    </row>
    <row r="27" spans="1:13" ht="15.6" x14ac:dyDescent="0.3">
      <c r="A27" s="9" t="s">
        <v>19</v>
      </c>
      <c r="B27" s="8">
        <f>B28</f>
        <v>1489081.6651600001</v>
      </c>
      <c r="C27" s="8">
        <f>C28</f>
        <v>2002717.6375500001</v>
      </c>
      <c r="D27" s="10">
        <f t="shared" si="0"/>
        <v>34.493472346582848</v>
      </c>
      <c r="E27" s="10">
        <f t="shared" si="5"/>
        <v>11.753445774391478</v>
      </c>
      <c r="F27" s="8">
        <f>F28</f>
        <v>4658777.1874099998</v>
      </c>
      <c r="G27" s="8">
        <f>G28</f>
        <v>5310577.8462699996</v>
      </c>
      <c r="H27" s="10">
        <f t="shared" si="1"/>
        <v>13.990809876493831</v>
      </c>
      <c r="I27" s="10">
        <f t="shared" si="2"/>
        <v>11.78696887496441</v>
      </c>
      <c r="J27" s="8">
        <f>J28</f>
        <v>20228520.797389999</v>
      </c>
      <c r="K27" s="8">
        <f>K28</f>
        <v>18903513.32268</v>
      </c>
      <c r="L27" s="10">
        <f t="shared" si="3"/>
        <v>-6.550194589022837</v>
      </c>
      <c r="M27" s="10">
        <f t="shared" si="4"/>
        <v>11.662877501024457</v>
      </c>
    </row>
    <row r="28" spans="1:13" ht="13.8" x14ac:dyDescent="0.25">
      <c r="A28" s="11" t="s">
        <v>147</v>
      </c>
      <c r="B28" s="12">
        <v>1489081.6651600001</v>
      </c>
      <c r="C28" s="12">
        <v>2002717.6375500001</v>
      </c>
      <c r="D28" s="13">
        <f t="shared" si="0"/>
        <v>34.493472346582848</v>
      </c>
      <c r="E28" s="13">
        <f t="shared" si="5"/>
        <v>11.753445774391478</v>
      </c>
      <c r="F28" s="12">
        <v>4658777.1874099998</v>
      </c>
      <c r="G28" s="12">
        <v>5310577.8462699996</v>
      </c>
      <c r="H28" s="13">
        <f t="shared" si="1"/>
        <v>13.990809876493831</v>
      </c>
      <c r="I28" s="13">
        <f t="shared" si="2"/>
        <v>11.78696887496441</v>
      </c>
      <c r="J28" s="12">
        <v>20228520.797389999</v>
      </c>
      <c r="K28" s="12">
        <v>18903513.32268</v>
      </c>
      <c r="L28" s="13">
        <f t="shared" si="3"/>
        <v>-6.550194589022837</v>
      </c>
      <c r="M28" s="13">
        <f t="shared" si="4"/>
        <v>11.662877501024457</v>
      </c>
    </row>
    <row r="29" spans="1:13" ht="15.6" x14ac:dyDescent="0.3">
      <c r="A29" s="9" t="s">
        <v>21</v>
      </c>
      <c r="B29" s="8">
        <f>B30+B31+B32+B33+B34+B35+B36+B37+B38+B39+B40+B41</f>
        <v>7535774.6410599994</v>
      </c>
      <c r="C29" s="8">
        <f>C30+C31+C32+C33+C34+C35+C36+C37+C38+C39+C40+C41</f>
        <v>10844574.424169999</v>
      </c>
      <c r="D29" s="10">
        <f t="shared" si="0"/>
        <v>43.907891898484053</v>
      </c>
      <c r="E29" s="10">
        <f t="shared" si="5"/>
        <v>63.644077952378119</v>
      </c>
      <c r="F29" s="8">
        <f>F30+F31+F32+F33+F34+F35+F36+F37+F38+F39+F40+F41</f>
        <v>24549454.90546</v>
      </c>
      <c r="G29" s="8">
        <f>G30+G31+G32+G33+G34+G35+G36+G37+G38+G39+G40+G41</f>
        <v>28395578.479460001</v>
      </c>
      <c r="H29" s="10">
        <f t="shared" si="1"/>
        <v>15.666838994231972</v>
      </c>
      <c r="I29" s="10">
        <f t="shared" si="2"/>
        <v>63.024742205612625</v>
      </c>
      <c r="J29" s="8">
        <f>J30+J31+J32+J33+J34+J35+J36+J37+J38+J39+J40+J41</f>
        <v>103831638.10707003</v>
      </c>
      <c r="K29" s="8">
        <f>K30+K31+K32+K33+K34+K35+K36+K37+K38+K39+K40+K41</f>
        <v>101918294.08687001</v>
      </c>
      <c r="L29" s="10">
        <f t="shared" si="3"/>
        <v>-1.8427370068331148</v>
      </c>
      <c r="M29" s="10">
        <f t="shared" si="4"/>
        <v>62.880405285425041</v>
      </c>
    </row>
    <row r="30" spans="1:13" ht="13.8" x14ac:dyDescent="0.25">
      <c r="A30" s="11" t="s">
        <v>148</v>
      </c>
      <c r="B30" s="12">
        <v>1209797.7337799999</v>
      </c>
      <c r="C30" s="12">
        <v>1677874.3382699999</v>
      </c>
      <c r="D30" s="13">
        <f t="shared" si="0"/>
        <v>38.690484485162642</v>
      </c>
      <c r="E30" s="13">
        <f t="shared" si="5"/>
        <v>9.8470222068971403</v>
      </c>
      <c r="F30" s="12">
        <v>4217009.1205200003</v>
      </c>
      <c r="G30" s="12">
        <v>4707222.5770699997</v>
      </c>
      <c r="H30" s="13">
        <f t="shared" si="1"/>
        <v>11.624671480187621</v>
      </c>
      <c r="I30" s="13">
        <f t="shared" si="2"/>
        <v>10.447805796204298</v>
      </c>
      <c r="J30" s="12">
        <v>17411742.929340001</v>
      </c>
      <c r="K30" s="12">
        <v>17611806.262219999</v>
      </c>
      <c r="L30" s="13">
        <f t="shared" si="3"/>
        <v>1.1490138218321448</v>
      </c>
      <c r="M30" s="13">
        <f t="shared" si="4"/>
        <v>10.865934575326158</v>
      </c>
    </row>
    <row r="31" spans="1:13" ht="13.8" x14ac:dyDescent="0.25">
      <c r="A31" s="11" t="s">
        <v>149</v>
      </c>
      <c r="B31" s="12">
        <v>2060600.3320800001</v>
      </c>
      <c r="C31" s="12">
        <v>2892730.2175099999</v>
      </c>
      <c r="D31" s="13">
        <f t="shared" si="0"/>
        <v>40.382886116981055</v>
      </c>
      <c r="E31" s="13">
        <f t="shared" si="5"/>
        <v>16.976705609404018</v>
      </c>
      <c r="F31" s="12">
        <v>6976729.39652</v>
      </c>
      <c r="G31" s="12">
        <v>7690521.2504700003</v>
      </c>
      <c r="H31" s="13">
        <f t="shared" si="1"/>
        <v>10.231038261367003</v>
      </c>
      <c r="I31" s="13">
        <f t="shared" si="2"/>
        <v>17.069316604634807</v>
      </c>
      <c r="J31" s="12">
        <v>29808218.55604</v>
      </c>
      <c r="K31" s="12">
        <v>26259433.635639999</v>
      </c>
      <c r="L31" s="13">
        <f t="shared" si="3"/>
        <v>-11.905390836182377</v>
      </c>
      <c r="M31" s="13">
        <f t="shared" si="4"/>
        <v>16.201250662293884</v>
      </c>
    </row>
    <row r="32" spans="1:13" ht="13.8" x14ac:dyDescent="0.25">
      <c r="A32" s="11" t="s">
        <v>150</v>
      </c>
      <c r="B32" s="12">
        <v>68797.787249999994</v>
      </c>
      <c r="C32" s="12">
        <v>153993.32654000001</v>
      </c>
      <c r="D32" s="13">
        <f t="shared" si="0"/>
        <v>123.83470849202351</v>
      </c>
      <c r="E32" s="13">
        <f t="shared" si="5"/>
        <v>0.90374807669853696</v>
      </c>
      <c r="F32" s="12">
        <v>325109.54755000002</v>
      </c>
      <c r="G32" s="12">
        <v>211215.00354999999</v>
      </c>
      <c r="H32" s="13">
        <f t="shared" si="1"/>
        <v>-35.032666637538128</v>
      </c>
      <c r="I32" s="13">
        <f t="shared" si="2"/>
        <v>0.4687973220311536</v>
      </c>
      <c r="J32" s="12">
        <v>1100164.52174</v>
      </c>
      <c r="K32" s="12">
        <v>1261111.8108999999</v>
      </c>
      <c r="L32" s="13">
        <f t="shared" si="3"/>
        <v>14.62938369485399</v>
      </c>
      <c r="M32" s="13">
        <f t="shared" si="4"/>
        <v>0.77806661198663363</v>
      </c>
    </row>
    <row r="33" spans="1:13" ht="13.8" x14ac:dyDescent="0.25">
      <c r="A33" s="11" t="s">
        <v>151</v>
      </c>
      <c r="B33" s="12">
        <v>828820.90619000001</v>
      </c>
      <c r="C33" s="12">
        <v>1259053.26474</v>
      </c>
      <c r="D33" s="13">
        <f t="shared" si="0"/>
        <v>51.908965536080842</v>
      </c>
      <c r="E33" s="13">
        <f t="shared" si="5"/>
        <v>7.3890667344875247</v>
      </c>
      <c r="F33" s="12">
        <v>2513980.7608699999</v>
      </c>
      <c r="G33" s="12">
        <v>3219178.1628200002</v>
      </c>
      <c r="H33" s="13">
        <f t="shared" si="1"/>
        <v>28.051026202203573</v>
      </c>
      <c r="I33" s="13">
        <f t="shared" si="2"/>
        <v>7.1450516133146413</v>
      </c>
      <c r="J33" s="12">
        <v>11071022.817840001</v>
      </c>
      <c r="K33" s="12">
        <v>11754347.15013</v>
      </c>
      <c r="L33" s="13">
        <f t="shared" si="3"/>
        <v>6.1721879137389273</v>
      </c>
      <c r="M33" s="13">
        <f t="shared" si="4"/>
        <v>7.2520651889617413</v>
      </c>
    </row>
    <row r="34" spans="1:13" ht="13.8" x14ac:dyDescent="0.25">
      <c r="A34" s="11" t="s">
        <v>152</v>
      </c>
      <c r="B34" s="12">
        <v>625408.32811</v>
      </c>
      <c r="C34" s="12">
        <v>785224.00207000005</v>
      </c>
      <c r="D34" s="13">
        <f t="shared" si="0"/>
        <v>25.553812889407329</v>
      </c>
      <c r="E34" s="13">
        <f t="shared" si="5"/>
        <v>4.6082820443778072</v>
      </c>
      <c r="F34" s="12">
        <v>1882701.21786</v>
      </c>
      <c r="G34" s="12">
        <v>2121908.02672</v>
      </c>
      <c r="H34" s="13">
        <f t="shared" si="1"/>
        <v>12.705510921796606</v>
      </c>
      <c r="I34" s="13">
        <f t="shared" si="2"/>
        <v>4.7096313415408675</v>
      </c>
      <c r="J34" s="12">
        <v>7829811.9938399997</v>
      </c>
      <c r="K34" s="12">
        <v>7779423.1245600004</v>
      </c>
      <c r="L34" s="13">
        <f t="shared" si="3"/>
        <v>-0.64355145844679362</v>
      </c>
      <c r="M34" s="13">
        <f t="shared" si="4"/>
        <v>4.7996611731176921</v>
      </c>
    </row>
    <row r="35" spans="1:13" ht="13.8" x14ac:dyDescent="0.25">
      <c r="A35" s="11" t="s">
        <v>153</v>
      </c>
      <c r="B35" s="12">
        <v>671348.07797999994</v>
      </c>
      <c r="C35" s="12">
        <v>979918.57270999998</v>
      </c>
      <c r="D35" s="13">
        <f t="shared" si="0"/>
        <v>45.962817925754543</v>
      </c>
      <c r="E35" s="13">
        <f t="shared" si="5"/>
        <v>5.750895479082998</v>
      </c>
      <c r="F35" s="12">
        <v>2062783.88586</v>
      </c>
      <c r="G35" s="12">
        <v>2573572.2257599998</v>
      </c>
      <c r="H35" s="13">
        <f t="shared" si="1"/>
        <v>24.762086973888</v>
      </c>
      <c r="I35" s="13">
        <f t="shared" si="2"/>
        <v>5.7121120527048062</v>
      </c>
      <c r="J35" s="12">
        <v>8165541.9681399995</v>
      </c>
      <c r="K35" s="12">
        <v>8763661.4254000001</v>
      </c>
      <c r="L35" s="13">
        <f t="shared" si="3"/>
        <v>7.3249204963212504</v>
      </c>
      <c r="M35" s="13">
        <f t="shared" si="4"/>
        <v>5.4069054741408822</v>
      </c>
    </row>
    <row r="36" spans="1:13" ht="13.8" x14ac:dyDescent="0.25">
      <c r="A36" s="11" t="s">
        <v>154</v>
      </c>
      <c r="B36" s="12">
        <v>980770.59915000002</v>
      </c>
      <c r="C36" s="12">
        <v>1546620.7493</v>
      </c>
      <c r="D36" s="13">
        <f t="shared" si="0"/>
        <v>57.694444617365448</v>
      </c>
      <c r="E36" s="13">
        <f t="shared" si="5"/>
        <v>9.0767279269004941</v>
      </c>
      <c r="F36" s="12">
        <v>3114234.6720099999</v>
      </c>
      <c r="G36" s="12">
        <v>3813479.4476800002</v>
      </c>
      <c r="H36" s="13">
        <f t="shared" si="1"/>
        <v>22.453181899060016</v>
      </c>
      <c r="I36" s="13">
        <f t="shared" si="2"/>
        <v>8.4641191328532734</v>
      </c>
      <c r="J36" s="12">
        <v>13236598.61043</v>
      </c>
      <c r="K36" s="12">
        <v>13313847.89394</v>
      </c>
      <c r="L36" s="13">
        <f t="shared" si="3"/>
        <v>0.58360373222415041</v>
      </c>
      <c r="M36" s="13">
        <f t="shared" si="4"/>
        <v>8.214228456040285</v>
      </c>
    </row>
    <row r="37" spans="1:13" ht="13.8" x14ac:dyDescent="0.25">
      <c r="A37" s="14" t="s">
        <v>155</v>
      </c>
      <c r="B37" s="12">
        <v>316474.96230000001</v>
      </c>
      <c r="C37" s="12">
        <v>403176.23583999998</v>
      </c>
      <c r="D37" s="13">
        <f t="shared" si="0"/>
        <v>27.395934550364892</v>
      </c>
      <c r="E37" s="13">
        <f t="shared" si="5"/>
        <v>2.3661398574717465</v>
      </c>
      <c r="F37" s="12">
        <v>913396.56903000001</v>
      </c>
      <c r="G37" s="12">
        <v>1012497.1222400001</v>
      </c>
      <c r="H37" s="13">
        <f t="shared" si="1"/>
        <v>10.849674344106841</v>
      </c>
      <c r="I37" s="13">
        <f t="shared" si="2"/>
        <v>2.2472643112116719</v>
      </c>
      <c r="J37" s="12">
        <v>3593078.3498999998</v>
      </c>
      <c r="K37" s="12">
        <v>3857083.6303099999</v>
      </c>
      <c r="L37" s="13">
        <f t="shared" si="3"/>
        <v>7.3476071129188636</v>
      </c>
      <c r="M37" s="13">
        <f t="shared" si="4"/>
        <v>2.3797001712660806</v>
      </c>
    </row>
    <row r="38" spans="1:13" ht="13.8" x14ac:dyDescent="0.25">
      <c r="A38" s="11" t="s">
        <v>156</v>
      </c>
      <c r="B38" s="12">
        <v>229228.4767</v>
      </c>
      <c r="C38" s="12">
        <v>340004.78872999997</v>
      </c>
      <c r="D38" s="13">
        <f t="shared" si="0"/>
        <v>48.325720095840069</v>
      </c>
      <c r="E38" s="13">
        <f t="shared" si="5"/>
        <v>1.9954025332598664</v>
      </c>
      <c r="F38" s="12">
        <v>894012.19298000005</v>
      </c>
      <c r="G38" s="12">
        <v>975646.54908000003</v>
      </c>
      <c r="H38" s="13">
        <f t="shared" si="1"/>
        <v>9.1312352047335246</v>
      </c>
      <c r="I38" s="13">
        <f t="shared" si="2"/>
        <v>2.1654734832763278</v>
      </c>
      <c r="J38" s="12">
        <v>4182969.27685</v>
      </c>
      <c r="K38" s="12">
        <v>3854147.3158300002</v>
      </c>
      <c r="L38" s="13">
        <f t="shared" si="3"/>
        <v>-7.8609700252835797</v>
      </c>
      <c r="M38" s="13">
        <f t="shared" si="4"/>
        <v>2.3778885569116404</v>
      </c>
    </row>
    <row r="39" spans="1:13" ht="13.8" x14ac:dyDescent="0.25">
      <c r="A39" s="11" t="s">
        <v>157</v>
      </c>
      <c r="B39" s="12">
        <v>141493.82573000001</v>
      </c>
      <c r="C39" s="12">
        <v>247097.08168</v>
      </c>
      <c r="D39" s="13">
        <f>(C39-B39)/B39*100</f>
        <v>74.634532924081938</v>
      </c>
      <c r="E39" s="13">
        <f t="shared" si="5"/>
        <v>1.4501505834287907</v>
      </c>
      <c r="F39" s="12">
        <v>482209.35093999997</v>
      </c>
      <c r="G39" s="12">
        <v>647319.11190000002</v>
      </c>
      <c r="H39" s="13">
        <f t="shared" si="1"/>
        <v>34.240265278585234</v>
      </c>
      <c r="I39" s="13">
        <f t="shared" si="2"/>
        <v>1.4367419977646976</v>
      </c>
      <c r="J39" s="12">
        <v>2608219.12622</v>
      </c>
      <c r="K39" s="12">
        <v>2444130.6975400001</v>
      </c>
      <c r="L39" s="13">
        <f t="shared" si="3"/>
        <v>-6.2912056364607478</v>
      </c>
      <c r="M39" s="13">
        <f t="shared" si="4"/>
        <v>1.5079523279782134</v>
      </c>
    </row>
    <row r="40" spans="1:13" ht="13.8" x14ac:dyDescent="0.25">
      <c r="A40" s="11" t="s">
        <v>158</v>
      </c>
      <c r="B40" s="12">
        <v>396008.68799000001</v>
      </c>
      <c r="C40" s="12">
        <v>547044.04839999997</v>
      </c>
      <c r="D40" s="13">
        <f>(C40-B40)/B40*100</f>
        <v>38.139405773293014</v>
      </c>
      <c r="E40" s="13">
        <f t="shared" si="5"/>
        <v>3.2104638409928934</v>
      </c>
      <c r="F40" s="12">
        <v>1144561.5597399999</v>
      </c>
      <c r="G40" s="12">
        <v>1393256.4566599999</v>
      </c>
      <c r="H40" s="13">
        <f t="shared" si="1"/>
        <v>21.728398512395771</v>
      </c>
      <c r="I40" s="13">
        <f t="shared" si="2"/>
        <v>3.0923697881632899</v>
      </c>
      <c r="J40" s="12">
        <v>4710087.2763700001</v>
      </c>
      <c r="K40" s="12">
        <v>4911767.6315299999</v>
      </c>
      <c r="L40" s="13">
        <f t="shared" si="3"/>
        <v>4.2818814880948892</v>
      </c>
      <c r="M40" s="13">
        <f t="shared" si="4"/>
        <v>3.0304072699174807</v>
      </c>
    </row>
    <row r="41" spans="1:13" ht="13.8" x14ac:dyDescent="0.25">
      <c r="A41" s="11" t="s">
        <v>159</v>
      </c>
      <c r="B41" s="12">
        <v>7024.9237999999996</v>
      </c>
      <c r="C41" s="12">
        <v>11837.79838</v>
      </c>
      <c r="D41" s="13">
        <f t="shared" si="0"/>
        <v>68.511413319529552</v>
      </c>
      <c r="E41" s="13">
        <f t="shared" si="5"/>
        <v>6.9473059376317411E-2</v>
      </c>
      <c r="F41" s="12">
        <v>22726.631580000001</v>
      </c>
      <c r="G41" s="12">
        <v>29762.54551</v>
      </c>
      <c r="H41" s="13">
        <f t="shared" si="1"/>
        <v>30.958894657278545</v>
      </c>
      <c r="I41" s="13">
        <f t="shared" si="2"/>
        <v>6.6058761912789019E-2</v>
      </c>
      <c r="J41" s="12">
        <v>114182.68036</v>
      </c>
      <c r="K41" s="12">
        <v>107533.50887000001</v>
      </c>
      <c r="L41" s="13">
        <f t="shared" si="3"/>
        <v>-5.8232750089910335</v>
      </c>
      <c r="M41" s="13">
        <f t="shared" si="4"/>
        <v>6.6344817484347549E-2</v>
      </c>
    </row>
    <row r="42" spans="1:13" ht="15.6" x14ac:dyDescent="0.3">
      <c r="A42" s="9" t="s">
        <v>31</v>
      </c>
      <c r="B42" s="8">
        <f>B43</f>
        <v>323949.13653000002</v>
      </c>
      <c r="C42" s="8">
        <f>C43</f>
        <v>446771.25891999999</v>
      </c>
      <c r="D42" s="10">
        <f t="shared" si="0"/>
        <v>37.91401443622177</v>
      </c>
      <c r="E42" s="10">
        <f t="shared" si="5"/>
        <v>2.6219880760109073</v>
      </c>
      <c r="F42" s="8">
        <f>F43</f>
        <v>935462.37435000006</v>
      </c>
      <c r="G42" s="8">
        <f>G43</f>
        <v>1215413.68242</v>
      </c>
      <c r="H42" s="10">
        <f t="shared" si="1"/>
        <v>29.926517169065431</v>
      </c>
      <c r="I42" s="10">
        <f t="shared" si="2"/>
        <v>2.6976430173135726</v>
      </c>
      <c r="J42" s="8">
        <f>J43</f>
        <v>4278848.8360000001</v>
      </c>
      <c r="K42" s="8">
        <f>K43</f>
        <v>4550210.2854599999</v>
      </c>
      <c r="L42" s="10">
        <f t="shared" si="3"/>
        <v>6.3419265288576279</v>
      </c>
      <c r="M42" s="10">
        <f t="shared" si="4"/>
        <v>2.8073376761954134</v>
      </c>
    </row>
    <row r="43" spans="1:13" ht="13.8" x14ac:dyDescent="0.25">
      <c r="A43" s="11" t="s">
        <v>160</v>
      </c>
      <c r="B43" s="12">
        <v>323949.13653000002</v>
      </c>
      <c r="C43" s="12">
        <v>446771.25891999999</v>
      </c>
      <c r="D43" s="13">
        <f t="shared" si="0"/>
        <v>37.91401443622177</v>
      </c>
      <c r="E43" s="13">
        <f t="shared" si="5"/>
        <v>2.6219880760109073</v>
      </c>
      <c r="F43" s="12">
        <v>935462.37435000006</v>
      </c>
      <c r="G43" s="12">
        <v>1215413.68242</v>
      </c>
      <c r="H43" s="13">
        <f t="shared" si="1"/>
        <v>29.926517169065431</v>
      </c>
      <c r="I43" s="13">
        <f t="shared" si="2"/>
        <v>2.6976430173135726</v>
      </c>
      <c r="J43" s="12">
        <v>4278848.8360000001</v>
      </c>
      <c r="K43" s="12">
        <v>4550210.2854599999</v>
      </c>
      <c r="L43" s="13">
        <f t="shared" si="3"/>
        <v>6.3419265288576279</v>
      </c>
      <c r="M43" s="13">
        <f t="shared" si="4"/>
        <v>2.8073376761954134</v>
      </c>
    </row>
    <row r="44" spans="1:13" ht="15.6" x14ac:dyDescent="0.3">
      <c r="A44" s="9" t="s">
        <v>33</v>
      </c>
      <c r="B44" s="8">
        <f>B8+B22+B42</f>
        <v>12315412.221170001</v>
      </c>
      <c r="C44" s="8">
        <f>C8+C22+C42</f>
        <v>17039408.493409999</v>
      </c>
      <c r="D44" s="10">
        <f t="shared" si="0"/>
        <v>38.358409669142233</v>
      </c>
      <c r="E44" s="10">
        <f t="shared" si="5"/>
        <v>100</v>
      </c>
      <c r="F44" s="15">
        <f>F8+F22+F42</f>
        <v>39134263.07164</v>
      </c>
      <c r="G44" s="15">
        <f>G8+G22+G42</f>
        <v>45054652.324989997</v>
      </c>
      <c r="H44" s="16">
        <f t="shared" si="1"/>
        <v>15.128403574412552</v>
      </c>
      <c r="I44" s="16">
        <f t="shared" si="2"/>
        <v>100</v>
      </c>
      <c r="J44" s="15">
        <f>J8+J22+J42</f>
        <v>164073485.18213001</v>
      </c>
      <c r="K44" s="15">
        <f>K8+K22+K42</f>
        <v>162082756.34395999</v>
      </c>
      <c r="L44" s="16">
        <f t="shared" si="3"/>
        <v>-1.2133153848473508</v>
      </c>
      <c r="M44" s="16">
        <f t="shared" si="4"/>
        <v>100</v>
      </c>
    </row>
    <row r="45" spans="1:13" ht="30" x14ac:dyDescent="0.25">
      <c r="A45" s="139" t="s">
        <v>226</v>
      </c>
      <c r="B45" s="140">
        <f>B46-B44</f>
        <v>1038062.3758300003</v>
      </c>
      <c r="C45" s="140">
        <f>C46-C44</f>
        <v>1946063.9938599989</v>
      </c>
      <c r="D45" s="141">
        <f t="shared" si="0"/>
        <v>87.470814776808623</v>
      </c>
      <c r="E45" s="141">
        <f t="shared" ref="E45:E46" si="6">C45/C$46*100</f>
        <v>10.250279497467654</v>
      </c>
      <c r="F45" s="140">
        <f>F46-F44</f>
        <v>3529130.6413599998</v>
      </c>
      <c r="G45" s="140">
        <f>G46-G44</f>
        <v>4968759.8582800031</v>
      </c>
      <c r="H45" s="142">
        <f t="shared" si="1"/>
        <v>40.792743687301474</v>
      </c>
      <c r="I45" s="141">
        <f t="shared" ref="I45:I46" si="7">G45/G$46*100</f>
        <v>9.9328687137055649</v>
      </c>
      <c r="J45" s="140">
        <f>J46-J44</f>
        <v>14888898.781870008</v>
      </c>
      <c r="K45" s="140">
        <f>K46-K44</f>
        <v>14935201.903310001</v>
      </c>
      <c r="L45" s="142">
        <f t="shared" si="3"/>
        <v>0.31099090751007058</v>
      </c>
      <c r="M45" s="141">
        <f t="shared" ref="M45:M46" si="8">K45/K$46*100</f>
        <v>8.4371111559469902</v>
      </c>
    </row>
    <row r="46" spans="1:13" ht="21" x14ac:dyDescent="0.25">
      <c r="A46" s="143" t="s">
        <v>227</v>
      </c>
      <c r="B46" s="144">
        <v>13353474.597000001</v>
      </c>
      <c r="C46" s="144">
        <v>18985472.487269998</v>
      </c>
      <c r="D46" s="145">
        <f t="shared" si="0"/>
        <v>42.176272919523768</v>
      </c>
      <c r="E46" s="146">
        <f t="shared" si="6"/>
        <v>100</v>
      </c>
      <c r="F46" s="144">
        <v>42663393.713</v>
      </c>
      <c r="G46" s="144">
        <v>50023412.18327</v>
      </c>
      <c r="H46" s="145">
        <f t="shared" si="1"/>
        <v>17.251366639469477</v>
      </c>
      <c r="I46" s="146">
        <f t="shared" si="7"/>
        <v>100</v>
      </c>
      <c r="J46" s="144">
        <v>178962383.96400002</v>
      </c>
      <c r="K46" s="144">
        <v>177017958.24726999</v>
      </c>
      <c r="L46" s="145">
        <f t="shared" si="3"/>
        <v>-1.086499673093966</v>
      </c>
      <c r="M46" s="146">
        <f t="shared" si="8"/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I1" sqref="I1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29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6" sqref="I6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0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0" t="s">
        <v>56</v>
      </c>
    </row>
    <row r="34" ht="12.75" customHeight="1" x14ac:dyDescent="0.25"/>
    <row r="50" spans="2:2" ht="12.75" customHeight="1" x14ac:dyDescent="0.25"/>
    <row r="51" spans="2:2" x14ac:dyDescent="0.25">
      <c r="B51" s="29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J14" sqref="J14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0" t="s">
        <v>14</v>
      </c>
    </row>
    <row r="2" spans="2:2" ht="13.8" x14ac:dyDescent="0.25">
      <c r="B2" s="30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29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H1" sqref="H1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0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0" t="s">
        <v>59</v>
      </c>
    </row>
    <row r="19" spans="2:2" ht="13.8" x14ac:dyDescent="0.25">
      <c r="B19" s="30"/>
    </row>
    <row r="20" spans="2:2" ht="13.8" x14ac:dyDescent="0.25">
      <c r="B20" s="30"/>
    </row>
    <row r="21" spans="2:2" ht="13.8" x14ac:dyDescent="0.25">
      <c r="B21" s="30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29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B2" sqref="B2"/>
    </sheetView>
  </sheetViews>
  <sheetFormatPr defaultColWidth="9.109375" defaultRowHeight="13.2" x14ac:dyDescent="0.25"/>
  <cols>
    <col min="1" max="1" width="7" customWidth="1"/>
    <col min="2" max="2" width="40.33203125" customWidth="1"/>
    <col min="3" max="3" width="12.5546875" style="32" bestFit="1" customWidth="1"/>
    <col min="4" max="4" width="13.6640625" style="32" bestFit="1" customWidth="1"/>
    <col min="5" max="5" width="12.44140625" style="33" bestFit="1" customWidth="1"/>
    <col min="6" max="6" width="13" style="33" bestFit="1" customWidth="1"/>
    <col min="7" max="7" width="13.21875" style="33" bestFit="1" customWidth="1"/>
    <col min="8" max="8" width="15.88671875" style="33" bestFit="1" customWidth="1"/>
    <col min="9" max="9" width="15.44140625" style="33" bestFit="1" customWidth="1"/>
    <col min="10" max="10" width="17" style="33" bestFit="1" customWidth="1"/>
    <col min="11" max="11" width="13.44140625" style="33" bestFit="1" customWidth="1"/>
    <col min="12" max="12" width="11.5546875" style="33" bestFit="1" customWidth="1"/>
    <col min="13" max="13" width="13.21875" style="33" bestFit="1" customWidth="1"/>
    <col min="14" max="14" width="14.44140625" style="33" bestFit="1" customWidth="1"/>
    <col min="15" max="15" width="15.44140625" style="32" bestFit="1" customWidth="1"/>
  </cols>
  <sheetData>
    <row r="1" spans="1:15" ht="16.2" thickBot="1" x14ac:dyDescent="0.35">
      <c r="A1" s="85"/>
      <c r="B1" s="109" t="s">
        <v>60</v>
      </c>
      <c r="C1" s="110" t="s">
        <v>44</v>
      </c>
      <c r="D1" s="110" t="s">
        <v>45</v>
      </c>
      <c r="E1" s="110" t="s">
        <v>46</v>
      </c>
      <c r="F1" s="110" t="s">
        <v>47</v>
      </c>
      <c r="G1" s="110" t="s">
        <v>48</v>
      </c>
      <c r="H1" s="110" t="s">
        <v>49</v>
      </c>
      <c r="I1" s="110" t="s">
        <v>0</v>
      </c>
      <c r="J1" s="110" t="s">
        <v>61</v>
      </c>
      <c r="K1" s="110" t="s">
        <v>50</v>
      </c>
      <c r="L1" s="110" t="s">
        <v>51</v>
      </c>
      <c r="M1" s="110" t="s">
        <v>52</v>
      </c>
      <c r="N1" s="110" t="s">
        <v>53</v>
      </c>
      <c r="O1" s="111" t="s">
        <v>42</v>
      </c>
    </row>
    <row r="2" spans="1:15" s="36" customFormat="1" ht="15" thickTop="1" thickBot="1" x14ac:dyDescent="0.3">
      <c r="A2" s="86">
        <v>2021</v>
      </c>
      <c r="B2" s="112" t="s">
        <v>2</v>
      </c>
      <c r="C2" s="113">
        <f>C4+C6+C8+C10+C12+C14+C16+C18+C20+C22</f>
        <v>2060517.1601600002</v>
      </c>
      <c r="D2" s="113">
        <f t="shared" ref="D2:O2" si="0">D4+D6+D8+D10+D12+D14+D16+D18+D20+D22</f>
        <v>2129939.9620699999</v>
      </c>
      <c r="E2" s="113">
        <f t="shared" si="0"/>
        <v>2430626.5207700003</v>
      </c>
      <c r="F2" s="113"/>
      <c r="G2" s="113"/>
      <c r="H2" s="113"/>
      <c r="I2" s="113"/>
      <c r="J2" s="113"/>
      <c r="K2" s="113"/>
      <c r="L2" s="113"/>
      <c r="M2" s="113"/>
      <c r="N2" s="113"/>
      <c r="O2" s="113">
        <f t="shared" si="0"/>
        <v>6621083.6430000002</v>
      </c>
    </row>
    <row r="3" spans="1:15" ht="14.4" thickTop="1" x14ac:dyDescent="0.25">
      <c r="A3" s="85">
        <v>2020</v>
      </c>
      <c r="B3" s="112" t="s">
        <v>2</v>
      </c>
      <c r="C3" s="113">
        <f>C5+C7+C9+C11+C13+C15+C17+C19+C21+C23</f>
        <v>2043281.2181300004</v>
      </c>
      <c r="D3" s="113">
        <f t="shared" ref="D3:O3" si="1">D5+D7+D9+D11+D13+D15+D17+D19+D21+D23</f>
        <v>1939489.3303999999</v>
      </c>
      <c r="E3" s="113">
        <f t="shared" si="1"/>
        <v>2031689.7185899999</v>
      </c>
      <c r="F3" s="113">
        <f t="shared" si="1"/>
        <v>1762700.2717300002</v>
      </c>
      <c r="G3" s="113">
        <f t="shared" si="1"/>
        <v>1575596.71166</v>
      </c>
      <c r="H3" s="113">
        <f t="shared" si="1"/>
        <v>1910057.51801</v>
      </c>
      <c r="I3" s="113">
        <f t="shared" si="1"/>
        <v>1954146.4638000003</v>
      </c>
      <c r="J3" s="113">
        <f t="shared" si="1"/>
        <v>1678938.2598599999</v>
      </c>
      <c r="K3" s="113">
        <f t="shared" si="1"/>
        <v>2215812.2362200003</v>
      </c>
      <c r="L3" s="113">
        <f t="shared" si="1"/>
        <v>2333324.7737799999</v>
      </c>
      <c r="M3" s="113">
        <f t="shared" si="1"/>
        <v>2308418.3551000003</v>
      </c>
      <c r="N3" s="113">
        <f t="shared" si="1"/>
        <v>2595306.4469099999</v>
      </c>
      <c r="O3" s="113">
        <f t="shared" si="1"/>
        <v>24348761.304189999</v>
      </c>
    </row>
    <row r="4" spans="1:15" s="36" customFormat="1" ht="13.8" x14ac:dyDescent="0.25">
      <c r="A4" s="86">
        <v>2021</v>
      </c>
      <c r="B4" s="114" t="s">
        <v>134</v>
      </c>
      <c r="C4" s="115">
        <v>599923.43302</v>
      </c>
      <c r="D4" s="115">
        <v>635943.43136000005</v>
      </c>
      <c r="E4" s="115">
        <v>784305.68397000001</v>
      </c>
      <c r="F4" s="115"/>
      <c r="G4" s="115"/>
      <c r="H4" s="115"/>
      <c r="I4" s="115"/>
      <c r="J4" s="115"/>
      <c r="K4" s="115"/>
      <c r="L4" s="115"/>
      <c r="M4" s="115"/>
      <c r="N4" s="115"/>
      <c r="O4" s="116">
        <v>2020172.5483500001</v>
      </c>
    </row>
    <row r="5" spans="1:15" ht="13.8" x14ac:dyDescent="0.25">
      <c r="A5" s="85">
        <v>2020</v>
      </c>
      <c r="B5" s="114" t="s">
        <v>134</v>
      </c>
      <c r="C5" s="115">
        <v>583521.21978000004</v>
      </c>
      <c r="D5" s="115">
        <v>593058.92209000001</v>
      </c>
      <c r="E5" s="115">
        <v>631409.55660000001</v>
      </c>
      <c r="F5" s="115">
        <v>593842.38549999997</v>
      </c>
      <c r="G5" s="115">
        <v>498475.42518999998</v>
      </c>
      <c r="H5" s="115">
        <v>571551.14307999995</v>
      </c>
      <c r="I5" s="115">
        <v>588897.35079000005</v>
      </c>
      <c r="J5" s="115">
        <v>544244.33629000001</v>
      </c>
      <c r="K5" s="115">
        <v>643394.11525999999</v>
      </c>
      <c r="L5" s="115">
        <v>667364.63515999995</v>
      </c>
      <c r="M5" s="115">
        <v>611857.62601000001</v>
      </c>
      <c r="N5" s="115">
        <v>765566.88801999995</v>
      </c>
      <c r="O5" s="116">
        <v>7293183.6037699999</v>
      </c>
    </row>
    <row r="6" spans="1:15" s="36" customFormat="1" ht="13.8" x14ac:dyDescent="0.25">
      <c r="A6" s="86">
        <v>2021</v>
      </c>
      <c r="B6" s="114" t="s">
        <v>135</v>
      </c>
      <c r="C6" s="115">
        <v>278306.74651999999</v>
      </c>
      <c r="D6" s="115">
        <v>249688.44847999999</v>
      </c>
      <c r="E6" s="115">
        <v>246797.41083000001</v>
      </c>
      <c r="F6" s="115"/>
      <c r="G6" s="115"/>
      <c r="H6" s="115"/>
      <c r="I6" s="115"/>
      <c r="J6" s="115"/>
      <c r="K6" s="115"/>
      <c r="L6" s="115"/>
      <c r="M6" s="115"/>
      <c r="N6" s="115"/>
      <c r="O6" s="116">
        <v>774792.60583000001</v>
      </c>
    </row>
    <row r="7" spans="1:15" ht="13.8" x14ac:dyDescent="0.25">
      <c r="A7" s="85">
        <v>2020</v>
      </c>
      <c r="B7" s="114" t="s">
        <v>135</v>
      </c>
      <c r="C7" s="115">
        <v>255284.85496</v>
      </c>
      <c r="D7" s="115">
        <v>203425.85910999999</v>
      </c>
      <c r="E7" s="115">
        <v>178132.90669999999</v>
      </c>
      <c r="F7" s="115">
        <v>118357.13295</v>
      </c>
      <c r="G7" s="115">
        <v>158686.86642999999</v>
      </c>
      <c r="H7" s="115">
        <v>264193.62819999998</v>
      </c>
      <c r="I7" s="115">
        <v>185540.81602</v>
      </c>
      <c r="J7" s="115">
        <v>129755.44379999999</v>
      </c>
      <c r="K7" s="115">
        <v>197124.89387</v>
      </c>
      <c r="L7" s="115">
        <v>263897.97100000002</v>
      </c>
      <c r="M7" s="115">
        <v>370507.45046999998</v>
      </c>
      <c r="N7" s="115">
        <v>405325.51676000003</v>
      </c>
      <c r="O7" s="116">
        <v>2730233.34027</v>
      </c>
    </row>
    <row r="8" spans="1:15" s="36" customFormat="1" ht="13.8" x14ac:dyDescent="0.25">
      <c r="A8" s="86">
        <v>2021</v>
      </c>
      <c r="B8" s="114" t="s">
        <v>136</v>
      </c>
      <c r="C8" s="115">
        <v>129796.61565000001</v>
      </c>
      <c r="D8" s="115">
        <v>145779.91682000001</v>
      </c>
      <c r="E8" s="115">
        <v>164514.40418000001</v>
      </c>
      <c r="F8" s="115"/>
      <c r="G8" s="115"/>
      <c r="H8" s="115"/>
      <c r="I8" s="115"/>
      <c r="J8" s="115"/>
      <c r="K8" s="115"/>
      <c r="L8" s="115"/>
      <c r="M8" s="115"/>
      <c r="N8" s="115"/>
      <c r="O8" s="116">
        <v>440090.93664999999</v>
      </c>
    </row>
    <row r="9" spans="1:15" ht="13.8" x14ac:dyDescent="0.25">
      <c r="A9" s="85">
        <v>2020</v>
      </c>
      <c r="B9" s="114" t="s">
        <v>136</v>
      </c>
      <c r="C9" s="115">
        <v>131869.98423</v>
      </c>
      <c r="D9" s="115">
        <v>126847.16056</v>
      </c>
      <c r="E9" s="115">
        <v>162232.90966999999</v>
      </c>
      <c r="F9" s="115">
        <v>143635.70899000001</v>
      </c>
      <c r="G9" s="115">
        <v>100013.22176</v>
      </c>
      <c r="H9" s="115">
        <v>112618.65360000001</v>
      </c>
      <c r="I9" s="115">
        <v>124162.9997</v>
      </c>
      <c r="J9" s="115">
        <v>130638.14971</v>
      </c>
      <c r="K9" s="115">
        <v>166846.41081</v>
      </c>
      <c r="L9" s="115">
        <v>168642.57126999999</v>
      </c>
      <c r="M9" s="115">
        <v>164456.62773000001</v>
      </c>
      <c r="N9" s="115">
        <v>151221.75333000001</v>
      </c>
      <c r="O9" s="116">
        <v>1683186.15136</v>
      </c>
    </row>
    <row r="10" spans="1:15" s="36" customFormat="1" ht="13.8" x14ac:dyDescent="0.25">
      <c r="A10" s="86">
        <v>2021</v>
      </c>
      <c r="B10" s="114" t="s">
        <v>137</v>
      </c>
      <c r="C10" s="115">
        <v>103748.80113000001</v>
      </c>
      <c r="D10" s="115">
        <v>117109.43171999999</v>
      </c>
      <c r="E10" s="115">
        <v>126340.14083999999</v>
      </c>
      <c r="F10" s="115"/>
      <c r="G10" s="115"/>
      <c r="H10" s="115"/>
      <c r="I10" s="115"/>
      <c r="J10" s="115"/>
      <c r="K10" s="115"/>
      <c r="L10" s="115"/>
      <c r="M10" s="115"/>
      <c r="N10" s="115"/>
      <c r="O10" s="116">
        <v>347198.37368999998</v>
      </c>
    </row>
    <row r="11" spans="1:15" ht="13.8" x14ac:dyDescent="0.25">
      <c r="A11" s="85">
        <v>2020</v>
      </c>
      <c r="B11" s="114" t="s">
        <v>137</v>
      </c>
      <c r="C11" s="115">
        <v>113205.42514000001</v>
      </c>
      <c r="D11" s="115">
        <v>100301.6303</v>
      </c>
      <c r="E11" s="115">
        <v>123199.15419</v>
      </c>
      <c r="F11" s="115">
        <v>103631.95716999999</v>
      </c>
      <c r="G11" s="115">
        <v>74239.044009999998</v>
      </c>
      <c r="H11" s="115">
        <v>89459.700299999997</v>
      </c>
      <c r="I11" s="115">
        <v>89853.850919999997</v>
      </c>
      <c r="J11" s="115">
        <v>84871.402730000002</v>
      </c>
      <c r="K11" s="115">
        <v>148527.73120000001</v>
      </c>
      <c r="L11" s="115">
        <v>191106.38385000001</v>
      </c>
      <c r="M11" s="115">
        <v>154576.15176000001</v>
      </c>
      <c r="N11" s="115">
        <v>125916.85722999999</v>
      </c>
      <c r="O11" s="116">
        <v>1398889.2888</v>
      </c>
    </row>
    <row r="12" spans="1:15" s="36" customFormat="1" ht="13.8" x14ac:dyDescent="0.25">
      <c r="A12" s="86">
        <v>2021</v>
      </c>
      <c r="B12" s="114" t="s">
        <v>138</v>
      </c>
      <c r="C12" s="115">
        <v>190993.67420000001</v>
      </c>
      <c r="D12" s="115">
        <v>201550.20772999999</v>
      </c>
      <c r="E12" s="115">
        <v>184111.81630000001</v>
      </c>
      <c r="F12" s="115"/>
      <c r="G12" s="115"/>
      <c r="H12" s="115"/>
      <c r="I12" s="115"/>
      <c r="J12" s="115"/>
      <c r="K12" s="115"/>
      <c r="L12" s="115"/>
      <c r="M12" s="115"/>
      <c r="N12" s="115"/>
      <c r="O12" s="116">
        <v>576655.69822999998</v>
      </c>
    </row>
    <row r="13" spans="1:15" ht="13.8" x14ac:dyDescent="0.25">
      <c r="A13" s="85">
        <v>2020</v>
      </c>
      <c r="B13" s="114" t="s">
        <v>138</v>
      </c>
      <c r="C13" s="115">
        <v>183299.71315</v>
      </c>
      <c r="D13" s="115">
        <v>163093.91933999999</v>
      </c>
      <c r="E13" s="115">
        <v>207313.63224000001</v>
      </c>
      <c r="F13" s="115">
        <v>196618.3253</v>
      </c>
      <c r="G13" s="115">
        <v>120059.47622</v>
      </c>
      <c r="H13" s="115">
        <v>120394.22031</v>
      </c>
      <c r="I13" s="115">
        <v>135375.98057000001</v>
      </c>
      <c r="J13" s="115">
        <v>91056.767959999997</v>
      </c>
      <c r="K13" s="115">
        <v>222079.4828</v>
      </c>
      <c r="L13" s="115">
        <v>171296.52512000001</v>
      </c>
      <c r="M13" s="115">
        <v>155645.34166000001</v>
      </c>
      <c r="N13" s="115">
        <v>174861.70762999999</v>
      </c>
      <c r="O13" s="116">
        <v>1941095.0922999999</v>
      </c>
    </row>
    <row r="14" spans="1:15" s="36" customFormat="1" ht="13.8" x14ac:dyDescent="0.25">
      <c r="A14" s="86">
        <v>2021</v>
      </c>
      <c r="B14" s="114" t="s">
        <v>139</v>
      </c>
      <c r="C14" s="115">
        <v>15946.06086</v>
      </c>
      <c r="D14" s="115">
        <v>26141.642039999999</v>
      </c>
      <c r="E14" s="115">
        <v>26652.912820000001</v>
      </c>
      <c r="F14" s="115"/>
      <c r="G14" s="115"/>
      <c r="H14" s="115"/>
      <c r="I14" s="115"/>
      <c r="J14" s="115"/>
      <c r="K14" s="115"/>
      <c r="L14" s="115"/>
      <c r="M14" s="115"/>
      <c r="N14" s="115"/>
      <c r="O14" s="116">
        <v>68740.615720000002</v>
      </c>
    </row>
    <row r="15" spans="1:15" ht="13.8" x14ac:dyDescent="0.25">
      <c r="A15" s="85">
        <v>2020</v>
      </c>
      <c r="B15" s="114" t="s">
        <v>139</v>
      </c>
      <c r="C15" s="115">
        <v>24451.569380000001</v>
      </c>
      <c r="D15" s="115">
        <v>24726.651860000002</v>
      </c>
      <c r="E15" s="115">
        <v>29417.072550000001</v>
      </c>
      <c r="F15" s="115">
        <v>23301.29163</v>
      </c>
      <c r="G15" s="115">
        <v>19919.669020000001</v>
      </c>
      <c r="H15" s="115">
        <v>18969.29394</v>
      </c>
      <c r="I15" s="115">
        <v>19075.408370000001</v>
      </c>
      <c r="J15" s="115">
        <v>14848.67002</v>
      </c>
      <c r="K15" s="115">
        <v>19081.79737</v>
      </c>
      <c r="L15" s="115">
        <v>22005.576830000002</v>
      </c>
      <c r="M15" s="115">
        <v>25197.230309999999</v>
      </c>
      <c r="N15" s="115">
        <v>30132.582460000001</v>
      </c>
      <c r="O15" s="116">
        <v>271126.81374000001</v>
      </c>
    </row>
    <row r="16" spans="1:15" ht="13.8" x14ac:dyDescent="0.25">
      <c r="A16" s="86">
        <v>2021</v>
      </c>
      <c r="B16" s="114" t="s">
        <v>140</v>
      </c>
      <c r="C16" s="115">
        <v>59118.003539999998</v>
      </c>
      <c r="D16" s="115">
        <v>49199.688770000001</v>
      </c>
      <c r="E16" s="115">
        <v>49300.429120000001</v>
      </c>
      <c r="F16" s="115"/>
      <c r="G16" s="115"/>
      <c r="H16" s="115"/>
      <c r="I16" s="115"/>
      <c r="J16" s="115"/>
      <c r="K16" s="115"/>
      <c r="L16" s="115"/>
      <c r="M16" s="115"/>
      <c r="N16" s="115"/>
      <c r="O16" s="116">
        <v>157618.12143</v>
      </c>
    </row>
    <row r="17" spans="1:15" ht="13.8" x14ac:dyDescent="0.25">
      <c r="A17" s="85">
        <v>2020</v>
      </c>
      <c r="B17" s="114" t="s">
        <v>140</v>
      </c>
      <c r="C17" s="115">
        <v>79131.446320000003</v>
      </c>
      <c r="D17" s="115">
        <v>60671.367539999999</v>
      </c>
      <c r="E17" s="115">
        <v>78806.017680000004</v>
      </c>
      <c r="F17" s="115">
        <v>53409.438990000002</v>
      </c>
      <c r="G17" s="115">
        <v>69658.718049999996</v>
      </c>
      <c r="H17" s="115">
        <v>84526.764179999998</v>
      </c>
      <c r="I17" s="115">
        <v>74619.318069999994</v>
      </c>
      <c r="J17" s="115">
        <v>71254.857780000006</v>
      </c>
      <c r="K17" s="115">
        <v>90724.827149999997</v>
      </c>
      <c r="L17" s="115">
        <v>79811.920360000004</v>
      </c>
      <c r="M17" s="115">
        <v>67968.791859999998</v>
      </c>
      <c r="N17" s="115">
        <v>99922.812779999993</v>
      </c>
      <c r="O17" s="116">
        <v>910506.28075999999</v>
      </c>
    </row>
    <row r="18" spans="1:15" ht="13.8" x14ac:dyDescent="0.25">
      <c r="A18" s="86">
        <v>2021</v>
      </c>
      <c r="B18" s="114" t="s">
        <v>141</v>
      </c>
      <c r="C18" s="115">
        <v>12015.77319</v>
      </c>
      <c r="D18" s="115">
        <v>16300.861290000001</v>
      </c>
      <c r="E18" s="115">
        <v>17383.814600000002</v>
      </c>
      <c r="F18" s="115"/>
      <c r="G18" s="115"/>
      <c r="H18" s="115"/>
      <c r="I18" s="115"/>
      <c r="J18" s="115"/>
      <c r="K18" s="115"/>
      <c r="L18" s="115"/>
      <c r="M18" s="115"/>
      <c r="N18" s="115"/>
      <c r="O18" s="116">
        <v>45700.449079999999</v>
      </c>
    </row>
    <row r="19" spans="1:15" ht="13.8" x14ac:dyDescent="0.25">
      <c r="A19" s="85">
        <v>2020</v>
      </c>
      <c r="B19" s="114" t="s">
        <v>141</v>
      </c>
      <c r="C19" s="115">
        <v>11024.010979999999</v>
      </c>
      <c r="D19" s="115">
        <v>13044.33958</v>
      </c>
      <c r="E19" s="115">
        <v>12149.519109999999</v>
      </c>
      <c r="F19" s="115">
        <v>6813.2945600000003</v>
      </c>
      <c r="G19" s="115">
        <v>6914.2485900000001</v>
      </c>
      <c r="H19" s="115">
        <v>6061.0726599999998</v>
      </c>
      <c r="I19" s="115">
        <v>6099.3303900000001</v>
      </c>
      <c r="J19" s="115">
        <v>6022.5977899999998</v>
      </c>
      <c r="K19" s="115">
        <v>8099.6306800000002</v>
      </c>
      <c r="L19" s="115">
        <v>7811.1414000000004</v>
      </c>
      <c r="M19" s="115">
        <v>8959.7396700000008</v>
      </c>
      <c r="N19" s="115">
        <v>13108.625050000001</v>
      </c>
      <c r="O19" s="116">
        <v>106107.55046</v>
      </c>
    </row>
    <row r="20" spans="1:15" ht="13.8" x14ac:dyDescent="0.25">
      <c r="A20" s="86">
        <v>2021</v>
      </c>
      <c r="B20" s="114" t="s">
        <v>142</v>
      </c>
      <c r="C20" s="117">
        <v>216943.79311999999</v>
      </c>
      <c r="D20" s="117">
        <v>209044.82313</v>
      </c>
      <c r="E20" s="117">
        <v>248173.30082999999</v>
      </c>
      <c r="F20" s="117"/>
      <c r="G20" s="117"/>
      <c r="H20" s="115"/>
      <c r="I20" s="115"/>
      <c r="J20" s="115"/>
      <c r="K20" s="115"/>
      <c r="L20" s="115"/>
      <c r="M20" s="115"/>
      <c r="N20" s="115"/>
      <c r="O20" s="116">
        <v>674161.91708000004</v>
      </c>
    </row>
    <row r="21" spans="1:15" ht="13.8" x14ac:dyDescent="0.25">
      <c r="A21" s="85">
        <v>2020</v>
      </c>
      <c r="B21" s="114" t="s">
        <v>142</v>
      </c>
      <c r="C21" s="115">
        <v>208704.15538000001</v>
      </c>
      <c r="D21" s="115">
        <v>209590.38469000001</v>
      </c>
      <c r="E21" s="115">
        <v>182293.10563000001</v>
      </c>
      <c r="F21" s="115">
        <v>182916.50704999999</v>
      </c>
      <c r="G21" s="115">
        <v>160819.64772000001</v>
      </c>
      <c r="H21" s="115">
        <v>183353.03677999999</v>
      </c>
      <c r="I21" s="115">
        <v>218769.25588000001</v>
      </c>
      <c r="J21" s="115">
        <v>179649.28064000001</v>
      </c>
      <c r="K21" s="115">
        <v>206149.27737</v>
      </c>
      <c r="L21" s="115">
        <v>234875.55642000001</v>
      </c>
      <c r="M21" s="115">
        <v>226867.71914999999</v>
      </c>
      <c r="N21" s="115">
        <v>255918.82803</v>
      </c>
      <c r="O21" s="116">
        <v>2449906.7547399998</v>
      </c>
    </row>
    <row r="22" spans="1:15" ht="13.8" x14ac:dyDescent="0.25">
      <c r="A22" s="86">
        <v>2021</v>
      </c>
      <c r="B22" s="114" t="s">
        <v>143</v>
      </c>
      <c r="C22" s="117">
        <v>453724.25893000001</v>
      </c>
      <c r="D22" s="117">
        <v>479181.51072999998</v>
      </c>
      <c r="E22" s="117">
        <v>583046.60728</v>
      </c>
      <c r="F22" s="117"/>
      <c r="G22" s="117"/>
      <c r="H22" s="115"/>
      <c r="I22" s="115"/>
      <c r="J22" s="115"/>
      <c r="K22" s="115"/>
      <c r="L22" s="115"/>
      <c r="M22" s="115"/>
      <c r="N22" s="115"/>
      <c r="O22" s="116">
        <v>1515952.3769400001</v>
      </c>
    </row>
    <row r="23" spans="1:15" ht="13.8" x14ac:dyDescent="0.25">
      <c r="A23" s="85">
        <v>2020</v>
      </c>
      <c r="B23" s="114" t="s">
        <v>143</v>
      </c>
      <c r="C23" s="115">
        <v>452788.83880999999</v>
      </c>
      <c r="D23" s="117">
        <v>444729.09532999998</v>
      </c>
      <c r="E23" s="115">
        <v>426735.84422000003</v>
      </c>
      <c r="F23" s="115">
        <v>340174.22959</v>
      </c>
      <c r="G23" s="115">
        <v>366810.39467000001</v>
      </c>
      <c r="H23" s="115">
        <v>458930.00495999999</v>
      </c>
      <c r="I23" s="115">
        <v>511752.15308999998</v>
      </c>
      <c r="J23" s="115">
        <v>426596.75313999999</v>
      </c>
      <c r="K23" s="115">
        <v>513784.06971000001</v>
      </c>
      <c r="L23" s="115">
        <v>526512.49236999999</v>
      </c>
      <c r="M23" s="115">
        <v>522381.67648000002</v>
      </c>
      <c r="N23" s="115">
        <v>573330.87561999995</v>
      </c>
      <c r="O23" s="116">
        <v>5564526.4279899998</v>
      </c>
    </row>
    <row r="24" spans="1:15" ht="13.8" x14ac:dyDescent="0.25">
      <c r="A24" s="86">
        <v>2021</v>
      </c>
      <c r="B24" s="112" t="s">
        <v>14</v>
      </c>
      <c r="C24" s="118">
        <f>C26+C28+C30+C32+C34+C36+C38+C40+C42+C44+C46+C48+C50+C52+C54+C56</f>
        <v>11080745.721730001</v>
      </c>
      <c r="D24" s="118">
        <f t="shared" ref="D24:O24" si="2">D26+D28+D30+D32+D34+D36+D38+D40+D42+D44+D46+D48+D50+D52+D54+D56</f>
        <v>11975398.564119998</v>
      </c>
      <c r="E24" s="118">
        <f t="shared" si="2"/>
        <v>14162010.713719999</v>
      </c>
      <c r="F24" s="118"/>
      <c r="G24" s="118"/>
      <c r="H24" s="118"/>
      <c r="I24" s="118"/>
      <c r="J24" s="118"/>
      <c r="K24" s="118"/>
      <c r="L24" s="118"/>
      <c r="M24" s="118"/>
      <c r="N24" s="118"/>
      <c r="O24" s="118">
        <f t="shared" si="2"/>
        <v>37218154.999570005</v>
      </c>
    </row>
    <row r="25" spans="1:15" ht="13.8" x14ac:dyDescent="0.25">
      <c r="A25" s="85">
        <v>2020</v>
      </c>
      <c r="B25" s="112" t="s">
        <v>14</v>
      </c>
      <c r="C25" s="118">
        <f>C27+C29+C31+C33+C35+C37+C39+C41+C43+C45+C47+C49+C51+C53+C55+C57</f>
        <v>11102389.641239999</v>
      </c>
      <c r="D25" s="118">
        <f t="shared" ref="D25:O25" si="3">D27+D29+D31+D33+D35+D37+D39+D41+D43+D45+D47+D49+D51+D53+D55+D57</f>
        <v>11122177.42288</v>
      </c>
      <c r="E25" s="118">
        <f t="shared" si="3"/>
        <v>9959773.3660500012</v>
      </c>
      <c r="F25" s="118">
        <f t="shared" si="3"/>
        <v>6233649.8576300014</v>
      </c>
      <c r="G25" s="118">
        <f t="shared" si="3"/>
        <v>7113764.882939999</v>
      </c>
      <c r="H25" s="118">
        <f t="shared" si="3"/>
        <v>10209445.931440001</v>
      </c>
      <c r="I25" s="118">
        <f t="shared" si="3"/>
        <v>11458964.286970004</v>
      </c>
      <c r="J25" s="118">
        <f t="shared" si="3"/>
        <v>9391737.008270001</v>
      </c>
      <c r="K25" s="118">
        <f t="shared" si="3"/>
        <v>12226701.744200001</v>
      </c>
      <c r="L25" s="118">
        <f t="shared" si="3"/>
        <v>13281667.530310001</v>
      </c>
      <c r="M25" s="118">
        <f t="shared" si="3"/>
        <v>12169411.94105</v>
      </c>
      <c r="N25" s="118">
        <f t="shared" si="3"/>
        <v>13273663.196049999</v>
      </c>
      <c r="O25" s="118">
        <f t="shared" si="3"/>
        <v>127543346.80903001</v>
      </c>
    </row>
    <row r="26" spans="1:15" ht="13.8" x14ac:dyDescent="0.25">
      <c r="A26" s="86">
        <v>2021</v>
      </c>
      <c r="B26" s="114" t="s">
        <v>144</v>
      </c>
      <c r="C26" s="115">
        <v>730490.28864000004</v>
      </c>
      <c r="D26" s="115">
        <v>745305.53734000004</v>
      </c>
      <c r="E26" s="115">
        <v>869643.34048999997</v>
      </c>
      <c r="F26" s="115"/>
      <c r="G26" s="115"/>
      <c r="H26" s="115"/>
      <c r="I26" s="115"/>
      <c r="J26" s="115"/>
      <c r="K26" s="115"/>
      <c r="L26" s="115"/>
      <c r="M26" s="115"/>
      <c r="N26" s="115"/>
      <c r="O26" s="116">
        <v>2345439.1664700001</v>
      </c>
    </row>
    <row r="27" spans="1:15" ht="13.8" x14ac:dyDescent="0.25">
      <c r="A27" s="85">
        <v>2020</v>
      </c>
      <c r="B27" s="114" t="s">
        <v>144</v>
      </c>
      <c r="C27" s="115">
        <v>672952.80998999998</v>
      </c>
      <c r="D27" s="115">
        <v>645847.26633000001</v>
      </c>
      <c r="E27" s="115">
        <v>584624.57605000003</v>
      </c>
      <c r="F27" s="115">
        <v>306219.74414999998</v>
      </c>
      <c r="G27" s="115">
        <v>368568.54275000002</v>
      </c>
      <c r="H27" s="115">
        <v>553302.64202999999</v>
      </c>
      <c r="I27" s="115">
        <v>655102.73019000003</v>
      </c>
      <c r="J27" s="115">
        <v>568016.42666</v>
      </c>
      <c r="K27" s="115">
        <v>687240.05376000004</v>
      </c>
      <c r="L27" s="115">
        <v>769128.86702000001</v>
      </c>
      <c r="M27" s="115">
        <v>704189.22098999994</v>
      </c>
      <c r="N27" s="115">
        <v>768567.76029000001</v>
      </c>
      <c r="O27" s="116">
        <v>7283760.6402099999</v>
      </c>
    </row>
    <row r="28" spans="1:15" ht="13.8" x14ac:dyDescent="0.25">
      <c r="A28" s="86">
        <v>2021</v>
      </c>
      <c r="B28" s="114" t="s">
        <v>145</v>
      </c>
      <c r="C28" s="115">
        <v>109855.41296</v>
      </c>
      <c r="D28" s="115">
        <v>129301.73970000001</v>
      </c>
      <c r="E28" s="115">
        <v>157803.43479999999</v>
      </c>
      <c r="F28" s="115"/>
      <c r="G28" s="115"/>
      <c r="H28" s="115"/>
      <c r="I28" s="115"/>
      <c r="J28" s="115"/>
      <c r="K28" s="115"/>
      <c r="L28" s="115"/>
      <c r="M28" s="115"/>
      <c r="N28" s="115"/>
      <c r="O28" s="116">
        <v>396960.58746000001</v>
      </c>
    </row>
    <row r="29" spans="1:15" ht="13.8" x14ac:dyDescent="0.25">
      <c r="A29" s="85">
        <v>2020</v>
      </c>
      <c r="B29" s="114" t="s">
        <v>145</v>
      </c>
      <c r="C29" s="115">
        <v>132736.2948</v>
      </c>
      <c r="D29" s="115">
        <v>151364.41237000001</v>
      </c>
      <c r="E29" s="115">
        <v>130396.74503999999</v>
      </c>
      <c r="F29" s="115">
        <v>53932.50344</v>
      </c>
      <c r="G29" s="115">
        <v>61556.372819999997</v>
      </c>
      <c r="H29" s="115">
        <v>101137.99194000001</v>
      </c>
      <c r="I29" s="115">
        <v>127743.18747</v>
      </c>
      <c r="J29" s="115">
        <v>97893.038379999998</v>
      </c>
      <c r="K29" s="115">
        <v>130382.45094</v>
      </c>
      <c r="L29" s="115">
        <v>130859.08433</v>
      </c>
      <c r="M29" s="115">
        <v>103926.69594999999</v>
      </c>
      <c r="N29" s="115">
        <v>109889.85358</v>
      </c>
      <c r="O29" s="116">
        <v>1331818.63106</v>
      </c>
    </row>
    <row r="30" spans="1:15" s="36" customFormat="1" ht="13.8" x14ac:dyDescent="0.25">
      <c r="A30" s="86">
        <v>2021</v>
      </c>
      <c r="B30" s="114" t="s">
        <v>146</v>
      </c>
      <c r="C30" s="115">
        <v>235599.78774999999</v>
      </c>
      <c r="D30" s="115">
        <v>246727.25545</v>
      </c>
      <c r="E30" s="115">
        <v>287271.87670999998</v>
      </c>
      <c r="F30" s="115"/>
      <c r="G30" s="115"/>
      <c r="H30" s="115"/>
      <c r="I30" s="115"/>
      <c r="J30" s="115"/>
      <c r="K30" s="115"/>
      <c r="L30" s="115"/>
      <c r="M30" s="115"/>
      <c r="N30" s="115"/>
      <c r="O30" s="116">
        <v>769598.91991000006</v>
      </c>
    </row>
    <row r="31" spans="1:15" ht="13.8" x14ac:dyDescent="0.25">
      <c r="A31" s="85">
        <v>2020</v>
      </c>
      <c r="B31" s="114" t="s">
        <v>146</v>
      </c>
      <c r="C31" s="115">
        <v>221439.79410999999</v>
      </c>
      <c r="D31" s="115">
        <v>216850.69987000001</v>
      </c>
      <c r="E31" s="115">
        <v>219895.73874</v>
      </c>
      <c r="F31" s="115">
        <v>75483.474539999996</v>
      </c>
      <c r="G31" s="115">
        <v>117221.57016</v>
      </c>
      <c r="H31" s="115">
        <v>195131.12787</v>
      </c>
      <c r="I31" s="115">
        <v>248832.67285999999</v>
      </c>
      <c r="J31" s="115">
        <v>205440.87320999999</v>
      </c>
      <c r="K31" s="115">
        <v>269716.44290999998</v>
      </c>
      <c r="L31" s="115">
        <v>286876.98878000001</v>
      </c>
      <c r="M31" s="115">
        <v>257753.96281999999</v>
      </c>
      <c r="N31" s="115">
        <v>289241.01520000002</v>
      </c>
      <c r="O31" s="116">
        <v>2603884.3610700001</v>
      </c>
    </row>
    <row r="32" spans="1:15" ht="13.8" x14ac:dyDescent="0.25">
      <c r="A32" s="86">
        <v>2021</v>
      </c>
      <c r="B32" s="114" t="s">
        <v>147</v>
      </c>
      <c r="C32" s="117">
        <v>1635616.3298800001</v>
      </c>
      <c r="D32" s="117">
        <v>1672243.8788399999</v>
      </c>
      <c r="E32" s="117">
        <v>2002717.6375500001</v>
      </c>
      <c r="F32" s="117"/>
      <c r="G32" s="117"/>
      <c r="H32" s="117"/>
      <c r="I32" s="117"/>
      <c r="J32" s="117"/>
      <c r="K32" s="117"/>
      <c r="L32" s="117"/>
      <c r="M32" s="117"/>
      <c r="N32" s="117"/>
      <c r="O32" s="116">
        <v>5310577.8462699996</v>
      </c>
    </row>
    <row r="33" spans="1:15" ht="13.8" x14ac:dyDescent="0.25">
      <c r="A33" s="85">
        <v>2020</v>
      </c>
      <c r="B33" s="114" t="s">
        <v>147</v>
      </c>
      <c r="C33" s="115">
        <v>1680111.3639199999</v>
      </c>
      <c r="D33" s="115">
        <v>1489584.15833</v>
      </c>
      <c r="E33" s="115">
        <v>1489081.6651600001</v>
      </c>
      <c r="F33" s="117">
        <v>1275431.3443100001</v>
      </c>
      <c r="G33" s="117">
        <v>1180806.69835</v>
      </c>
      <c r="H33" s="117">
        <v>1422688.68652</v>
      </c>
      <c r="I33" s="117">
        <v>1579738.59614</v>
      </c>
      <c r="J33" s="117">
        <v>1372180.0569800001</v>
      </c>
      <c r="K33" s="117">
        <v>1618711.4281500001</v>
      </c>
      <c r="L33" s="117">
        <v>1720503.7930900001</v>
      </c>
      <c r="M33" s="117">
        <v>1626210.0518799999</v>
      </c>
      <c r="N33" s="117">
        <v>1796664.8209899999</v>
      </c>
      <c r="O33" s="116">
        <v>18251712.663819999</v>
      </c>
    </row>
    <row r="34" spans="1:15" ht="13.8" x14ac:dyDescent="0.25">
      <c r="A34" s="86">
        <v>2021</v>
      </c>
      <c r="B34" s="114" t="s">
        <v>148</v>
      </c>
      <c r="C34" s="115">
        <v>1515919.9937799999</v>
      </c>
      <c r="D34" s="115">
        <v>1513428.24502</v>
      </c>
      <c r="E34" s="115">
        <v>1677874.3382699999</v>
      </c>
      <c r="F34" s="115"/>
      <c r="G34" s="115"/>
      <c r="H34" s="115"/>
      <c r="I34" s="115"/>
      <c r="J34" s="115"/>
      <c r="K34" s="115"/>
      <c r="L34" s="115"/>
      <c r="M34" s="115"/>
      <c r="N34" s="115"/>
      <c r="O34" s="116">
        <v>4707222.5770699997</v>
      </c>
    </row>
    <row r="35" spans="1:15" ht="13.8" x14ac:dyDescent="0.25">
      <c r="A35" s="85">
        <v>2020</v>
      </c>
      <c r="B35" s="114" t="s">
        <v>148</v>
      </c>
      <c r="C35" s="115">
        <v>1490296.0776</v>
      </c>
      <c r="D35" s="115">
        <v>1516915.30914</v>
      </c>
      <c r="E35" s="115">
        <v>1209797.7337799999</v>
      </c>
      <c r="F35" s="115">
        <v>573277.50399</v>
      </c>
      <c r="G35" s="115">
        <v>835939.99708</v>
      </c>
      <c r="H35" s="115">
        <v>1348587.8126099999</v>
      </c>
      <c r="I35" s="115">
        <v>1804541.4936299999</v>
      </c>
      <c r="J35" s="115">
        <v>1538111.4308199999</v>
      </c>
      <c r="K35" s="115">
        <v>1787751.50496</v>
      </c>
      <c r="L35" s="115">
        <v>1847771.4046100001</v>
      </c>
      <c r="M35" s="115">
        <v>1515117.4987699999</v>
      </c>
      <c r="N35" s="115">
        <v>1653485.03868</v>
      </c>
      <c r="O35" s="116">
        <v>17121592.805670001</v>
      </c>
    </row>
    <row r="36" spans="1:15" ht="13.8" x14ac:dyDescent="0.25">
      <c r="A36" s="86">
        <v>2021</v>
      </c>
      <c r="B36" s="114" t="s">
        <v>149</v>
      </c>
      <c r="C36" s="115">
        <v>2266256.38307</v>
      </c>
      <c r="D36" s="115">
        <v>2531534.64989</v>
      </c>
      <c r="E36" s="115">
        <v>2892730.2175099999</v>
      </c>
      <c r="F36" s="115"/>
      <c r="G36" s="115"/>
      <c r="H36" s="115"/>
      <c r="I36" s="115"/>
      <c r="J36" s="115"/>
      <c r="K36" s="115"/>
      <c r="L36" s="115"/>
      <c r="M36" s="115"/>
      <c r="N36" s="115"/>
      <c r="O36" s="116">
        <v>7690521.2504700003</v>
      </c>
    </row>
    <row r="37" spans="1:15" ht="13.8" x14ac:dyDescent="0.25">
      <c r="A37" s="85">
        <v>2020</v>
      </c>
      <c r="B37" s="114" t="s">
        <v>149</v>
      </c>
      <c r="C37" s="115">
        <v>2398160.2183599998</v>
      </c>
      <c r="D37" s="115">
        <v>2517968.84608</v>
      </c>
      <c r="E37" s="115">
        <v>2060600.3320800001</v>
      </c>
      <c r="F37" s="115">
        <v>596328.93374000001</v>
      </c>
      <c r="G37" s="115">
        <v>1202350.3807000001</v>
      </c>
      <c r="H37" s="115">
        <v>2014183.4314300001</v>
      </c>
      <c r="I37" s="115">
        <v>2199933.9359599999</v>
      </c>
      <c r="J37" s="115">
        <v>1543627.02574</v>
      </c>
      <c r="K37" s="115">
        <v>2604389.27122</v>
      </c>
      <c r="L37" s="115">
        <v>2914073.1109000002</v>
      </c>
      <c r="M37" s="115">
        <v>2696303.9546699999</v>
      </c>
      <c r="N37" s="115">
        <v>2797722.34081</v>
      </c>
      <c r="O37" s="116">
        <v>25545641.781690001</v>
      </c>
    </row>
    <row r="38" spans="1:15" ht="13.8" x14ac:dyDescent="0.25">
      <c r="A38" s="86">
        <v>2021</v>
      </c>
      <c r="B38" s="114" t="s">
        <v>150</v>
      </c>
      <c r="C38" s="115">
        <v>42744.004710000001</v>
      </c>
      <c r="D38" s="115">
        <v>14477.6723</v>
      </c>
      <c r="E38" s="115">
        <v>153993.32654000001</v>
      </c>
      <c r="F38" s="115"/>
      <c r="G38" s="115"/>
      <c r="H38" s="115"/>
      <c r="I38" s="115"/>
      <c r="J38" s="115"/>
      <c r="K38" s="115"/>
      <c r="L38" s="115"/>
      <c r="M38" s="115"/>
      <c r="N38" s="115"/>
      <c r="O38" s="116">
        <v>211215.00354999999</v>
      </c>
    </row>
    <row r="39" spans="1:15" ht="13.8" x14ac:dyDescent="0.25">
      <c r="A39" s="85">
        <v>2020</v>
      </c>
      <c r="B39" s="114" t="s">
        <v>150</v>
      </c>
      <c r="C39" s="115">
        <v>108751.99489</v>
      </c>
      <c r="D39" s="115">
        <v>147559.76540999999</v>
      </c>
      <c r="E39" s="115">
        <v>68797.787249999994</v>
      </c>
      <c r="F39" s="115">
        <v>28953.63925</v>
      </c>
      <c r="G39" s="115">
        <v>58162.571049999999</v>
      </c>
      <c r="H39" s="115">
        <v>88349.361170000004</v>
      </c>
      <c r="I39" s="115">
        <v>141332.83762000001</v>
      </c>
      <c r="J39" s="115">
        <v>120028.25627</v>
      </c>
      <c r="K39" s="115">
        <v>159923.62223000001</v>
      </c>
      <c r="L39" s="115">
        <v>41729.86378</v>
      </c>
      <c r="M39" s="115">
        <v>223265.95722000001</v>
      </c>
      <c r="N39" s="115">
        <v>188150.69876</v>
      </c>
      <c r="O39" s="116">
        <v>1375006.3548999999</v>
      </c>
    </row>
    <row r="40" spans="1:15" ht="13.8" x14ac:dyDescent="0.25">
      <c r="A40" s="86">
        <v>2021</v>
      </c>
      <c r="B40" s="114" t="s">
        <v>151</v>
      </c>
      <c r="C40" s="115">
        <v>894877.88847999997</v>
      </c>
      <c r="D40" s="115">
        <v>1065247.0096</v>
      </c>
      <c r="E40" s="115">
        <v>1259053.26474</v>
      </c>
      <c r="F40" s="115"/>
      <c r="G40" s="115"/>
      <c r="H40" s="115"/>
      <c r="I40" s="115"/>
      <c r="J40" s="115"/>
      <c r="K40" s="115"/>
      <c r="L40" s="115"/>
      <c r="M40" s="115"/>
      <c r="N40" s="115"/>
      <c r="O40" s="116">
        <v>3219178.1628200002</v>
      </c>
    </row>
    <row r="41" spans="1:15" ht="13.8" x14ac:dyDescent="0.25">
      <c r="A41" s="85">
        <v>2020</v>
      </c>
      <c r="B41" s="114" t="s">
        <v>151</v>
      </c>
      <c r="C41" s="115">
        <v>822626.08528999996</v>
      </c>
      <c r="D41" s="115">
        <v>862533.76939000003</v>
      </c>
      <c r="E41" s="115">
        <v>828820.90619000001</v>
      </c>
      <c r="F41" s="115">
        <v>619436.81217000005</v>
      </c>
      <c r="G41" s="115">
        <v>668904.78333999997</v>
      </c>
      <c r="H41" s="115">
        <v>901107.66527999996</v>
      </c>
      <c r="I41" s="115">
        <v>984829.10918999999</v>
      </c>
      <c r="J41" s="115">
        <v>849845.24543999997</v>
      </c>
      <c r="K41" s="115">
        <v>1061243.37369</v>
      </c>
      <c r="L41" s="115">
        <v>1121688.43359</v>
      </c>
      <c r="M41" s="115">
        <v>1109160.4598000001</v>
      </c>
      <c r="N41" s="115">
        <v>1218953.1048099999</v>
      </c>
      <c r="O41" s="116">
        <v>11049149.74818</v>
      </c>
    </row>
    <row r="42" spans="1:15" ht="13.8" x14ac:dyDescent="0.25">
      <c r="A42" s="86">
        <v>2021</v>
      </c>
      <c r="B42" s="114" t="s">
        <v>152</v>
      </c>
      <c r="C42" s="115">
        <v>651565.98322000005</v>
      </c>
      <c r="D42" s="115">
        <v>685118.04142999998</v>
      </c>
      <c r="E42" s="115">
        <v>785224.00207000005</v>
      </c>
      <c r="F42" s="115"/>
      <c r="G42" s="115"/>
      <c r="H42" s="115"/>
      <c r="I42" s="115"/>
      <c r="J42" s="115"/>
      <c r="K42" s="115"/>
      <c r="L42" s="115"/>
      <c r="M42" s="115"/>
      <c r="N42" s="115"/>
      <c r="O42" s="116">
        <v>2121908.02672</v>
      </c>
    </row>
    <row r="43" spans="1:15" ht="13.8" x14ac:dyDescent="0.25">
      <c r="A43" s="85">
        <v>2020</v>
      </c>
      <c r="B43" s="114" t="s">
        <v>152</v>
      </c>
      <c r="C43" s="115">
        <v>623758.75159999996</v>
      </c>
      <c r="D43" s="115">
        <v>633534.13815000001</v>
      </c>
      <c r="E43" s="115">
        <v>625408.32811</v>
      </c>
      <c r="F43" s="115">
        <v>455476.31581</v>
      </c>
      <c r="G43" s="115">
        <v>430827.64545000001</v>
      </c>
      <c r="H43" s="115">
        <v>585134.49791999999</v>
      </c>
      <c r="I43" s="115">
        <v>665764.57568999997</v>
      </c>
      <c r="J43" s="115">
        <v>570508.73341999995</v>
      </c>
      <c r="K43" s="115">
        <v>687410.91550999996</v>
      </c>
      <c r="L43" s="115">
        <v>735644.62146000005</v>
      </c>
      <c r="M43" s="115">
        <v>693451.17021999997</v>
      </c>
      <c r="N43" s="115">
        <v>833296.62236000004</v>
      </c>
      <c r="O43" s="116">
        <v>7540216.3157000002</v>
      </c>
    </row>
    <row r="44" spans="1:15" ht="13.8" x14ac:dyDescent="0.25">
      <c r="A44" s="86">
        <v>2021</v>
      </c>
      <c r="B44" s="114" t="s">
        <v>153</v>
      </c>
      <c r="C44" s="115">
        <v>759097.92698999995</v>
      </c>
      <c r="D44" s="115">
        <v>834555.72606000002</v>
      </c>
      <c r="E44" s="115">
        <v>979918.57270999998</v>
      </c>
      <c r="F44" s="115"/>
      <c r="G44" s="115"/>
      <c r="H44" s="115"/>
      <c r="I44" s="115"/>
      <c r="J44" s="115"/>
      <c r="K44" s="115"/>
      <c r="L44" s="115"/>
      <c r="M44" s="115"/>
      <c r="N44" s="115"/>
      <c r="O44" s="116">
        <v>2573572.2257599998</v>
      </c>
    </row>
    <row r="45" spans="1:15" ht="13.8" x14ac:dyDescent="0.25">
      <c r="A45" s="85">
        <v>2020</v>
      </c>
      <c r="B45" s="114" t="s">
        <v>153</v>
      </c>
      <c r="C45" s="115">
        <v>702065.64616</v>
      </c>
      <c r="D45" s="115">
        <v>689370.16171999997</v>
      </c>
      <c r="E45" s="115">
        <v>671348.07797999994</v>
      </c>
      <c r="F45" s="115">
        <v>517653.10184000002</v>
      </c>
      <c r="G45" s="115">
        <v>497665.28460000001</v>
      </c>
      <c r="H45" s="115">
        <v>676168.18970999995</v>
      </c>
      <c r="I45" s="115">
        <v>754128.33484999998</v>
      </c>
      <c r="J45" s="115">
        <v>614936.23898000002</v>
      </c>
      <c r="K45" s="115">
        <v>747670.41081000003</v>
      </c>
      <c r="L45" s="115">
        <v>800847.97201999999</v>
      </c>
      <c r="M45" s="115">
        <v>761609.80767999997</v>
      </c>
      <c r="N45" s="115">
        <v>819409.85915000003</v>
      </c>
      <c r="O45" s="116">
        <v>8252873.0855</v>
      </c>
    </row>
    <row r="46" spans="1:15" ht="13.8" x14ac:dyDescent="0.25">
      <c r="A46" s="86">
        <v>2021</v>
      </c>
      <c r="B46" s="114" t="s">
        <v>154</v>
      </c>
      <c r="C46" s="115">
        <v>1054939.8369499999</v>
      </c>
      <c r="D46" s="115">
        <v>1211918.86143</v>
      </c>
      <c r="E46" s="115">
        <v>1546620.7493</v>
      </c>
      <c r="F46" s="115"/>
      <c r="G46" s="115"/>
      <c r="H46" s="115"/>
      <c r="I46" s="115"/>
      <c r="J46" s="115"/>
      <c r="K46" s="115"/>
      <c r="L46" s="115"/>
      <c r="M46" s="115"/>
      <c r="N46" s="115"/>
      <c r="O46" s="116">
        <v>3813479.4476800002</v>
      </c>
    </row>
    <row r="47" spans="1:15" ht="13.8" x14ac:dyDescent="0.25">
      <c r="A47" s="85">
        <v>2020</v>
      </c>
      <c r="B47" s="114" t="s">
        <v>154</v>
      </c>
      <c r="C47" s="115">
        <v>1135828.2861599999</v>
      </c>
      <c r="D47" s="115">
        <v>997635.78670000006</v>
      </c>
      <c r="E47" s="115">
        <v>980770.59915000002</v>
      </c>
      <c r="F47" s="115">
        <v>901066.08548999997</v>
      </c>
      <c r="G47" s="115">
        <v>814522.73259000003</v>
      </c>
      <c r="H47" s="115">
        <v>1119160.36598</v>
      </c>
      <c r="I47" s="115">
        <v>1034440.8811999999</v>
      </c>
      <c r="J47" s="115">
        <v>864655.23341999995</v>
      </c>
      <c r="K47" s="115">
        <v>1084108.5546299999</v>
      </c>
      <c r="L47" s="115">
        <v>1104014.6107900001</v>
      </c>
      <c r="M47" s="115">
        <v>1208199.9875</v>
      </c>
      <c r="N47" s="115">
        <v>1370199.9946600001</v>
      </c>
      <c r="O47" s="116">
        <v>12614603.11827</v>
      </c>
    </row>
    <row r="48" spans="1:15" ht="13.8" x14ac:dyDescent="0.25">
      <c r="A48" s="86">
        <v>2021</v>
      </c>
      <c r="B48" s="114" t="s">
        <v>155</v>
      </c>
      <c r="C48" s="115">
        <v>279057.94546000002</v>
      </c>
      <c r="D48" s="115">
        <v>330262.94094</v>
      </c>
      <c r="E48" s="115">
        <v>403176.23583999998</v>
      </c>
      <c r="F48" s="115"/>
      <c r="G48" s="115"/>
      <c r="H48" s="115"/>
      <c r="I48" s="115"/>
      <c r="J48" s="115"/>
      <c r="K48" s="115"/>
      <c r="L48" s="115"/>
      <c r="M48" s="115"/>
      <c r="N48" s="115"/>
      <c r="O48" s="116">
        <v>1012497.1222400001</v>
      </c>
    </row>
    <row r="49" spans="1:15" ht="13.8" x14ac:dyDescent="0.25">
      <c r="A49" s="85">
        <v>2020</v>
      </c>
      <c r="B49" s="114" t="s">
        <v>155</v>
      </c>
      <c r="C49" s="115">
        <v>287897.45929000003</v>
      </c>
      <c r="D49" s="115">
        <v>309024.14743999997</v>
      </c>
      <c r="E49" s="115">
        <v>316474.96230000001</v>
      </c>
      <c r="F49" s="115">
        <v>231358.31606000001</v>
      </c>
      <c r="G49" s="115">
        <v>250126.45538</v>
      </c>
      <c r="H49" s="115">
        <v>322830.25151999999</v>
      </c>
      <c r="I49" s="115">
        <v>350669.70876000001</v>
      </c>
      <c r="J49" s="115">
        <v>318594.05446999997</v>
      </c>
      <c r="K49" s="115">
        <v>344049.49904000002</v>
      </c>
      <c r="L49" s="115">
        <v>356427.86830999999</v>
      </c>
      <c r="M49" s="115">
        <v>318160.60462</v>
      </c>
      <c r="N49" s="115">
        <v>352369.74991000001</v>
      </c>
      <c r="O49" s="116">
        <v>3757983.0770999999</v>
      </c>
    </row>
    <row r="50" spans="1:15" ht="13.8" x14ac:dyDescent="0.25">
      <c r="A50" s="86">
        <v>2021</v>
      </c>
      <c r="B50" s="114" t="s">
        <v>156</v>
      </c>
      <c r="C50" s="115">
        <v>330233.26205000002</v>
      </c>
      <c r="D50" s="115">
        <v>305408.49829999998</v>
      </c>
      <c r="E50" s="115">
        <v>340004.78872999997</v>
      </c>
      <c r="F50" s="115"/>
      <c r="G50" s="115"/>
      <c r="H50" s="115"/>
      <c r="I50" s="115"/>
      <c r="J50" s="115"/>
      <c r="K50" s="115"/>
      <c r="L50" s="115"/>
      <c r="M50" s="115"/>
      <c r="N50" s="115"/>
      <c r="O50" s="116">
        <v>975646.54908000003</v>
      </c>
    </row>
    <row r="51" spans="1:15" ht="13.8" x14ac:dyDescent="0.25">
      <c r="A51" s="85">
        <v>2020</v>
      </c>
      <c r="B51" s="114" t="s">
        <v>156</v>
      </c>
      <c r="C51" s="115">
        <v>290780.76075999998</v>
      </c>
      <c r="D51" s="115">
        <v>374002.95552000002</v>
      </c>
      <c r="E51" s="115">
        <v>229228.4767</v>
      </c>
      <c r="F51" s="115">
        <v>145571.75638000001</v>
      </c>
      <c r="G51" s="115">
        <v>230640.46377999999</v>
      </c>
      <c r="H51" s="115">
        <v>346445.54528000002</v>
      </c>
      <c r="I51" s="115">
        <v>347047.36641999998</v>
      </c>
      <c r="J51" s="115">
        <v>187487.85428999999</v>
      </c>
      <c r="K51" s="115">
        <v>316252.85888999997</v>
      </c>
      <c r="L51" s="115">
        <v>694774.87872000004</v>
      </c>
      <c r="M51" s="115">
        <v>312224.62391999998</v>
      </c>
      <c r="N51" s="115">
        <v>298055.41907</v>
      </c>
      <c r="O51" s="116">
        <v>3772512.9597299998</v>
      </c>
    </row>
    <row r="52" spans="1:15" ht="13.8" x14ac:dyDescent="0.25">
      <c r="A52" s="86">
        <v>2021</v>
      </c>
      <c r="B52" s="114" t="s">
        <v>157</v>
      </c>
      <c r="C52" s="115">
        <v>166997.1611</v>
      </c>
      <c r="D52" s="115">
        <v>233224.86911999999</v>
      </c>
      <c r="E52" s="115">
        <v>247097.08168</v>
      </c>
      <c r="F52" s="115"/>
      <c r="G52" s="115"/>
      <c r="H52" s="115"/>
      <c r="I52" s="115"/>
      <c r="J52" s="115"/>
      <c r="K52" s="115"/>
      <c r="L52" s="115"/>
      <c r="M52" s="115"/>
      <c r="N52" s="115"/>
      <c r="O52" s="116">
        <v>647319.11190000002</v>
      </c>
    </row>
    <row r="53" spans="1:15" ht="13.8" x14ac:dyDescent="0.25">
      <c r="A53" s="85">
        <v>2020</v>
      </c>
      <c r="B53" s="114" t="s">
        <v>157</v>
      </c>
      <c r="C53" s="115">
        <v>166851.07902</v>
      </c>
      <c r="D53" s="115">
        <v>173864.44618999999</v>
      </c>
      <c r="E53" s="115">
        <v>141493.82573000001</v>
      </c>
      <c r="F53" s="115">
        <v>160660.43745</v>
      </c>
      <c r="G53" s="115">
        <v>112401.96175</v>
      </c>
      <c r="H53" s="115">
        <v>167255.96335000001</v>
      </c>
      <c r="I53" s="115">
        <v>139475.37940000001</v>
      </c>
      <c r="J53" s="115">
        <v>177409.4436</v>
      </c>
      <c r="K53" s="115">
        <v>281550.57806999999</v>
      </c>
      <c r="L53" s="115">
        <v>287181.89549999998</v>
      </c>
      <c r="M53" s="115">
        <v>191365.55755</v>
      </c>
      <c r="N53" s="115">
        <v>279510.36897000001</v>
      </c>
      <c r="O53" s="116">
        <v>2279020.93658</v>
      </c>
    </row>
    <row r="54" spans="1:15" ht="13.8" x14ac:dyDescent="0.25">
      <c r="A54" s="86">
        <v>2021</v>
      </c>
      <c r="B54" s="114" t="s">
        <v>158</v>
      </c>
      <c r="C54" s="115">
        <v>400162.34246000001</v>
      </c>
      <c r="D54" s="115">
        <v>446050.06579999998</v>
      </c>
      <c r="E54" s="115">
        <v>547044.04839999997</v>
      </c>
      <c r="F54" s="115"/>
      <c r="G54" s="115"/>
      <c r="H54" s="115"/>
      <c r="I54" s="115"/>
      <c r="J54" s="115"/>
      <c r="K54" s="115"/>
      <c r="L54" s="115"/>
      <c r="M54" s="115"/>
      <c r="N54" s="115"/>
      <c r="O54" s="116">
        <v>1393256.4566599999</v>
      </c>
    </row>
    <row r="55" spans="1:15" ht="13.8" x14ac:dyDescent="0.25">
      <c r="A55" s="85">
        <v>2020</v>
      </c>
      <c r="B55" s="114" t="s">
        <v>158</v>
      </c>
      <c r="C55" s="115">
        <v>361004.43206999998</v>
      </c>
      <c r="D55" s="115">
        <v>387548.43968000001</v>
      </c>
      <c r="E55" s="115">
        <v>396008.68799000001</v>
      </c>
      <c r="F55" s="115">
        <v>286875.33373000001</v>
      </c>
      <c r="G55" s="115">
        <v>277944.24114</v>
      </c>
      <c r="H55" s="115">
        <v>359616.86741000001</v>
      </c>
      <c r="I55" s="115">
        <v>415949.41119999997</v>
      </c>
      <c r="J55" s="115">
        <v>355292.86916</v>
      </c>
      <c r="K55" s="115">
        <v>435792.94423999998</v>
      </c>
      <c r="L55" s="115">
        <v>459706.16210999998</v>
      </c>
      <c r="M55" s="115">
        <v>439386.02438000002</v>
      </c>
      <c r="N55" s="115">
        <v>487947.32150000002</v>
      </c>
      <c r="O55" s="116">
        <v>4663072.7346099997</v>
      </c>
    </row>
    <row r="56" spans="1:15" ht="13.8" x14ac:dyDescent="0.25">
      <c r="A56" s="86">
        <v>2021</v>
      </c>
      <c r="B56" s="114" t="s">
        <v>159</v>
      </c>
      <c r="C56" s="115">
        <v>7331.1742299999996</v>
      </c>
      <c r="D56" s="115">
        <v>10593.572899999999</v>
      </c>
      <c r="E56" s="115">
        <v>11837.79838</v>
      </c>
      <c r="F56" s="115"/>
      <c r="G56" s="115"/>
      <c r="H56" s="115"/>
      <c r="I56" s="115"/>
      <c r="J56" s="115"/>
      <c r="K56" s="115"/>
      <c r="L56" s="115"/>
      <c r="M56" s="115"/>
      <c r="N56" s="115"/>
      <c r="O56" s="116">
        <v>29762.54551</v>
      </c>
    </row>
    <row r="57" spans="1:15" ht="13.8" x14ac:dyDescent="0.25">
      <c r="A57" s="85">
        <v>2020</v>
      </c>
      <c r="B57" s="114" t="s">
        <v>159</v>
      </c>
      <c r="C57" s="115">
        <v>7128.5872200000003</v>
      </c>
      <c r="D57" s="115">
        <v>8573.1205599999994</v>
      </c>
      <c r="E57" s="115">
        <v>7024.9237999999996</v>
      </c>
      <c r="F57" s="115">
        <v>5924.5552799999996</v>
      </c>
      <c r="G57" s="115">
        <v>6125.1819999999998</v>
      </c>
      <c r="H57" s="115">
        <v>8345.5314199999993</v>
      </c>
      <c r="I57" s="115">
        <v>9434.06639</v>
      </c>
      <c r="J57" s="115">
        <v>7710.2274299999999</v>
      </c>
      <c r="K57" s="115">
        <v>10507.835150000001</v>
      </c>
      <c r="L57" s="115">
        <v>10437.9753</v>
      </c>
      <c r="M57" s="115">
        <v>9086.3630799999992</v>
      </c>
      <c r="N57" s="115">
        <v>10199.22731</v>
      </c>
      <c r="O57" s="116">
        <v>100497.59494</v>
      </c>
    </row>
    <row r="58" spans="1:15" ht="13.8" x14ac:dyDescent="0.25">
      <c r="A58" s="86">
        <v>2021</v>
      </c>
      <c r="B58" s="112" t="s">
        <v>31</v>
      </c>
      <c r="C58" s="118">
        <f>C60</f>
        <v>353182.96613000002</v>
      </c>
      <c r="D58" s="118">
        <f t="shared" ref="D58:O58" si="4">D60</f>
        <v>415459.45737000002</v>
      </c>
      <c r="E58" s="118">
        <f t="shared" si="4"/>
        <v>446771.25891999999</v>
      </c>
      <c r="F58" s="118"/>
      <c r="G58" s="118"/>
      <c r="H58" s="118"/>
      <c r="I58" s="118"/>
      <c r="J58" s="118"/>
      <c r="K58" s="118"/>
      <c r="L58" s="118"/>
      <c r="M58" s="118"/>
      <c r="N58" s="118"/>
      <c r="O58" s="118">
        <f t="shared" si="4"/>
        <v>1215413.68242</v>
      </c>
    </row>
    <row r="59" spans="1:15" ht="13.8" x14ac:dyDescent="0.25">
      <c r="A59" s="85">
        <v>2020</v>
      </c>
      <c r="B59" s="112" t="s">
        <v>31</v>
      </c>
      <c r="C59" s="118">
        <f>C61</f>
        <v>329222.77347000001</v>
      </c>
      <c r="D59" s="118">
        <f t="shared" ref="D59:O59" si="5">D61</f>
        <v>282290.46435000002</v>
      </c>
      <c r="E59" s="118">
        <f t="shared" si="5"/>
        <v>323949.13653000002</v>
      </c>
      <c r="F59" s="118">
        <f t="shared" si="5"/>
        <v>329304.61407000001</v>
      </c>
      <c r="G59" s="118">
        <f t="shared" si="5"/>
        <v>272471.24283</v>
      </c>
      <c r="H59" s="118">
        <f t="shared" si="5"/>
        <v>312612.13030000002</v>
      </c>
      <c r="I59" s="118">
        <f t="shared" si="5"/>
        <v>372489.72096000001</v>
      </c>
      <c r="J59" s="118">
        <f t="shared" si="5"/>
        <v>322479.23713999998</v>
      </c>
      <c r="K59" s="118">
        <f t="shared" si="5"/>
        <v>420079.68560999999</v>
      </c>
      <c r="L59" s="118">
        <f t="shared" si="5"/>
        <v>393981.52207000001</v>
      </c>
      <c r="M59" s="118">
        <f t="shared" si="5"/>
        <v>432572.59969</v>
      </c>
      <c r="N59" s="118">
        <f t="shared" si="5"/>
        <v>478805.85037</v>
      </c>
      <c r="O59" s="118">
        <f t="shared" si="5"/>
        <v>4270258.9773899997</v>
      </c>
    </row>
    <row r="60" spans="1:15" ht="13.8" x14ac:dyDescent="0.25">
      <c r="A60" s="86">
        <v>2021</v>
      </c>
      <c r="B60" s="114" t="s">
        <v>160</v>
      </c>
      <c r="C60" s="115">
        <v>353182.96613000002</v>
      </c>
      <c r="D60" s="115">
        <v>415459.45737000002</v>
      </c>
      <c r="E60" s="115">
        <v>446771.25891999999</v>
      </c>
      <c r="F60" s="115"/>
      <c r="G60" s="115"/>
      <c r="H60" s="115"/>
      <c r="I60" s="115"/>
      <c r="J60" s="115"/>
      <c r="K60" s="115"/>
      <c r="L60" s="115"/>
      <c r="M60" s="115"/>
      <c r="N60" s="115"/>
      <c r="O60" s="116">
        <v>1215413.68242</v>
      </c>
    </row>
    <row r="61" spans="1:15" ht="14.4" thickBot="1" x14ac:dyDescent="0.3">
      <c r="A61" s="85">
        <v>2020</v>
      </c>
      <c r="B61" s="114" t="s">
        <v>160</v>
      </c>
      <c r="C61" s="115">
        <v>329222.77347000001</v>
      </c>
      <c r="D61" s="115">
        <v>282290.46435000002</v>
      </c>
      <c r="E61" s="115">
        <v>323949.13653000002</v>
      </c>
      <c r="F61" s="115">
        <v>329304.61407000001</v>
      </c>
      <c r="G61" s="115">
        <v>272471.24283</v>
      </c>
      <c r="H61" s="115">
        <v>312612.13030000002</v>
      </c>
      <c r="I61" s="115">
        <v>372489.72096000001</v>
      </c>
      <c r="J61" s="115">
        <v>322479.23713999998</v>
      </c>
      <c r="K61" s="115">
        <v>420079.68560999999</v>
      </c>
      <c r="L61" s="115">
        <v>393981.52207000001</v>
      </c>
      <c r="M61" s="115">
        <v>432572.59969</v>
      </c>
      <c r="N61" s="115">
        <v>478805.85037</v>
      </c>
      <c r="O61" s="116">
        <v>4270258.9773899997</v>
      </c>
    </row>
    <row r="62" spans="1:15" s="31" customFormat="1" ht="15" customHeight="1" thickBot="1" x14ac:dyDescent="0.25">
      <c r="A62" s="119">
        <v>2002</v>
      </c>
      <c r="B62" s="120" t="s">
        <v>40</v>
      </c>
      <c r="C62" s="121">
        <v>2607319.6609999998</v>
      </c>
      <c r="D62" s="121">
        <v>2383772.9539999999</v>
      </c>
      <c r="E62" s="121">
        <v>2918943.5210000002</v>
      </c>
      <c r="F62" s="121">
        <v>2742857.9219999998</v>
      </c>
      <c r="G62" s="121">
        <v>3000325.2429999998</v>
      </c>
      <c r="H62" s="121">
        <v>2770693.8810000001</v>
      </c>
      <c r="I62" s="121">
        <v>3103851.8620000002</v>
      </c>
      <c r="J62" s="121">
        <v>2975888.9739999999</v>
      </c>
      <c r="K62" s="121">
        <v>3218206.861</v>
      </c>
      <c r="L62" s="121">
        <v>3501128.02</v>
      </c>
      <c r="M62" s="121">
        <v>3593604.8960000002</v>
      </c>
      <c r="N62" s="121">
        <v>3242495.2340000002</v>
      </c>
      <c r="O62" s="122">
        <f>SUM(C62:N62)</f>
        <v>36059089.028999999</v>
      </c>
    </row>
    <row r="63" spans="1:15" s="31" customFormat="1" ht="15" customHeight="1" thickBot="1" x14ac:dyDescent="0.25">
      <c r="A63" s="119">
        <v>2003</v>
      </c>
      <c r="B63" s="120" t="s">
        <v>40</v>
      </c>
      <c r="C63" s="121">
        <v>3533705.5819999999</v>
      </c>
      <c r="D63" s="121">
        <v>2923460.39</v>
      </c>
      <c r="E63" s="121">
        <v>3908255.9909999999</v>
      </c>
      <c r="F63" s="121">
        <v>3662183.449</v>
      </c>
      <c r="G63" s="121">
        <v>3860471.3</v>
      </c>
      <c r="H63" s="121">
        <v>3796113.5219999999</v>
      </c>
      <c r="I63" s="121">
        <v>4236114.2640000004</v>
      </c>
      <c r="J63" s="121">
        <v>3828726.17</v>
      </c>
      <c r="K63" s="121">
        <v>4114677.523</v>
      </c>
      <c r="L63" s="121">
        <v>4824388.2589999996</v>
      </c>
      <c r="M63" s="121">
        <v>3969697.4580000001</v>
      </c>
      <c r="N63" s="121">
        <v>4595042.3940000003</v>
      </c>
      <c r="O63" s="122">
        <f t="shared" ref="O63:O81" si="6">SUM(C63:N63)</f>
        <v>47252836.302000001</v>
      </c>
    </row>
    <row r="64" spans="1:15" s="31" customFormat="1" ht="15" customHeight="1" thickBot="1" x14ac:dyDescent="0.25">
      <c r="A64" s="119">
        <v>2004</v>
      </c>
      <c r="B64" s="120" t="s">
        <v>40</v>
      </c>
      <c r="C64" s="121">
        <v>4619660.84</v>
      </c>
      <c r="D64" s="121">
        <v>3664503.0430000001</v>
      </c>
      <c r="E64" s="121">
        <v>5218042.1770000001</v>
      </c>
      <c r="F64" s="121">
        <v>5072462.9939999999</v>
      </c>
      <c r="G64" s="121">
        <v>5170061.6050000004</v>
      </c>
      <c r="H64" s="121">
        <v>5284383.2860000003</v>
      </c>
      <c r="I64" s="121">
        <v>5632138.7980000004</v>
      </c>
      <c r="J64" s="121">
        <v>4707491.284</v>
      </c>
      <c r="K64" s="121">
        <v>5656283.5209999997</v>
      </c>
      <c r="L64" s="121">
        <v>5867342.1210000003</v>
      </c>
      <c r="M64" s="121">
        <v>5733908.9759999998</v>
      </c>
      <c r="N64" s="121">
        <v>6540874.1749999998</v>
      </c>
      <c r="O64" s="122">
        <f t="shared" si="6"/>
        <v>63167152.819999993</v>
      </c>
    </row>
    <row r="65" spans="1:15" s="31" customFormat="1" ht="15" customHeight="1" thickBot="1" x14ac:dyDescent="0.25">
      <c r="A65" s="119">
        <v>2005</v>
      </c>
      <c r="B65" s="120" t="s">
        <v>40</v>
      </c>
      <c r="C65" s="121">
        <v>4997279.7240000004</v>
      </c>
      <c r="D65" s="121">
        <v>5651741.2520000003</v>
      </c>
      <c r="E65" s="121">
        <v>6591859.2180000003</v>
      </c>
      <c r="F65" s="121">
        <v>6128131.8779999996</v>
      </c>
      <c r="G65" s="121">
        <v>5977226.2170000002</v>
      </c>
      <c r="H65" s="121">
        <v>6038534.3669999996</v>
      </c>
      <c r="I65" s="121">
        <v>5763466.3530000001</v>
      </c>
      <c r="J65" s="121">
        <v>5552867.2120000003</v>
      </c>
      <c r="K65" s="121">
        <v>6814268.9409999996</v>
      </c>
      <c r="L65" s="121">
        <v>6772178.5690000001</v>
      </c>
      <c r="M65" s="121">
        <v>5942575.7819999997</v>
      </c>
      <c r="N65" s="121">
        <v>7246278.6299999999</v>
      </c>
      <c r="O65" s="122">
        <f t="shared" si="6"/>
        <v>73476408.142999992</v>
      </c>
    </row>
    <row r="66" spans="1:15" s="31" customFormat="1" ht="15" customHeight="1" thickBot="1" x14ac:dyDescent="0.25">
      <c r="A66" s="119">
        <v>2006</v>
      </c>
      <c r="B66" s="120" t="s">
        <v>40</v>
      </c>
      <c r="C66" s="121">
        <v>5133048.8810000001</v>
      </c>
      <c r="D66" s="121">
        <v>6058251.2790000001</v>
      </c>
      <c r="E66" s="121">
        <v>7411101.659</v>
      </c>
      <c r="F66" s="121">
        <v>6456090.2609999999</v>
      </c>
      <c r="G66" s="121">
        <v>7041543.2470000004</v>
      </c>
      <c r="H66" s="121">
        <v>7815434.6220000004</v>
      </c>
      <c r="I66" s="121">
        <v>7067411.4790000003</v>
      </c>
      <c r="J66" s="121">
        <v>6811202.4100000001</v>
      </c>
      <c r="K66" s="121">
        <v>7606551.0949999997</v>
      </c>
      <c r="L66" s="121">
        <v>6888812.5489999996</v>
      </c>
      <c r="M66" s="121">
        <v>8641474.5559999999</v>
      </c>
      <c r="N66" s="121">
        <v>8603753.4800000004</v>
      </c>
      <c r="O66" s="122">
        <f t="shared" si="6"/>
        <v>85534675.517999992</v>
      </c>
    </row>
    <row r="67" spans="1:15" s="31" customFormat="1" ht="15" customHeight="1" thickBot="1" x14ac:dyDescent="0.25">
      <c r="A67" s="119">
        <v>2007</v>
      </c>
      <c r="B67" s="120" t="s">
        <v>40</v>
      </c>
      <c r="C67" s="121">
        <v>6564559.7929999996</v>
      </c>
      <c r="D67" s="121">
        <v>7656951.608</v>
      </c>
      <c r="E67" s="121">
        <v>8957851.6209999993</v>
      </c>
      <c r="F67" s="121">
        <v>8313312.0049999999</v>
      </c>
      <c r="G67" s="121">
        <v>9147620.0419999994</v>
      </c>
      <c r="H67" s="121">
        <v>8980247.4370000008</v>
      </c>
      <c r="I67" s="121">
        <v>8937741.591</v>
      </c>
      <c r="J67" s="121">
        <v>8736689.0920000002</v>
      </c>
      <c r="K67" s="121">
        <v>9038743.8959999997</v>
      </c>
      <c r="L67" s="121">
        <v>9895216.6219999995</v>
      </c>
      <c r="M67" s="121">
        <v>11318798.220000001</v>
      </c>
      <c r="N67" s="121">
        <v>9724017.977</v>
      </c>
      <c r="O67" s="122">
        <f t="shared" si="6"/>
        <v>107271749.90399998</v>
      </c>
    </row>
    <row r="68" spans="1:15" s="31" customFormat="1" ht="15" customHeight="1" thickBot="1" x14ac:dyDescent="0.25">
      <c r="A68" s="119">
        <v>2008</v>
      </c>
      <c r="B68" s="120" t="s">
        <v>40</v>
      </c>
      <c r="C68" s="121">
        <v>10632207.040999999</v>
      </c>
      <c r="D68" s="121">
        <v>11077899.119999999</v>
      </c>
      <c r="E68" s="121">
        <v>11428587.233999999</v>
      </c>
      <c r="F68" s="121">
        <v>11363963.503</v>
      </c>
      <c r="G68" s="121">
        <v>12477968.699999999</v>
      </c>
      <c r="H68" s="121">
        <v>11770634.384</v>
      </c>
      <c r="I68" s="121">
        <v>12595426.863</v>
      </c>
      <c r="J68" s="121">
        <v>11046830.085999999</v>
      </c>
      <c r="K68" s="121">
        <v>12793148.034</v>
      </c>
      <c r="L68" s="121">
        <v>9722708.7899999991</v>
      </c>
      <c r="M68" s="121">
        <v>9395872.8969999999</v>
      </c>
      <c r="N68" s="121">
        <v>7721948.9740000004</v>
      </c>
      <c r="O68" s="122">
        <f t="shared" si="6"/>
        <v>132027195.626</v>
      </c>
    </row>
    <row r="69" spans="1:15" s="31" customFormat="1" ht="15" customHeight="1" thickBot="1" x14ac:dyDescent="0.25">
      <c r="A69" s="119">
        <v>2009</v>
      </c>
      <c r="B69" s="120" t="s">
        <v>40</v>
      </c>
      <c r="C69" s="121">
        <v>7884493.5240000002</v>
      </c>
      <c r="D69" s="121">
        <v>8435115.8340000007</v>
      </c>
      <c r="E69" s="121">
        <v>8155485.0810000002</v>
      </c>
      <c r="F69" s="121">
        <v>7561696.2829999998</v>
      </c>
      <c r="G69" s="121">
        <v>7346407.5279999999</v>
      </c>
      <c r="H69" s="121">
        <v>8329692.7829999998</v>
      </c>
      <c r="I69" s="121">
        <v>9055733.6710000001</v>
      </c>
      <c r="J69" s="121">
        <v>7839908.8420000002</v>
      </c>
      <c r="K69" s="121">
        <v>8480708.3870000001</v>
      </c>
      <c r="L69" s="121">
        <v>10095768.029999999</v>
      </c>
      <c r="M69" s="121">
        <v>8903010.773</v>
      </c>
      <c r="N69" s="121">
        <v>10054591.867000001</v>
      </c>
      <c r="O69" s="122">
        <f t="shared" si="6"/>
        <v>102142612.603</v>
      </c>
    </row>
    <row r="70" spans="1:15" s="31" customFormat="1" ht="15" customHeight="1" thickBot="1" x14ac:dyDescent="0.25">
      <c r="A70" s="119">
        <v>2010</v>
      </c>
      <c r="B70" s="120" t="s">
        <v>40</v>
      </c>
      <c r="C70" s="121">
        <v>7828748.0580000002</v>
      </c>
      <c r="D70" s="121">
        <v>8263237.8140000002</v>
      </c>
      <c r="E70" s="121">
        <v>9886488.1710000001</v>
      </c>
      <c r="F70" s="121">
        <v>9396006.6539999992</v>
      </c>
      <c r="G70" s="121">
        <v>9799958.1170000006</v>
      </c>
      <c r="H70" s="121">
        <v>9542907.6439999994</v>
      </c>
      <c r="I70" s="121">
        <v>9564682.5449999999</v>
      </c>
      <c r="J70" s="121">
        <v>8523451.9729999993</v>
      </c>
      <c r="K70" s="121">
        <v>8909230.5209999997</v>
      </c>
      <c r="L70" s="121">
        <v>10963586.27</v>
      </c>
      <c r="M70" s="121">
        <v>9382369.7180000003</v>
      </c>
      <c r="N70" s="121">
        <v>11822551.698999999</v>
      </c>
      <c r="O70" s="122">
        <f t="shared" si="6"/>
        <v>113883219.18399999</v>
      </c>
    </row>
    <row r="71" spans="1:15" s="31" customFormat="1" ht="15" customHeight="1" thickBot="1" x14ac:dyDescent="0.25">
      <c r="A71" s="119">
        <v>2011</v>
      </c>
      <c r="B71" s="120" t="s">
        <v>40</v>
      </c>
      <c r="C71" s="121">
        <v>9551084.6390000004</v>
      </c>
      <c r="D71" s="121">
        <v>10059126.307</v>
      </c>
      <c r="E71" s="121">
        <v>11811085.16</v>
      </c>
      <c r="F71" s="121">
        <v>11873269.447000001</v>
      </c>
      <c r="G71" s="121">
        <v>10943364.372</v>
      </c>
      <c r="H71" s="121">
        <v>11349953.558</v>
      </c>
      <c r="I71" s="121">
        <v>11860004.271</v>
      </c>
      <c r="J71" s="121">
        <v>11245124.657</v>
      </c>
      <c r="K71" s="121">
        <v>10750626.098999999</v>
      </c>
      <c r="L71" s="121">
        <v>11907219.297</v>
      </c>
      <c r="M71" s="121">
        <v>11078524.743000001</v>
      </c>
      <c r="N71" s="121">
        <v>12477486.279999999</v>
      </c>
      <c r="O71" s="122">
        <f t="shared" si="6"/>
        <v>134906868.83000001</v>
      </c>
    </row>
    <row r="72" spans="1:15" ht="13.8" thickBot="1" x14ac:dyDescent="0.3">
      <c r="A72" s="119">
        <v>2012</v>
      </c>
      <c r="B72" s="120" t="s">
        <v>40</v>
      </c>
      <c r="C72" s="121">
        <v>10348187.165999999</v>
      </c>
      <c r="D72" s="121">
        <v>11748000.124</v>
      </c>
      <c r="E72" s="121">
        <v>13208572.977</v>
      </c>
      <c r="F72" s="121">
        <v>12630226.718</v>
      </c>
      <c r="G72" s="121">
        <v>13131530.960999999</v>
      </c>
      <c r="H72" s="121">
        <v>13231198.687999999</v>
      </c>
      <c r="I72" s="121">
        <v>12830675.307</v>
      </c>
      <c r="J72" s="121">
        <v>12831394.572000001</v>
      </c>
      <c r="K72" s="121">
        <v>12952651.721999999</v>
      </c>
      <c r="L72" s="121">
        <v>13190769.654999999</v>
      </c>
      <c r="M72" s="121">
        <v>13753052.493000001</v>
      </c>
      <c r="N72" s="121">
        <v>12605476.173</v>
      </c>
      <c r="O72" s="122">
        <f t="shared" si="6"/>
        <v>152461736.55599999</v>
      </c>
    </row>
    <row r="73" spans="1:15" ht="13.8" thickBot="1" x14ac:dyDescent="0.3">
      <c r="A73" s="119">
        <v>2013</v>
      </c>
      <c r="B73" s="120" t="s">
        <v>40</v>
      </c>
      <c r="C73" s="121">
        <v>11481521.079</v>
      </c>
      <c r="D73" s="121">
        <v>12385690.909</v>
      </c>
      <c r="E73" s="121">
        <v>13122058.141000001</v>
      </c>
      <c r="F73" s="121">
        <v>12468202.903000001</v>
      </c>
      <c r="G73" s="121">
        <v>13277209.017000001</v>
      </c>
      <c r="H73" s="121">
        <v>12399973.961999999</v>
      </c>
      <c r="I73" s="121">
        <v>13059519.685000001</v>
      </c>
      <c r="J73" s="121">
        <v>11118300.903000001</v>
      </c>
      <c r="K73" s="121">
        <v>13060371.039000001</v>
      </c>
      <c r="L73" s="121">
        <v>12053704.638</v>
      </c>
      <c r="M73" s="121">
        <v>14201227.351</v>
      </c>
      <c r="N73" s="121">
        <v>13174857.460000001</v>
      </c>
      <c r="O73" s="122">
        <f t="shared" si="6"/>
        <v>151802637.08700001</v>
      </c>
    </row>
    <row r="74" spans="1:15" ht="13.8" thickBot="1" x14ac:dyDescent="0.3">
      <c r="A74" s="119">
        <v>2014</v>
      </c>
      <c r="B74" s="120" t="s">
        <v>40</v>
      </c>
      <c r="C74" s="121">
        <v>12399761.948000001</v>
      </c>
      <c r="D74" s="121">
        <v>13053292.493000001</v>
      </c>
      <c r="E74" s="121">
        <v>14680110.779999999</v>
      </c>
      <c r="F74" s="121">
        <v>13371185.664000001</v>
      </c>
      <c r="G74" s="121">
        <v>13681906.159</v>
      </c>
      <c r="H74" s="121">
        <v>12880924.245999999</v>
      </c>
      <c r="I74" s="121">
        <v>13344776.958000001</v>
      </c>
      <c r="J74" s="121">
        <v>11386828.925000001</v>
      </c>
      <c r="K74" s="121">
        <v>13583120.905999999</v>
      </c>
      <c r="L74" s="121">
        <v>12891630.102</v>
      </c>
      <c r="M74" s="121">
        <v>13067348.107000001</v>
      </c>
      <c r="N74" s="121">
        <v>13269271.402000001</v>
      </c>
      <c r="O74" s="122">
        <f t="shared" si="6"/>
        <v>157610157.69</v>
      </c>
    </row>
    <row r="75" spans="1:15" ht="13.8" thickBot="1" x14ac:dyDescent="0.3">
      <c r="A75" s="119">
        <v>2015</v>
      </c>
      <c r="B75" s="120" t="s">
        <v>40</v>
      </c>
      <c r="C75" s="121">
        <v>12301766.75</v>
      </c>
      <c r="D75" s="121">
        <v>12231860.140000001</v>
      </c>
      <c r="E75" s="121">
        <v>12519910.437999999</v>
      </c>
      <c r="F75" s="121">
        <v>13349346.866</v>
      </c>
      <c r="G75" s="121">
        <v>11080385.127</v>
      </c>
      <c r="H75" s="121">
        <v>11949647.085999999</v>
      </c>
      <c r="I75" s="121">
        <v>11129358.973999999</v>
      </c>
      <c r="J75" s="121">
        <v>11022045.344000001</v>
      </c>
      <c r="K75" s="121">
        <v>11581703.842</v>
      </c>
      <c r="L75" s="121">
        <v>13240039.088</v>
      </c>
      <c r="M75" s="121">
        <v>11681989.013</v>
      </c>
      <c r="N75" s="121">
        <v>11750818.76</v>
      </c>
      <c r="O75" s="122">
        <f t="shared" si="6"/>
        <v>143838871.428</v>
      </c>
    </row>
    <row r="76" spans="1:15" ht="13.8" thickBot="1" x14ac:dyDescent="0.3">
      <c r="A76" s="119">
        <v>2016</v>
      </c>
      <c r="B76" s="120" t="s">
        <v>40</v>
      </c>
      <c r="C76" s="121">
        <v>9546115.4000000004</v>
      </c>
      <c r="D76" s="121">
        <v>12366388.057</v>
      </c>
      <c r="E76" s="121">
        <v>12757672.093</v>
      </c>
      <c r="F76" s="121">
        <v>11950497.685000001</v>
      </c>
      <c r="G76" s="121">
        <v>12098611.067</v>
      </c>
      <c r="H76" s="121">
        <v>12864154.060000001</v>
      </c>
      <c r="I76" s="121">
        <v>9850124.8719999995</v>
      </c>
      <c r="J76" s="121">
        <v>11830762.82</v>
      </c>
      <c r="K76" s="121">
        <v>10901638.452</v>
      </c>
      <c r="L76" s="121">
        <v>12796159.91</v>
      </c>
      <c r="M76" s="121">
        <v>12786936.247</v>
      </c>
      <c r="N76" s="121">
        <v>12780523.145</v>
      </c>
      <c r="O76" s="122">
        <f t="shared" si="6"/>
        <v>142529583.80799997</v>
      </c>
    </row>
    <row r="77" spans="1:15" ht="13.8" thickBot="1" x14ac:dyDescent="0.3">
      <c r="A77" s="119">
        <v>2017</v>
      </c>
      <c r="B77" s="120" t="s">
        <v>40</v>
      </c>
      <c r="C77" s="121">
        <v>11247585.677000133</v>
      </c>
      <c r="D77" s="121">
        <v>12089908.933999483</v>
      </c>
      <c r="E77" s="121">
        <v>14470814.05899963</v>
      </c>
      <c r="F77" s="121">
        <v>12859938.790999187</v>
      </c>
      <c r="G77" s="121">
        <v>13582079.73099998</v>
      </c>
      <c r="H77" s="121">
        <v>13125306.943999315</v>
      </c>
      <c r="I77" s="121">
        <v>12612074.05599888</v>
      </c>
      <c r="J77" s="121">
        <v>13248462.990000026</v>
      </c>
      <c r="K77" s="121">
        <v>11810080.804999635</v>
      </c>
      <c r="L77" s="121">
        <v>13912699.49399944</v>
      </c>
      <c r="M77" s="121">
        <v>14188323.115998682</v>
      </c>
      <c r="N77" s="121">
        <v>13845665.816998869</v>
      </c>
      <c r="O77" s="122">
        <f t="shared" si="6"/>
        <v>156992940.41399324</v>
      </c>
    </row>
    <row r="78" spans="1:15" ht="13.8" thickBot="1" x14ac:dyDescent="0.3">
      <c r="A78" s="119">
        <v>2018</v>
      </c>
      <c r="B78" s="120" t="s">
        <v>40</v>
      </c>
      <c r="C78" s="121">
        <v>13080096.762</v>
      </c>
      <c r="D78" s="121">
        <v>13827132.654999999</v>
      </c>
      <c r="E78" s="121">
        <v>16338253.918</v>
      </c>
      <c r="F78" s="121">
        <v>14530822.873</v>
      </c>
      <c r="G78" s="121">
        <v>15166648.044</v>
      </c>
      <c r="H78" s="121">
        <v>13657091.159</v>
      </c>
      <c r="I78" s="121">
        <v>14771360.698000001</v>
      </c>
      <c r="J78" s="121">
        <v>12926754.198999999</v>
      </c>
      <c r="K78" s="121">
        <v>15247368.846000001</v>
      </c>
      <c r="L78" s="121">
        <v>16590652.49</v>
      </c>
      <c r="M78" s="121">
        <v>16386878.392999999</v>
      </c>
      <c r="N78" s="121">
        <v>14645696.251</v>
      </c>
      <c r="O78" s="122">
        <f t="shared" si="6"/>
        <v>177168756.28799999</v>
      </c>
    </row>
    <row r="79" spans="1:15" ht="13.8" thickBot="1" x14ac:dyDescent="0.3">
      <c r="A79" s="119">
        <v>2019</v>
      </c>
      <c r="B79" s="120" t="s">
        <v>40</v>
      </c>
      <c r="C79" s="121">
        <v>13874826.012</v>
      </c>
      <c r="D79" s="121">
        <v>14323043.041999999</v>
      </c>
      <c r="E79" s="121">
        <v>16335862.397</v>
      </c>
      <c r="F79" s="121">
        <v>15340619.824999999</v>
      </c>
      <c r="G79" s="121">
        <v>16855105.096999999</v>
      </c>
      <c r="H79" s="121">
        <v>11634653.880999999</v>
      </c>
      <c r="I79" s="121">
        <v>15932004.723999999</v>
      </c>
      <c r="J79" s="121">
        <v>13222876.222999999</v>
      </c>
      <c r="K79" s="121">
        <v>15273579.960999999</v>
      </c>
      <c r="L79" s="121">
        <v>16410781.68</v>
      </c>
      <c r="M79" s="121">
        <v>16242650.391000001</v>
      </c>
      <c r="N79" s="121">
        <v>15386718.469000001</v>
      </c>
      <c r="O79" s="121">
        <f t="shared" si="6"/>
        <v>180832721.70199999</v>
      </c>
    </row>
    <row r="80" spans="1:15" ht="13.8" thickBot="1" x14ac:dyDescent="0.3">
      <c r="A80" s="119">
        <v>2020</v>
      </c>
      <c r="B80" s="120" t="s">
        <v>40</v>
      </c>
      <c r="C80" s="121">
        <v>14701517.102</v>
      </c>
      <c r="D80" s="121">
        <v>14608402.014</v>
      </c>
      <c r="E80" s="121">
        <v>13353474.596999999</v>
      </c>
      <c r="F80" s="121">
        <v>8978485.3739999998</v>
      </c>
      <c r="G80" s="121">
        <v>9957689.6270000003</v>
      </c>
      <c r="H80" s="121">
        <v>13460883.688999999</v>
      </c>
      <c r="I80" s="121">
        <v>14891632.630999999</v>
      </c>
      <c r="J80" s="121">
        <v>12457235.884</v>
      </c>
      <c r="K80" s="121">
        <v>15991535.254000001</v>
      </c>
      <c r="L80" s="121">
        <v>17319635.774</v>
      </c>
      <c r="M80" s="121">
        <v>16090692.993000001</v>
      </c>
      <c r="N80" s="121">
        <v>17846754.838</v>
      </c>
      <c r="O80" s="121">
        <f t="shared" si="6"/>
        <v>169657939.77699998</v>
      </c>
    </row>
    <row r="81" spans="1:15" ht="13.8" thickBot="1" x14ac:dyDescent="0.3">
      <c r="A81" s="119">
        <v>2021</v>
      </c>
      <c r="B81" s="120" t="s">
        <v>40</v>
      </c>
      <c r="C81" s="121">
        <v>15028921.013</v>
      </c>
      <c r="D81" s="121">
        <v>16009018.683</v>
      </c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>
        <f t="shared" si="6"/>
        <v>31037939.696000002</v>
      </c>
    </row>
    <row r="82" spans="1:15" x14ac:dyDescent="0.25">
      <c r="A82" s="85"/>
      <c r="B82" s="123" t="s">
        <v>62</v>
      </c>
      <c r="C82" s="124"/>
      <c r="D82" s="12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4"/>
    </row>
    <row r="84" spans="1:15" x14ac:dyDescent="0.25">
      <c r="C84" s="34"/>
    </row>
  </sheetData>
  <autoFilter ref="A1:O82" xr:uid="{E26F84BA-1BE9-444F-ACDD-273C32047BBA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/>
  </sheetViews>
  <sheetFormatPr defaultColWidth="9.109375" defaultRowHeight="13.2" x14ac:dyDescent="0.25"/>
  <cols>
    <col min="1" max="1" width="29.109375" customWidth="1"/>
    <col min="2" max="2" width="20" style="35" customWidth="1"/>
    <col min="3" max="3" width="17.5546875" style="35" customWidth="1"/>
    <col min="4" max="4" width="9.33203125" bestFit="1" customWidth="1"/>
  </cols>
  <sheetData>
    <row r="2" spans="1:4" ht="24.6" customHeight="1" x14ac:dyDescent="0.35">
      <c r="A2" s="153" t="s">
        <v>63</v>
      </c>
      <c r="B2" s="153"/>
      <c r="C2" s="153"/>
      <c r="D2" s="153"/>
    </row>
    <row r="3" spans="1:4" ht="15.6" x14ac:dyDescent="0.3">
      <c r="A3" s="152" t="s">
        <v>64</v>
      </c>
      <c r="B3" s="152"/>
      <c r="C3" s="152"/>
      <c r="D3" s="152"/>
    </row>
    <row r="4" spans="1:4" x14ac:dyDescent="0.25">
      <c r="A4" s="126"/>
      <c r="B4" s="127"/>
      <c r="C4" s="127"/>
      <c r="D4" s="126"/>
    </row>
    <row r="5" spans="1:4" x14ac:dyDescent="0.25">
      <c r="A5" s="128" t="s">
        <v>65</v>
      </c>
      <c r="B5" s="129" t="s">
        <v>161</v>
      </c>
      <c r="C5" s="129" t="s">
        <v>162</v>
      </c>
      <c r="D5" s="130" t="s">
        <v>66</v>
      </c>
    </row>
    <row r="6" spans="1:4" x14ac:dyDescent="0.25">
      <c r="A6" s="131" t="s">
        <v>163</v>
      </c>
      <c r="B6" s="132">
        <v>12.29003</v>
      </c>
      <c r="C6" s="132">
        <v>6044.9768700000004</v>
      </c>
      <c r="D6" s="138">
        <f t="shared" ref="D6:D15" si="0">(C6-B6)/B6</f>
        <v>490.86022084567736</v>
      </c>
    </row>
    <row r="7" spans="1:4" x14ac:dyDescent="0.25">
      <c r="A7" s="131" t="s">
        <v>164</v>
      </c>
      <c r="B7" s="132">
        <v>1373.27116</v>
      </c>
      <c r="C7" s="132">
        <v>14274.831700000001</v>
      </c>
      <c r="D7" s="138">
        <f t="shared" si="0"/>
        <v>9.3947655173942497</v>
      </c>
    </row>
    <row r="8" spans="1:4" x14ac:dyDescent="0.25">
      <c r="A8" s="131" t="s">
        <v>165</v>
      </c>
      <c r="B8" s="132">
        <v>30.486640000000001</v>
      </c>
      <c r="C8" s="132">
        <v>293.48536999999999</v>
      </c>
      <c r="D8" s="138">
        <f t="shared" si="0"/>
        <v>8.6266879524932882</v>
      </c>
    </row>
    <row r="9" spans="1:4" x14ac:dyDescent="0.25">
      <c r="A9" s="131" t="s">
        <v>166</v>
      </c>
      <c r="B9" s="132">
        <v>12444.51434</v>
      </c>
      <c r="C9" s="132">
        <v>113515.43343999999</v>
      </c>
      <c r="D9" s="138">
        <f t="shared" si="0"/>
        <v>8.121724668284644</v>
      </c>
    </row>
    <row r="10" spans="1:4" x14ac:dyDescent="0.25">
      <c r="A10" s="131" t="s">
        <v>167</v>
      </c>
      <c r="B10" s="132">
        <v>2837.4871600000001</v>
      </c>
      <c r="C10" s="132">
        <v>24861.056779999999</v>
      </c>
      <c r="D10" s="138">
        <f t="shared" si="0"/>
        <v>7.7616455610674899</v>
      </c>
    </row>
    <row r="11" spans="1:4" x14ac:dyDescent="0.25">
      <c r="A11" s="131" t="s">
        <v>168</v>
      </c>
      <c r="B11" s="132">
        <v>372.47696999999999</v>
      </c>
      <c r="C11" s="132">
        <v>1891.3303900000001</v>
      </c>
      <c r="D11" s="138">
        <f t="shared" si="0"/>
        <v>4.077710952169741</v>
      </c>
    </row>
    <row r="12" spans="1:4" x14ac:dyDescent="0.25">
      <c r="A12" s="131" t="s">
        <v>169</v>
      </c>
      <c r="B12" s="132">
        <v>594.21690999999998</v>
      </c>
      <c r="C12" s="132">
        <v>2935.1950900000002</v>
      </c>
      <c r="D12" s="138">
        <f t="shared" si="0"/>
        <v>3.9396020890755197</v>
      </c>
    </row>
    <row r="13" spans="1:4" x14ac:dyDescent="0.25">
      <c r="A13" s="131" t="s">
        <v>170</v>
      </c>
      <c r="B13" s="132">
        <v>2400.2574</v>
      </c>
      <c r="C13" s="132">
        <v>11156.045099999999</v>
      </c>
      <c r="D13" s="138">
        <f t="shared" si="0"/>
        <v>3.6478536426968202</v>
      </c>
    </row>
    <row r="14" spans="1:4" x14ac:dyDescent="0.25">
      <c r="A14" s="131" t="s">
        <v>171</v>
      </c>
      <c r="B14" s="132">
        <v>36716.41115</v>
      </c>
      <c r="C14" s="132">
        <v>145505.25106000001</v>
      </c>
      <c r="D14" s="138">
        <f t="shared" si="0"/>
        <v>2.9629486244055205</v>
      </c>
    </row>
    <row r="15" spans="1:4" x14ac:dyDescent="0.25">
      <c r="A15" s="131" t="s">
        <v>172</v>
      </c>
      <c r="B15" s="132">
        <v>54.86224</v>
      </c>
      <c r="C15" s="132">
        <v>196.94426999999999</v>
      </c>
      <c r="D15" s="138">
        <f t="shared" si="0"/>
        <v>2.5897963699622903</v>
      </c>
    </row>
    <row r="16" spans="1:4" x14ac:dyDescent="0.25">
      <c r="A16" s="133"/>
      <c r="B16" s="127"/>
      <c r="C16" s="127"/>
      <c r="D16" s="134"/>
    </row>
    <row r="17" spans="1:4" x14ac:dyDescent="0.25">
      <c r="A17" s="135"/>
      <c r="B17" s="127"/>
      <c r="C17" s="127"/>
      <c r="D17" s="126"/>
    </row>
    <row r="18" spans="1:4" ht="19.2" x14ac:dyDescent="0.35">
      <c r="A18" s="153" t="s">
        <v>67</v>
      </c>
      <c r="B18" s="153"/>
      <c r="C18" s="153"/>
      <c r="D18" s="153"/>
    </row>
    <row r="19" spans="1:4" ht="15.6" x14ac:dyDescent="0.3">
      <c r="A19" s="152" t="s">
        <v>68</v>
      </c>
      <c r="B19" s="152"/>
      <c r="C19" s="152"/>
      <c r="D19" s="152"/>
    </row>
    <row r="20" spans="1:4" x14ac:dyDescent="0.25">
      <c r="A20" s="136"/>
      <c r="B20" s="127"/>
      <c r="C20" s="127"/>
      <c r="D20" s="126"/>
    </row>
    <row r="21" spans="1:4" x14ac:dyDescent="0.25">
      <c r="A21" s="128" t="s">
        <v>65</v>
      </c>
      <c r="B21" s="129" t="s">
        <v>161</v>
      </c>
      <c r="C21" s="129" t="s">
        <v>162</v>
      </c>
      <c r="D21" s="130" t="s">
        <v>66</v>
      </c>
    </row>
    <row r="22" spans="1:4" x14ac:dyDescent="0.25">
      <c r="A22" s="131" t="s">
        <v>173</v>
      </c>
      <c r="B22" s="132">
        <v>1160042.20365</v>
      </c>
      <c r="C22" s="132">
        <v>1537882.7839500001</v>
      </c>
      <c r="D22" s="138">
        <f t="shared" ref="D22:D31" si="1">(C22-B22)/B22</f>
        <v>0.32571278795818664</v>
      </c>
    </row>
    <row r="23" spans="1:4" x14ac:dyDescent="0.25">
      <c r="A23" s="131" t="s">
        <v>174</v>
      </c>
      <c r="B23" s="132">
        <v>686204.29397</v>
      </c>
      <c r="C23" s="132">
        <v>1072536.5714100001</v>
      </c>
      <c r="D23" s="138">
        <f t="shared" si="1"/>
        <v>0.56299892150906605</v>
      </c>
    </row>
    <row r="24" spans="1:4" x14ac:dyDescent="0.25">
      <c r="A24" s="131" t="s">
        <v>175</v>
      </c>
      <c r="B24" s="132">
        <v>772628.07767999999</v>
      </c>
      <c r="C24" s="132">
        <v>1028425.56936</v>
      </c>
      <c r="D24" s="138">
        <f t="shared" si="1"/>
        <v>0.33107454811646625</v>
      </c>
    </row>
    <row r="25" spans="1:4" x14ac:dyDescent="0.25">
      <c r="A25" s="131" t="s">
        <v>176</v>
      </c>
      <c r="B25" s="132">
        <v>507151.88001000002</v>
      </c>
      <c r="C25" s="132">
        <v>928827.30414000002</v>
      </c>
      <c r="D25" s="138">
        <f t="shared" si="1"/>
        <v>0.83145787435843754</v>
      </c>
    </row>
    <row r="26" spans="1:4" x14ac:dyDescent="0.25">
      <c r="A26" s="131" t="s">
        <v>177</v>
      </c>
      <c r="B26" s="132">
        <v>465092.65531</v>
      </c>
      <c r="C26" s="132">
        <v>760873.94463000004</v>
      </c>
      <c r="D26" s="138">
        <f t="shared" si="1"/>
        <v>0.63596207324076492</v>
      </c>
    </row>
    <row r="27" spans="1:4" x14ac:dyDescent="0.25">
      <c r="A27" s="131" t="s">
        <v>178</v>
      </c>
      <c r="B27" s="132">
        <v>459869.70377999998</v>
      </c>
      <c r="C27" s="132">
        <v>758583.86531999998</v>
      </c>
      <c r="D27" s="138">
        <f t="shared" si="1"/>
        <v>0.6495626023733535</v>
      </c>
    </row>
    <row r="28" spans="1:4" x14ac:dyDescent="0.25">
      <c r="A28" s="131" t="s">
        <v>179</v>
      </c>
      <c r="B28" s="132">
        <v>372864.07603</v>
      </c>
      <c r="C28" s="132">
        <v>717494.74135000003</v>
      </c>
      <c r="D28" s="138">
        <f t="shared" si="1"/>
        <v>0.92427961682281146</v>
      </c>
    </row>
    <row r="29" spans="1:4" x14ac:dyDescent="0.25">
      <c r="A29" s="131" t="s">
        <v>180</v>
      </c>
      <c r="B29" s="132">
        <v>389630.56433999998</v>
      </c>
      <c r="C29" s="132">
        <v>493884.54397</v>
      </c>
      <c r="D29" s="138">
        <f t="shared" si="1"/>
        <v>0.26757135905546098</v>
      </c>
    </row>
    <row r="30" spans="1:4" x14ac:dyDescent="0.25">
      <c r="A30" s="131" t="s">
        <v>181</v>
      </c>
      <c r="B30" s="132">
        <v>445001.39766000002</v>
      </c>
      <c r="C30" s="132">
        <v>488904.03957999998</v>
      </c>
      <c r="D30" s="138">
        <f t="shared" si="1"/>
        <v>9.8657312428361066E-2</v>
      </c>
    </row>
    <row r="31" spans="1:4" x14ac:dyDescent="0.25">
      <c r="A31" s="131" t="s">
        <v>182</v>
      </c>
      <c r="B31" s="132">
        <v>323427.75696000003</v>
      </c>
      <c r="C31" s="132">
        <v>424443.92098</v>
      </c>
      <c r="D31" s="138">
        <f t="shared" si="1"/>
        <v>0.31232991555666989</v>
      </c>
    </row>
    <row r="32" spans="1:4" x14ac:dyDescent="0.25">
      <c r="A32" s="126"/>
      <c r="B32" s="127"/>
      <c r="C32" s="127"/>
      <c r="D32" s="126"/>
    </row>
    <row r="33" spans="1:4" ht="19.2" x14ac:dyDescent="0.35">
      <c r="A33" s="153" t="s">
        <v>69</v>
      </c>
      <c r="B33" s="153"/>
      <c r="C33" s="153"/>
      <c r="D33" s="153"/>
    </row>
    <row r="34" spans="1:4" ht="15.6" x14ac:dyDescent="0.3">
      <c r="A34" s="152" t="s">
        <v>73</v>
      </c>
      <c r="B34" s="152"/>
      <c r="C34" s="152"/>
      <c r="D34" s="152"/>
    </row>
    <row r="35" spans="1:4" x14ac:dyDescent="0.25">
      <c r="A35" s="126"/>
      <c r="B35" s="127"/>
      <c r="C35" s="127"/>
      <c r="D35" s="126"/>
    </row>
    <row r="36" spans="1:4" x14ac:dyDescent="0.25">
      <c r="A36" s="128" t="s">
        <v>71</v>
      </c>
      <c r="B36" s="129" t="s">
        <v>161</v>
      </c>
      <c r="C36" s="129" t="s">
        <v>162</v>
      </c>
      <c r="D36" s="130" t="s">
        <v>66</v>
      </c>
    </row>
    <row r="37" spans="1:4" x14ac:dyDescent="0.25">
      <c r="A37" s="131" t="s">
        <v>150</v>
      </c>
      <c r="B37" s="132">
        <v>68797.787249999994</v>
      </c>
      <c r="C37" s="132">
        <v>153993.32654000001</v>
      </c>
      <c r="D37" s="138">
        <f t="shared" ref="D37:D46" si="2">(C37-B37)/B37</f>
        <v>1.2383470849202352</v>
      </c>
    </row>
    <row r="38" spans="1:4" x14ac:dyDescent="0.25">
      <c r="A38" s="131" t="s">
        <v>157</v>
      </c>
      <c r="B38" s="132">
        <v>141493.82573000001</v>
      </c>
      <c r="C38" s="132">
        <v>247097.08168</v>
      </c>
      <c r="D38" s="138">
        <f t="shared" si="2"/>
        <v>0.74634532924081942</v>
      </c>
    </row>
    <row r="39" spans="1:4" x14ac:dyDescent="0.25">
      <c r="A39" s="131" t="s">
        <v>159</v>
      </c>
      <c r="B39" s="132">
        <v>7024.9237999999996</v>
      </c>
      <c r="C39" s="132">
        <v>11837.79838</v>
      </c>
      <c r="D39" s="138">
        <f t="shared" si="2"/>
        <v>0.68511413319529546</v>
      </c>
    </row>
    <row r="40" spans="1:4" x14ac:dyDescent="0.25">
      <c r="A40" s="131" t="s">
        <v>154</v>
      </c>
      <c r="B40" s="132">
        <v>980770.59915000002</v>
      </c>
      <c r="C40" s="132">
        <v>1546620.7493</v>
      </c>
      <c r="D40" s="138">
        <f t="shared" si="2"/>
        <v>0.57694444617365448</v>
      </c>
    </row>
    <row r="41" spans="1:4" x14ac:dyDescent="0.25">
      <c r="A41" s="131" t="s">
        <v>151</v>
      </c>
      <c r="B41" s="132">
        <v>828820.90619000001</v>
      </c>
      <c r="C41" s="132">
        <v>1259053.26474</v>
      </c>
      <c r="D41" s="138">
        <f t="shared" si="2"/>
        <v>0.51908965536080842</v>
      </c>
    </row>
    <row r="42" spans="1:4" x14ac:dyDescent="0.25">
      <c r="A42" s="131" t="s">
        <v>144</v>
      </c>
      <c r="B42" s="132">
        <v>584624.57605000003</v>
      </c>
      <c r="C42" s="132">
        <v>869643.34048999997</v>
      </c>
      <c r="D42" s="138">
        <f t="shared" si="2"/>
        <v>0.48752443211628466</v>
      </c>
    </row>
    <row r="43" spans="1:4" x14ac:dyDescent="0.25">
      <c r="A43" s="133" t="s">
        <v>156</v>
      </c>
      <c r="B43" s="132">
        <v>229228.4767</v>
      </c>
      <c r="C43" s="132">
        <v>340004.78872999997</v>
      </c>
      <c r="D43" s="138">
        <f t="shared" si="2"/>
        <v>0.48325720095840069</v>
      </c>
    </row>
    <row r="44" spans="1:4" x14ac:dyDescent="0.25">
      <c r="A44" s="131" t="s">
        <v>153</v>
      </c>
      <c r="B44" s="132">
        <v>671348.07797999994</v>
      </c>
      <c r="C44" s="132">
        <v>979918.57270999998</v>
      </c>
      <c r="D44" s="138">
        <f t="shared" si="2"/>
        <v>0.45962817925754546</v>
      </c>
    </row>
    <row r="45" spans="1:4" x14ac:dyDescent="0.25">
      <c r="A45" s="131" t="s">
        <v>141</v>
      </c>
      <c r="B45" s="132">
        <v>12149.519109999999</v>
      </c>
      <c r="C45" s="132">
        <v>17383.814600000002</v>
      </c>
      <c r="D45" s="138">
        <f t="shared" si="2"/>
        <v>0.43082326490533851</v>
      </c>
    </row>
    <row r="46" spans="1:4" x14ac:dyDescent="0.25">
      <c r="A46" s="131" t="s">
        <v>149</v>
      </c>
      <c r="B46" s="132">
        <v>2060600.3320800001</v>
      </c>
      <c r="C46" s="132">
        <v>2892730.2175099999</v>
      </c>
      <c r="D46" s="138">
        <f t="shared" si="2"/>
        <v>0.40382886116981054</v>
      </c>
    </row>
    <row r="47" spans="1:4" x14ac:dyDescent="0.25">
      <c r="A47" s="126"/>
      <c r="B47" s="127"/>
      <c r="C47" s="127"/>
      <c r="D47" s="126"/>
    </row>
    <row r="48" spans="1:4" ht="19.2" x14ac:dyDescent="0.35">
      <c r="A48" s="153" t="s">
        <v>72</v>
      </c>
      <c r="B48" s="153"/>
      <c r="C48" s="153"/>
      <c r="D48" s="153"/>
    </row>
    <row r="49" spans="1:4" ht="15.6" x14ac:dyDescent="0.3">
      <c r="A49" s="152" t="s">
        <v>70</v>
      </c>
      <c r="B49" s="152"/>
      <c r="C49" s="152"/>
      <c r="D49" s="152"/>
    </row>
    <row r="50" spans="1:4" x14ac:dyDescent="0.25">
      <c r="A50" s="126"/>
      <c r="B50" s="127"/>
      <c r="C50" s="127"/>
      <c r="D50" s="126"/>
    </row>
    <row r="51" spans="1:4" x14ac:dyDescent="0.25">
      <c r="A51" s="128" t="s">
        <v>71</v>
      </c>
      <c r="B51" s="129" t="s">
        <v>161</v>
      </c>
      <c r="C51" s="129" t="s">
        <v>162</v>
      </c>
      <c r="D51" s="130" t="s">
        <v>66</v>
      </c>
    </row>
    <row r="52" spans="1:4" x14ac:dyDescent="0.25">
      <c r="A52" s="131" t="s">
        <v>149</v>
      </c>
      <c r="B52" s="132">
        <v>2060600.3320800001</v>
      </c>
      <c r="C52" s="132">
        <v>2892730.2175099999</v>
      </c>
      <c r="D52" s="138">
        <f t="shared" ref="D52:D61" si="3">(C52-B52)/B52</f>
        <v>0.40382886116981054</v>
      </c>
    </row>
    <row r="53" spans="1:4" x14ac:dyDescent="0.25">
      <c r="A53" s="131" t="s">
        <v>147</v>
      </c>
      <c r="B53" s="132">
        <v>1489081.6651600001</v>
      </c>
      <c r="C53" s="132">
        <v>2002717.6375500001</v>
      </c>
      <c r="D53" s="138">
        <f t="shared" si="3"/>
        <v>0.34493472346582849</v>
      </c>
    </row>
    <row r="54" spans="1:4" x14ac:dyDescent="0.25">
      <c r="A54" s="131" t="s">
        <v>148</v>
      </c>
      <c r="B54" s="132">
        <v>1209797.7337799999</v>
      </c>
      <c r="C54" s="132">
        <v>1677874.3382699999</v>
      </c>
      <c r="D54" s="138">
        <f t="shared" si="3"/>
        <v>0.38690484485162641</v>
      </c>
    </row>
    <row r="55" spans="1:4" x14ac:dyDescent="0.25">
      <c r="A55" s="131" t="s">
        <v>154</v>
      </c>
      <c r="B55" s="132">
        <v>980770.59915000002</v>
      </c>
      <c r="C55" s="132">
        <v>1546620.7493</v>
      </c>
      <c r="D55" s="138">
        <f t="shared" si="3"/>
        <v>0.57694444617365448</v>
      </c>
    </row>
    <row r="56" spans="1:4" x14ac:dyDescent="0.25">
      <c r="A56" s="131" t="s">
        <v>151</v>
      </c>
      <c r="B56" s="132">
        <v>828820.90619000001</v>
      </c>
      <c r="C56" s="132">
        <v>1259053.26474</v>
      </c>
      <c r="D56" s="138">
        <f t="shared" si="3"/>
        <v>0.51908965536080842</v>
      </c>
    </row>
    <row r="57" spans="1:4" x14ac:dyDescent="0.25">
      <c r="A57" s="131" t="s">
        <v>153</v>
      </c>
      <c r="B57" s="132">
        <v>671348.07797999994</v>
      </c>
      <c r="C57" s="132">
        <v>979918.57270999998</v>
      </c>
      <c r="D57" s="138">
        <f t="shared" si="3"/>
        <v>0.45962817925754546</v>
      </c>
    </row>
    <row r="58" spans="1:4" x14ac:dyDescent="0.25">
      <c r="A58" s="131" t="s">
        <v>144</v>
      </c>
      <c r="B58" s="132">
        <v>584624.57605000003</v>
      </c>
      <c r="C58" s="132">
        <v>869643.34048999997</v>
      </c>
      <c r="D58" s="138">
        <f t="shared" si="3"/>
        <v>0.48752443211628466</v>
      </c>
    </row>
    <row r="59" spans="1:4" x14ac:dyDescent="0.25">
      <c r="A59" s="131" t="s">
        <v>152</v>
      </c>
      <c r="B59" s="132">
        <v>625408.32811</v>
      </c>
      <c r="C59" s="132">
        <v>785224.00207000005</v>
      </c>
      <c r="D59" s="138">
        <f t="shared" si="3"/>
        <v>0.25553812889407329</v>
      </c>
    </row>
    <row r="60" spans="1:4" x14ac:dyDescent="0.25">
      <c r="A60" s="131" t="s">
        <v>134</v>
      </c>
      <c r="B60" s="132">
        <v>631409.55660000001</v>
      </c>
      <c r="C60" s="132">
        <v>784305.68397000001</v>
      </c>
      <c r="D60" s="138">
        <f t="shared" si="3"/>
        <v>0.2421504802577136</v>
      </c>
    </row>
    <row r="61" spans="1:4" x14ac:dyDescent="0.25">
      <c r="A61" s="131" t="s">
        <v>143</v>
      </c>
      <c r="B61" s="132">
        <v>426735.84422000003</v>
      </c>
      <c r="C61" s="132">
        <v>583046.60728</v>
      </c>
      <c r="D61" s="138">
        <f t="shared" si="3"/>
        <v>0.36629396189042718</v>
      </c>
    </row>
    <row r="62" spans="1:4" x14ac:dyDescent="0.25">
      <c r="A62" s="126"/>
      <c r="B62" s="127"/>
      <c r="C62" s="127"/>
      <c r="D62" s="126"/>
    </row>
    <row r="63" spans="1:4" ht="19.2" x14ac:dyDescent="0.35">
      <c r="A63" s="153" t="s">
        <v>74</v>
      </c>
      <c r="B63" s="153"/>
      <c r="C63" s="153"/>
      <c r="D63" s="153"/>
    </row>
    <row r="64" spans="1:4" ht="15.6" x14ac:dyDescent="0.3">
      <c r="A64" s="152" t="s">
        <v>75</v>
      </c>
      <c r="B64" s="152"/>
      <c r="C64" s="152"/>
      <c r="D64" s="152"/>
    </row>
    <row r="65" spans="1:4" x14ac:dyDescent="0.25">
      <c r="A65" s="126"/>
      <c r="B65" s="127"/>
      <c r="C65" s="127"/>
      <c r="D65" s="126"/>
    </row>
    <row r="66" spans="1:4" x14ac:dyDescent="0.25">
      <c r="A66" s="128" t="s">
        <v>76</v>
      </c>
      <c r="B66" s="129" t="s">
        <v>161</v>
      </c>
      <c r="C66" s="129" t="s">
        <v>162</v>
      </c>
      <c r="D66" s="130" t="s">
        <v>66</v>
      </c>
    </row>
    <row r="67" spans="1:4" x14ac:dyDescent="0.25">
      <c r="A67" s="131" t="s">
        <v>183</v>
      </c>
      <c r="B67" s="137">
        <v>5237749.9518600004</v>
      </c>
      <c r="C67" s="137">
        <v>7160809.4863200001</v>
      </c>
      <c r="D67" s="138">
        <f t="shared" ref="D67:D76" si="4">(C67-B67)/B67</f>
        <v>0.36715374963195668</v>
      </c>
    </row>
    <row r="68" spans="1:4" x14ac:dyDescent="0.25">
      <c r="A68" s="131" t="s">
        <v>184</v>
      </c>
      <c r="B68" s="137">
        <v>1043115.82899</v>
      </c>
      <c r="C68" s="137">
        <v>1463519.58764</v>
      </c>
      <c r="D68" s="138">
        <f t="shared" si="4"/>
        <v>0.403026918934839</v>
      </c>
    </row>
    <row r="69" spans="1:4" x14ac:dyDescent="0.25">
      <c r="A69" s="131" t="s">
        <v>185</v>
      </c>
      <c r="B69" s="137">
        <v>1097267.9191300001</v>
      </c>
      <c r="C69" s="137">
        <v>1333254.1043400001</v>
      </c>
      <c r="D69" s="138">
        <f t="shared" si="4"/>
        <v>0.21506705982720095</v>
      </c>
    </row>
    <row r="70" spans="1:4" x14ac:dyDescent="0.25">
      <c r="A70" s="131" t="s">
        <v>186</v>
      </c>
      <c r="B70" s="137">
        <v>785925.66992999997</v>
      </c>
      <c r="C70" s="137">
        <v>938251.71149999998</v>
      </c>
      <c r="D70" s="138">
        <f t="shared" si="4"/>
        <v>0.19381736390359564</v>
      </c>
    </row>
    <row r="71" spans="1:4" x14ac:dyDescent="0.25">
      <c r="A71" s="131" t="s">
        <v>187</v>
      </c>
      <c r="B71" s="137">
        <v>607547.27501999994</v>
      </c>
      <c r="C71" s="137">
        <v>873751.79660999996</v>
      </c>
      <c r="D71" s="138">
        <f t="shared" si="4"/>
        <v>0.4381626459953043</v>
      </c>
    </row>
    <row r="72" spans="1:4" x14ac:dyDescent="0.25">
      <c r="A72" s="131" t="s">
        <v>188</v>
      </c>
      <c r="B72" s="137">
        <v>600628.19533999998</v>
      </c>
      <c r="C72" s="137">
        <v>795466.86907999997</v>
      </c>
      <c r="D72" s="138">
        <f t="shared" si="4"/>
        <v>0.32439148753199454</v>
      </c>
    </row>
    <row r="73" spans="1:4" x14ac:dyDescent="0.25">
      <c r="A73" s="131" t="s">
        <v>189</v>
      </c>
      <c r="B73" s="137">
        <v>323429.36511999997</v>
      </c>
      <c r="C73" s="137">
        <v>490854.21483000001</v>
      </c>
      <c r="D73" s="138">
        <f t="shared" si="4"/>
        <v>0.5176550671207033</v>
      </c>
    </row>
    <row r="74" spans="1:4" x14ac:dyDescent="0.25">
      <c r="A74" s="131" t="s">
        <v>190</v>
      </c>
      <c r="B74" s="137">
        <v>301737.41168999998</v>
      </c>
      <c r="C74" s="137">
        <v>480260.07565999997</v>
      </c>
      <c r="D74" s="138">
        <f t="shared" si="4"/>
        <v>0.59164908643615999</v>
      </c>
    </row>
    <row r="75" spans="1:4" x14ac:dyDescent="0.25">
      <c r="A75" s="131" t="s">
        <v>191</v>
      </c>
      <c r="B75" s="137">
        <v>240011.71176000001</v>
      </c>
      <c r="C75" s="137">
        <v>351431.04453000001</v>
      </c>
      <c r="D75" s="138">
        <f t="shared" si="4"/>
        <v>0.46422456618039498</v>
      </c>
    </row>
    <row r="76" spans="1:4" x14ac:dyDescent="0.25">
      <c r="A76" s="131" t="s">
        <v>192</v>
      </c>
      <c r="B76" s="137">
        <v>162118.04243</v>
      </c>
      <c r="C76" s="137">
        <v>296725.11456999998</v>
      </c>
      <c r="D76" s="138">
        <f t="shared" si="4"/>
        <v>0.83030284675514243</v>
      </c>
    </row>
    <row r="77" spans="1:4" x14ac:dyDescent="0.25">
      <c r="A77" s="126"/>
      <c r="B77" s="127"/>
      <c r="C77" s="127"/>
      <c r="D77" s="126"/>
    </row>
    <row r="78" spans="1:4" ht="19.2" x14ac:dyDescent="0.35">
      <c r="A78" s="153" t="s">
        <v>77</v>
      </c>
      <c r="B78" s="153"/>
      <c r="C78" s="153"/>
      <c r="D78" s="153"/>
    </row>
    <row r="79" spans="1:4" ht="15.6" x14ac:dyDescent="0.3">
      <c r="A79" s="152" t="s">
        <v>78</v>
      </c>
      <c r="B79" s="152"/>
      <c r="C79" s="152"/>
      <c r="D79" s="152"/>
    </row>
    <row r="80" spans="1:4" x14ac:dyDescent="0.25">
      <c r="A80" s="126"/>
      <c r="B80" s="127"/>
      <c r="C80" s="127"/>
      <c r="D80" s="126"/>
    </row>
    <row r="81" spans="1:4" x14ac:dyDescent="0.25">
      <c r="A81" s="128" t="s">
        <v>76</v>
      </c>
      <c r="B81" s="129" t="s">
        <v>161</v>
      </c>
      <c r="C81" s="129" t="s">
        <v>162</v>
      </c>
      <c r="D81" s="130" t="s">
        <v>66</v>
      </c>
    </row>
    <row r="82" spans="1:4" x14ac:dyDescent="0.25">
      <c r="A82" s="131" t="s">
        <v>193</v>
      </c>
      <c r="B82" s="137">
        <v>870.23202000000003</v>
      </c>
      <c r="C82" s="137">
        <v>5370.9483799999998</v>
      </c>
      <c r="D82" s="138">
        <f t="shared" ref="D82:D91" si="5">(C82-B82)/B82</f>
        <v>5.1718579143985064</v>
      </c>
    </row>
    <row r="83" spans="1:4" x14ac:dyDescent="0.25">
      <c r="A83" s="131" t="s">
        <v>194</v>
      </c>
      <c r="B83" s="137">
        <v>83.349599999999995</v>
      </c>
      <c r="C83" s="137">
        <v>463.27945999999997</v>
      </c>
      <c r="D83" s="138">
        <f t="shared" si="5"/>
        <v>4.5582685459798249</v>
      </c>
    </row>
    <row r="84" spans="1:4" x14ac:dyDescent="0.25">
      <c r="A84" s="131" t="s">
        <v>195</v>
      </c>
      <c r="B84" s="137">
        <v>670.26104999999995</v>
      </c>
      <c r="C84" s="137">
        <v>3587.5859099999998</v>
      </c>
      <c r="D84" s="138">
        <f t="shared" si="5"/>
        <v>4.3525203500934451</v>
      </c>
    </row>
    <row r="85" spans="1:4" x14ac:dyDescent="0.25">
      <c r="A85" s="131" t="s">
        <v>196</v>
      </c>
      <c r="B85" s="137">
        <v>21669.761259999999</v>
      </c>
      <c r="C85" s="137">
        <v>115682.32803999999</v>
      </c>
      <c r="D85" s="138">
        <f t="shared" si="5"/>
        <v>4.3384218982392238</v>
      </c>
    </row>
    <row r="86" spans="1:4" x14ac:dyDescent="0.25">
      <c r="A86" s="131" t="s">
        <v>197</v>
      </c>
      <c r="B86" s="137">
        <v>496.83292</v>
      </c>
      <c r="C86" s="137">
        <v>2217.2722399999998</v>
      </c>
      <c r="D86" s="138">
        <f t="shared" si="5"/>
        <v>3.46281264937114</v>
      </c>
    </row>
    <row r="87" spans="1:4" x14ac:dyDescent="0.25">
      <c r="A87" s="131" t="s">
        <v>198</v>
      </c>
      <c r="B87" s="137">
        <v>26731.138220000001</v>
      </c>
      <c r="C87" s="137">
        <v>81724.805269999997</v>
      </c>
      <c r="D87" s="138">
        <f t="shared" si="5"/>
        <v>2.0572886420846164</v>
      </c>
    </row>
    <row r="88" spans="1:4" x14ac:dyDescent="0.25">
      <c r="A88" s="131" t="s">
        <v>199</v>
      </c>
      <c r="B88" s="137">
        <v>6665.6629499999999</v>
      </c>
      <c r="C88" s="137">
        <v>18646.935730000001</v>
      </c>
      <c r="D88" s="138">
        <f t="shared" si="5"/>
        <v>1.7974615383155552</v>
      </c>
    </row>
    <row r="89" spans="1:4" x14ac:dyDescent="0.25">
      <c r="A89" s="131" t="s">
        <v>200</v>
      </c>
      <c r="B89" s="137">
        <v>15966.62535</v>
      </c>
      <c r="C89" s="137">
        <v>41737.79219</v>
      </c>
      <c r="D89" s="138">
        <f t="shared" si="5"/>
        <v>1.6140647303407791</v>
      </c>
    </row>
    <row r="90" spans="1:4" x14ac:dyDescent="0.25">
      <c r="A90" s="131" t="s">
        <v>201</v>
      </c>
      <c r="B90" s="137">
        <v>8661.6156499999997</v>
      </c>
      <c r="C90" s="137">
        <v>21881.44814</v>
      </c>
      <c r="D90" s="138">
        <f t="shared" si="5"/>
        <v>1.5262548032825725</v>
      </c>
    </row>
    <row r="91" spans="1:4" x14ac:dyDescent="0.25">
      <c r="A91" s="131" t="s">
        <v>202</v>
      </c>
      <c r="B91" s="137">
        <v>18519.827740000001</v>
      </c>
      <c r="C91" s="137">
        <v>39110.886509999997</v>
      </c>
      <c r="D91" s="138">
        <f t="shared" si="5"/>
        <v>1.1118385688613319</v>
      </c>
    </row>
    <row r="92" spans="1:4" x14ac:dyDescent="0.25">
      <c r="A92" s="126" t="s">
        <v>121</v>
      </c>
      <c r="B92" s="127"/>
      <c r="C92" s="127"/>
      <c r="D92" s="126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showGridLines="0" zoomScale="80" zoomScaleNormal="80" workbookViewId="0">
      <selection activeCell="A4" sqref="A4"/>
    </sheetView>
  </sheetViews>
  <sheetFormatPr defaultColWidth="9.109375" defaultRowHeight="13.2" x14ac:dyDescent="0.25"/>
  <cols>
    <col min="1" max="1" width="44.6640625" style="17" customWidth="1"/>
    <col min="2" max="2" width="16" style="19" customWidth="1"/>
    <col min="3" max="3" width="16" style="17" customWidth="1"/>
    <col min="4" max="4" width="10.3320312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1" width="14.33203125" style="17" bestFit="1" customWidth="1"/>
    <col min="12" max="12" width="10.5546875" style="17" bestFit="1" customWidth="1"/>
    <col min="13" max="13" width="10.6640625" style="17" bestFit="1" customWidth="1"/>
    <col min="14" max="16384" width="9.109375" style="17"/>
  </cols>
  <sheetData>
    <row r="1" spans="1:13" ht="24.6" x14ac:dyDescent="0.4">
      <c r="B1" s="151" t="s">
        <v>120</v>
      </c>
      <c r="C1" s="151"/>
      <c r="D1" s="151"/>
      <c r="E1" s="151"/>
      <c r="F1" s="151"/>
      <c r="G1" s="151"/>
      <c r="H1" s="151"/>
      <c r="I1" s="151"/>
      <c r="J1" s="151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5" t="s">
        <v>113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7"/>
    </row>
    <row r="6" spans="1:13" ht="17.399999999999999" x14ac:dyDescent="0.25">
      <c r="A6" s="87"/>
      <c r="B6" s="154" t="str">
        <f>SEKTOR_USD!B6</f>
        <v>1 - 31 MART</v>
      </c>
      <c r="C6" s="154"/>
      <c r="D6" s="154"/>
      <c r="E6" s="154"/>
      <c r="F6" s="154" t="str">
        <f>SEKTOR_USD!F6</f>
        <v>1 OCAK  -  31 MART</v>
      </c>
      <c r="G6" s="154"/>
      <c r="H6" s="154"/>
      <c r="I6" s="154"/>
      <c r="J6" s="154" t="s">
        <v>105</v>
      </c>
      <c r="K6" s="154"/>
      <c r="L6" s="154"/>
      <c r="M6" s="154"/>
    </row>
    <row r="7" spans="1:13" ht="28.2" x14ac:dyDescent="0.3">
      <c r="A7" s="88" t="s">
        <v>1</v>
      </c>
      <c r="B7" s="89">
        <f>SEKTOR_USD!B7</f>
        <v>2020</v>
      </c>
      <c r="C7" s="90">
        <f>SEKTOR_USD!C7</f>
        <v>2021</v>
      </c>
      <c r="D7" s="7" t="s">
        <v>125</v>
      </c>
      <c r="E7" s="7" t="s">
        <v>118</v>
      </c>
      <c r="F7" s="5"/>
      <c r="G7" s="6"/>
      <c r="H7" s="7" t="s">
        <v>125</v>
      </c>
      <c r="I7" s="7" t="s">
        <v>118</v>
      </c>
      <c r="J7" s="5"/>
      <c r="K7" s="5"/>
      <c r="L7" s="7" t="s">
        <v>125</v>
      </c>
      <c r="M7" s="7" t="s">
        <v>118</v>
      </c>
    </row>
    <row r="8" spans="1:13" ht="16.8" x14ac:dyDescent="0.3">
      <c r="A8" s="91" t="s">
        <v>2</v>
      </c>
      <c r="B8" s="92">
        <f>SEKTOR_USD!B8*$B$52</f>
        <v>12870906.743996544</v>
      </c>
      <c r="C8" s="92">
        <f>SEKTOR_USD!C8*$C$52</f>
        <v>18517040.28118087</v>
      </c>
      <c r="D8" s="93">
        <f t="shared" ref="D8:D43" si="0">(C8-B8)/B8*100</f>
        <v>43.867410816397118</v>
      </c>
      <c r="E8" s="93">
        <f>C8/C$44*100</f>
        <v>14.264735314668034</v>
      </c>
      <c r="F8" s="92">
        <f>SEKTOR_USD!F8*$B$53</f>
        <v>36723310.024370998</v>
      </c>
      <c r="G8" s="92">
        <f>SEKTOR_USD!G8*$C$53</f>
        <v>48823228.538368635</v>
      </c>
      <c r="H8" s="93">
        <f t="shared" ref="H8:H43" si="1">(G8-F8)/F8*100</f>
        <v>32.948877718178636</v>
      </c>
      <c r="I8" s="93">
        <f>G8/G$44*100</f>
        <v>14.695671370939758</v>
      </c>
      <c r="J8" s="92">
        <f>SEKTOR_USD!J8*$B$54</f>
        <v>138975522.26727095</v>
      </c>
      <c r="K8" s="92">
        <f>SEKTOR_USD!K8*$C$54</f>
        <v>183032602.86904338</v>
      </c>
      <c r="L8" s="93">
        <f t="shared" ref="L8:L43" si="2">(K8-J8)/J8*100</f>
        <v>31.701324005132353</v>
      </c>
      <c r="M8" s="93">
        <f>K8/K$44*100</f>
        <v>15.396693172660228</v>
      </c>
    </row>
    <row r="9" spans="1:13" s="21" customFormat="1" ht="15.6" x14ac:dyDescent="0.3">
      <c r="A9" s="94" t="s">
        <v>3</v>
      </c>
      <c r="B9" s="92">
        <f>SEKTOR_USD!B9*$B$52</f>
        <v>9012662.6695255544</v>
      </c>
      <c r="C9" s="92">
        <f>SEKTOR_USD!C9*$C$52</f>
        <v>12184626.646478828</v>
      </c>
      <c r="D9" s="95">
        <f t="shared" si="0"/>
        <v>35.194526781509424</v>
      </c>
      <c r="E9" s="95">
        <f t="shared" ref="E9:E44" si="3">C9/C$44*100</f>
        <v>9.3865148739087498</v>
      </c>
      <c r="F9" s="92">
        <f>SEKTOR_USD!F9*$B$53</f>
        <v>24970543.32144038</v>
      </c>
      <c r="G9" s="92">
        <f>SEKTOR_USD!G9*$C$53</f>
        <v>32673538.175351676</v>
      </c>
      <c r="H9" s="95">
        <f t="shared" si="1"/>
        <v>30.848326985730012</v>
      </c>
      <c r="I9" s="95">
        <f t="shared" ref="I9:I44" si="4">G9/G$44*100</f>
        <v>9.834654403763583</v>
      </c>
      <c r="J9" s="92">
        <f>SEKTOR_USD!J9*$B$54</f>
        <v>91977307.594631687</v>
      </c>
      <c r="K9" s="92">
        <f>SEKTOR_USD!K9*$C$54</f>
        <v>122305983.37418522</v>
      </c>
      <c r="L9" s="95">
        <f t="shared" si="2"/>
        <v>32.974085209386672</v>
      </c>
      <c r="M9" s="95">
        <f t="shared" ref="M9:M44" si="5">K9/K$44*100</f>
        <v>10.288373053079201</v>
      </c>
    </row>
    <row r="10" spans="1:13" ht="13.8" x14ac:dyDescent="0.25">
      <c r="A10" s="96" t="str">
        <f>SEKTOR_USD!A10</f>
        <v xml:space="preserve"> Hububat, Bakliyat, Yağlı Tohumlar ve Mamulleri </v>
      </c>
      <c r="B10" s="97">
        <f>SEKTOR_USD!B10*$B$52</f>
        <v>4000026.8967777449</v>
      </c>
      <c r="C10" s="97">
        <f>SEKTOR_USD!C10*$C$52</f>
        <v>5975010.894816881</v>
      </c>
      <c r="D10" s="98">
        <f t="shared" si="0"/>
        <v>49.374267948800572</v>
      </c>
      <c r="E10" s="98">
        <f t="shared" si="3"/>
        <v>4.6028926665695629</v>
      </c>
      <c r="F10" s="97">
        <f>SEKTOR_USD!F10*$B$53</f>
        <v>11039289.191210503</v>
      </c>
      <c r="G10" s="97">
        <f>SEKTOR_USD!G10*$C$53</f>
        <v>14896556.414795713</v>
      </c>
      <c r="H10" s="98">
        <f t="shared" si="1"/>
        <v>34.941264394598633</v>
      </c>
      <c r="I10" s="98">
        <f t="shared" si="4"/>
        <v>4.4838267395296088</v>
      </c>
      <c r="J10" s="97">
        <f>SEKTOR_USD!J10*$B$54</f>
        <v>40368629.932751141</v>
      </c>
      <c r="K10" s="97">
        <f>SEKTOR_USD!K10*$C$54</f>
        <v>55047308.430979781</v>
      </c>
      <c r="L10" s="98">
        <f t="shared" si="2"/>
        <v>36.361596919889024</v>
      </c>
      <c r="M10" s="98">
        <f t="shared" si="5"/>
        <v>4.6305767639604225</v>
      </c>
    </row>
    <row r="11" spans="1:13" ht="13.8" x14ac:dyDescent="0.25">
      <c r="A11" s="96" t="str">
        <f>SEKTOR_USD!A11</f>
        <v xml:space="preserve"> Yaş Meyve ve Sebze  </v>
      </c>
      <c r="B11" s="97">
        <f>SEKTOR_USD!B11*$B$52</f>
        <v>1128485.3239125025</v>
      </c>
      <c r="C11" s="97">
        <f>SEKTOR_USD!C11*$C$52</f>
        <v>1880156.2307410901</v>
      </c>
      <c r="D11" s="98">
        <f t="shared" si="0"/>
        <v>66.608833176714739</v>
      </c>
      <c r="E11" s="98">
        <f t="shared" si="3"/>
        <v>1.4483918906307638</v>
      </c>
      <c r="F11" s="97">
        <f>SEKTOR_USD!F11*$B$53</f>
        <v>3888462.9183490211</v>
      </c>
      <c r="G11" s="97">
        <f>SEKTOR_USD!G11*$C$53</f>
        <v>5713245.5205076551</v>
      </c>
      <c r="H11" s="98">
        <f t="shared" si="1"/>
        <v>46.928121483370283</v>
      </c>
      <c r="I11" s="98">
        <f t="shared" si="4"/>
        <v>1.7196728103487189</v>
      </c>
      <c r="J11" s="97">
        <f>SEKTOR_USD!J11*$B$54</f>
        <v>14007426.872049991</v>
      </c>
      <c r="K11" s="97">
        <f>SEKTOR_USD!K11*$C$54</f>
        <v>21036376.847654458</v>
      </c>
      <c r="L11" s="98">
        <f t="shared" si="2"/>
        <v>50.180165420887022</v>
      </c>
      <c r="M11" s="98">
        <f t="shared" si="5"/>
        <v>1.7695789422801749</v>
      </c>
    </row>
    <row r="12" spans="1:13" ht="13.8" x14ac:dyDescent="0.25">
      <c r="A12" s="96" t="str">
        <f>SEKTOR_USD!A12</f>
        <v xml:space="preserve"> Meyve Sebze Mamulleri </v>
      </c>
      <c r="B12" s="97">
        <f>SEKTOR_USD!B12*$B$52</f>
        <v>1027757.6502276752</v>
      </c>
      <c r="C12" s="97">
        <f>SEKTOR_USD!C12*$C$52</f>
        <v>1253306.4306689471</v>
      </c>
      <c r="D12" s="98">
        <f t="shared" si="0"/>
        <v>21.945716520943133</v>
      </c>
      <c r="E12" s="98">
        <f t="shared" si="3"/>
        <v>0.96549363344171291</v>
      </c>
      <c r="F12" s="97">
        <f>SEKTOR_USD!F12*$B$53</f>
        <v>2570252.1370405136</v>
      </c>
      <c r="G12" s="97">
        <f>SEKTOR_USD!G12*$C$53</f>
        <v>3245187.8780362452</v>
      </c>
      <c r="H12" s="98">
        <f t="shared" si="1"/>
        <v>26.259514826155478</v>
      </c>
      <c r="I12" s="98">
        <f t="shared" si="4"/>
        <v>0.9767935472579361</v>
      </c>
      <c r="J12" s="97">
        <f>SEKTOR_USD!J12*$B$54</f>
        <v>9344151.4550234769</v>
      </c>
      <c r="K12" s="97">
        <f>SEKTOR_USD!K12*$C$54</f>
        <v>12485535.762301056</v>
      </c>
      <c r="L12" s="98">
        <f t="shared" si="2"/>
        <v>33.618722068002768</v>
      </c>
      <c r="M12" s="98">
        <f t="shared" si="5"/>
        <v>1.0502826284231297</v>
      </c>
    </row>
    <row r="13" spans="1:13" ht="13.8" x14ac:dyDescent="0.25">
      <c r="A13" s="96" t="str">
        <f>SEKTOR_USD!A13</f>
        <v xml:space="preserve"> Kuru Meyve ve Mamulleri  </v>
      </c>
      <c r="B13" s="97">
        <f>SEKTOR_USD!B13*$B$52</f>
        <v>780475.88173021423</v>
      </c>
      <c r="C13" s="97">
        <f>SEKTOR_USD!C13*$C$52</f>
        <v>962486.60872968216</v>
      </c>
      <c r="D13" s="98">
        <f t="shared" si="0"/>
        <v>23.320480652902901</v>
      </c>
      <c r="E13" s="98">
        <f t="shared" si="3"/>
        <v>0.74145848952950522</v>
      </c>
      <c r="F13" s="97">
        <f>SEKTOR_USD!F13*$B$53</f>
        <v>2055873.0084178038</v>
      </c>
      <c r="G13" s="97">
        <f>SEKTOR_USD!G13*$C$53</f>
        <v>2560207.1293478124</v>
      </c>
      <c r="H13" s="98">
        <f t="shared" si="1"/>
        <v>24.531384908747025</v>
      </c>
      <c r="I13" s="98">
        <f t="shared" si="4"/>
        <v>0.77061603136025769</v>
      </c>
      <c r="J13" s="97">
        <f>SEKTOR_USD!J13*$B$54</f>
        <v>8256845.4228129163</v>
      </c>
      <c r="K13" s="97">
        <f>SEKTOR_USD!K13*$C$54</f>
        <v>10336957.697083121</v>
      </c>
      <c r="L13" s="98">
        <f t="shared" si="2"/>
        <v>25.192578615109383</v>
      </c>
      <c r="M13" s="98">
        <f t="shared" si="5"/>
        <v>0.8695443516947079</v>
      </c>
    </row>
    <row r="14" spans="1:13" ht="13.8" x14ac:dyDescent="0.25">
      <c r="A14" s="96" t="str">
        <f>SEKTOR_USD!A14</f>
        <v xml:space="preserve"> Fındık ve Mamulleri </v>
      </c>
      <c r="B14" s="97">
        <f>SEKTOR_USD!B14*$B$52</f>
        <v>1313347.408762818</v>
      </c>
      <c r="C14" s="97">
        <f>SEKTOR_USD!C14*$C$52</f>
        <v>1402603.7688375372</v>
      </c>
      <c r="D14" s="98">
        <f t="shared" si="0"/>
        <v>6.7960967128110656</v>
      </c>
      <c r="E14" s="98">
        <f t="shared" si="3"/>
        <v>1.0805059129323966</v>
      </c>
      <c r="F14" s="97">
        <f>SEKTOR_USD!F14*$B$53</f>
        <v>3380845.9350190531</v>
      </c>
      <c r="G14" s="97">
        <f>SEKTOR_USD!G14*$C$53</f>
        <v>4252203.1831452921</v>
      </c>
      <c r="H14" s="98">
        <f t="shared" si="1"/>
        <v>25.773349773222616</v>
      </c>
      <c r="I14" s="98">
        <f t="shared" si="4"/>
        <v>1.2799026703623064</v>
      </c>
      <c r="J14" s="97">
        <f>SEKTOR_USD!J14*$B$54</f>
        <v>12600433.45984054</v>
      </c>
      <c r="K14" s="97">
        <f>SEKTOR_USD!K14*$C$54</f>
        <v>14405067.414663425</v>
      </c>
      <c r="L14" s="98">
        <f t="shared" si="2"/>
        <v>14.321999005625658</v>
      </c>
      <c r="M14" s="98">
        <f t="shared" si="5"/>
        <v>1.2117535326410989</v>
      </c>
    </row>
    <row r="15" spans="1:13" ht="13.8" x14ac:dyDescent="0.25">
      <c r="A15" s="96" t="str">
        <f>SEKTOR_USD!A15</f>
        <v xml:space="preserve"> Zeytin ve Zeytinyağı </v>
      </c>
      <c r="B15" s="97">
        <f>SEKTOR_USD!B15*$B$52</f>
        <v>186359.36088469124</v>
      </c>
      <c r="C15" s="97">
        <f>SEKTOR_USD!C15*$C$52</f>
        <v>203047.67354484193</v>
      </c>
      <c r="D15" s="98">
        <f t="shared" si="0"/>
        <v>8.9549097941350482</v>
      </c>
      <c r="E15" s="98">
        <f t="shared" si="3"/>
        <v>0.15641923738319927</v>
      </c>
      <c r="F15" s="97">
        <f>SEKTOR_USD!F15*$B$53</f>
        <v>479890.0004519897</v>
      </c>
      <c r="G15" s="97">
        <f>SEKTOR_USD!G15*$C$53</f>
        <v>506886.63247955526</v>
      </c>
      <c r="H15" s="98">
        <f t="shared" si="1"/>
        <v>5.6255875309213534</v>
      </c>
      <c r="I15" s="98">
        <f t="shared" si="4"/>
        <v>0.15257162617559997</v>
      </c>
      <c r="J15" s="97">
        <f>SEKTOR_USD!J15*$B$54</f>
        <v>1593027.0993622583</v>
      </c>
      <c r="K15" s="97">
        <f>SEKTOR_USD!K15*$C$54</f>
        <v>1916272.566498454</v>
      </c>
      <c r="L15" s="98">
        <f t="shared" si="2"/>
        <v>20.291272337149916</v>
      </c>
      <c r="M15" s="98">
        <f t="shared" si="5"/>
        <v>0.16119675008212944</v>
      </c>
    </row>
    <row r="16" spans="1:13" ht="13.8" x14ac:dyDescent="0.25">
      <c r="A16" s="96" t="str">
        <f>SEKTOR_USD!A16</f>
        <v xml:space="preserve"> Tütün </v>
      </c>
      <c r="B16" s="97">
        <f>SEKTOR_USD!B16*$B$52</f>
        <v>499242.03245412599</v>
      </c>
      <c r="C16" s="97">
        <f>SEKTOR_USD!C16*$C$52</f>
        <v>375581.36722927901</v>
      </c>
      <c r="D16" s="98">
        <f t="shared" si="0"/>
        <v>-24.76968227554234</v>
      </c>
      <c r="E16" s="98">
        <f t="shared" si="3"/>
        <v>0.28933181066154362</v>
      </c>
      <c r="F16" s="97">
        <f>SEKTOR_USD!F16*$B$53</f>
        <v>1334789.7464044781</v>
      </c>
      <c r="G16" s="97">
        <f>SEKTOR_USD!G16*$C$53</f>
        <v>1162260.7384670414</v>
      </c>
      <c r="H16" s="98">
        <f t="shared" si="1"/>
        <v>-12.925556882810788</v>
      </c>
      <c r="I16" s="98">
        <f t="shared" si="4"/>
        <v>0.34983761564302557</v>
      </c>
      <c r="J16" s="97">
        <f>SEKTOR_USD!J16*$B$54</f>
        <v>5212044.5550346104</v>
      </c>
      <c r="K16" s="97">
        <f>SEKTOR_USD!K16*$C$54</f>
        <v>6230681.1963522928</v>
      </c>
      <c r="L16" s="98">
        <f t="shared" si="2"/>
        <v>19.543897419942873</v>
      </c>
      <c r="M16" s="98">
        <f t="shared" si="5"/>
        <v>0.52412458290579722</v>
      </c>
    </row>
    <row r="17" spans="1:13" ht="13.8" x14ac:dyDescent="0.25">
      <c r="A17" s="96" t="str">
        <f>SEKTOR_USD!A17</f>
        <v xml:space="preserve"> Süs Bitkileri ve Mam.</v>
      </c>
      <c r="B17" s="97">
        <f>SEKTOR_USD!B17*$B$52</f>
        <v>76968.114775783237</v>
      </c>
      <c r="C17" s="97">
        <f>SEKTOR_USD!C17*$C$52</f>
        <v>132433.6719105682</v>
      </c>
      <c r="D17" s="98">
        <f t="shared" si="0"/>
        <v>72.06303194038513</v>
      </c>
      <c r="E17" s="98">
        <f t="shared" si="3"/>
        <v>0.10202123276006443</v>
      </c>
      <c r="F17" s="97">
        <f>SEKTOR_USD!F17*$B$53</f>
        <v>221140.38454701734</v>
      </c>
      <c r="G17" s="97">
        <f>SEKTOR_USD!G17*$C$53</f>
        <v>336990.67857235926</v>
      </c>
      <c r="H17" s="98">
        <f t="shared" si="1"/>
        <v>52.387669607543188</v>
      </c>
      <c r="I17" s="98">
        <f t="shared" si="4"/>
        <v>0.10143336308612863</v>
      </c>
      <c r="J17" s="97">
        <f>SEKTOR_USD!J17*$B$54</f>
        <v>594748.79775675002</v>
      </c>
      <c r="K17" s="97">
        <f>SEKTOR_USD!K17*$C$54</f>
        <v>847783.45865264046</v>
      </c>
      <c r="L17" s="98">
        <f t="shared" si="2"/>
        <v>42.54479569362335</v>
      </c>
      <c r="M17" s="98">
        <f t="shared" si="5"/>
        <v>7.1315501091740577E-2</v>
      </c>
    </row>
    <row r="18" spans="1:13" s="21" customFormat="1" ht="15.6" x14ac:dyDescent="0.3">
      <c r="A18" s="94" t="s">
        <v>12</v>
      </c>
      <c r="B18" s="92">
        <f>SEKTOR_USD!B18*$B$52</f>
        <v>1154840.4961489723</v>
      </c>
      <c r="C18" s="92">
        <f>SEKTOR_USD!C18*$C$52</f>
        <v>1890638.0593292199</v>
      </c>
      <c r="D18" s="95">
        <f t="shared" si="0"/>
        <v>63.714215567768854</v>
      </c>
      <c r="E18" s="95">
        <f t="shared" si="3"/>
        <v>1.4564666427592317</v>
      </c>
      <c r="F18" s="92">
        <f>SEKTOR_USD!F18*$B$53</f>
        <v>3667089.8684661873</v>
      </c>
      <c r="G18" s="92">
        <f>SEKTOR_USD!G18*$C$53</f>
        <v>4971204.5828419644</v>
      </c>
      <c r="H18" s="95">
        <f t="shared" si="1"/>
        <v>35.562660342470465</v>
      </c>
      <c r="I18" s="95">
        <f t="shared" si="4"/>
        <v>1.4963203183038871</v>
      </c>
      <c r="J18" s="92">
        <f>SEKTOR_USD!J18*$B$54</f>
        <v>14287983.765869601</v>
      </c>
      <c r="K18" s="92">
        <f>SEKTOR_USD!K18*$C$54</f>
        <v>18508201.994187515</v>
      </c>
      <c r="L18" s="95">
        <f t="shared" si="2"/>
        <v>29.53683526992069</v>
      </c>
      <c r="M18" s="95">
        <f t="shared" si="5"/>
        <v>1.5569090031791268</v>
      </c>
    </row>
    <row r="19" spans="1:13" ht="13.8" x14ac:dyDescent="0.25">
      <c r="A19" s="96" t="str">
        <f>SEKTOR_USD!A19</f>
        <v xml:space="preserve"> Su Ürünleri ve Hayvansal Mamuller</v>
      </c>
      <c r="B19" s="97">
        <f>SEKTOR_USD!B19*$B$52</f>
        <v>1154840.4961489723</v>
      </c>
      <c r="C19" s="97">
        <f>SEKTOR_USD!C19*$C$52</f>
        <v>1890638.0593292199</v>
      </c>
      <c r="D19" s="98">
        <f t="shared" si="0"/>
        <v>63.714215567768854</v>
      </c>
      <c r="E19" s="98">
        <f t="shared" si="3"/>
        <v>1.4564666427592317</v>
      </c>
      <c r="F19" s="97">
        <f>SEKTOR_USD!F19*$B$53</f>
        <v>3667089.8684661873</v>
      </c>
      <c r="G19" s="97">
        <f>SEKTOR_USD!G19*$C$53</f>
        <v>4971204.5828419644</v>
      </c>
      <c r="H19" s="98">
        <f t="shared" si="1"/>
        <v>35.562660342470465</v>
      </c>
      <c r="I19" s="98">
        <f t="shared" si="4"/>
        <v>1.4963203183038871</v>
      </c>
      <c r="J19" s="97">
        <f>SEKTOR_USD!J19*$B$54</f>
        <v>14287983.765869601</v>
      </c>
      <c r="K19" s="97">
        <f>SEKTOR_USD!K19*$C$54</f>
        <v>18508201.994187515</v>
      </c>
      <c r="L19" s="98">
        <f t="shared" si="2"/>
        <v>29.53683526992069</v>
      </c>
      <c r="M19" s="98">
        <f t="shared" si="5"/>
        <v>1.5569090031791268</v>
      </c>
    </row>
    <row r="20" spans="1:13" s="21" customFormat="1" ht="15.6" x14ac:dyDescent="0.3">
      <c r="A20" s="94" t="s">
        <v>111</v>
      </c>
      <c r="B20" s="92">
        <f>SEKTOR_USD!B20*$B$52</f>
        <v>2703403.5783220166</v>
      </c>
      <c r="C20" s="92">
        <f>SEKTOR_USD!C20*$C$52</f>
        <v>4441775.5753728198</v>
      </c>
      <c r="D20" s="95">
        <f t="shared" si="0"/>
        <v>64.303088558083445</v>
      </c>
      <c r="E20" s="95">
        <f t="shared" si="3"/>
        <v>3.4217537980000516</v>
      </c>
      <c r="F20" s="92">
        <f>SEKTOR_USD!F20*$B$53</f>
        <v>8085676.8344644355</v>
      </c>
      <c r="G20" s="92">
        <f>SEKTOR_USD!G20*$C$53</f>
        <v>11178485.780174999</v>
      </c>
      <c r="H20" s="95">
        <f t="shared" si="1"/>
        <v>38.250464482178614</v>
      </c>
      <c r="I20" s="95">
        <f t="shared" si="4"/>
        <v>3.3646966488722905</v>
      </c>
      <c r="J20" s="92">
        <f>SEKTOR_USD!J20*$B$54</f>
        <v>32710230.906769652</v>
      </c>
      <c r="K20" s="92">
        <f>SEKTOR_USD!K20*$C$54</f>
        <v>42218417.500670649</v>
      </c>
      <c r="L20" s="95">
        <f t="shared" si="2"/>
        <v>29.067928688736956</v>
      </c>
      <c r="M20" s="95">
        <f t="shared" si="5"/>
        <v>3.5514111164018995</v>
      </c>
    </row>
    <row r="21" spans="1:13" ht="13.8" x14ac:dyDescent="0.25">
      <c r="A21" s="96" t="str">
        <f>SEKTOR_USD!A21</f>
        <v xml:space="preserve"> Mobilya,Kağıt ve Orman Ürünleri</v>
      </c>
      <c r="B21" s="97">
        <f>SEKTOR_USD!B21*$B$52</f>
        <v>2703403.5783220166</v>
      </c>
      <c r="C21" s="97">
        <f>SEKTOR_USD!C21*$C$52</f>
        <v>4441775.5753728198</v>
      </c>
      <c r="D21" s="98">
        <f t="shared" si="0"/>
        <v>64.303088558083445</v>
      </c>
      <c r="E21" s="98">
        <f t="shared" si="3"/>
        <v>3.4217537980000516</v>
      </c>
      <c r="F21" s="97">
        <f>SEKTOR_USD!F21*$B$53</f>
        <v>8085676.8344644355</v>
      </c>
      <c r="G21" s="97">
        <f>SEKTOR_USD!G21*$C$53</f>
        <v>11178485.780174999</v>
      </c>
      <c r="H21" s="98">
        <f t="shared" si="1"/>
        <v>38.250464482178614</v>
      </c>
      <c r="I21" s="98">
        <f t="shared" si="4"/>
        <v>3.3646966488722905</v>
      </c>
      <c r="J21" s="97">
        <f>SEKTOR_USD!J21*$B$54</f>
        <v>32710230.906769652</v>
      </c>
      <c r="K21" s="97">
        <f>SEKTOR_USD!K21*$C$54</f>
        <v>42218417.500670649</v>
      </c>
      <c r="L21" s="98">
        <f t="shared" si="2"/>
        <v>29.067928688736956</v>
      </c>
      <c r="M21" s="98">
        <f t="shared" si="5"/>
        <v>3.5514111164018995</v>
      </c>
    </row>
    <row r="22" spans="1:13" ht="16.8" x14ac:dyDescent="0.3">
      <c r="A22" s="91" t="s">
        <v>14</v>
      </c>
      <c r="B22" s="92">
        <f>SEKTOR_USD!B22*$B$52</f>
        <v>63095911.256929196</v>
      </c>
      <c r="C22" s="92">
        <f>SEKTOR_USD!C22*$C$52</f>
        <v>107889270.77344382</v>
      </c>
      <c r="D22" s="95">
        <f t="shared" si="0"/>
        <v>70.992491627728754</v>
      </c>
      <c r="E22" s="95">
        <f t="shared" si="3"/>
        <v>83.113276609321062</v>
      </c>
      <c r="F22" s="92">
        <f>SEKTOR_USD!F22*$B$53</f>
        <v>196512315.16290095</v>
      </c>
      <c r="G22" s="92">
        <f>SEKTOR_USD!G22*$C$53</f>
        <v>274443064.80579424</v>
      </c>
      <c r="H22" s="95">
        <f t="shared" si="1"/>
        <v>39.656929174281913</v>
      </c>
      <c r="I22" s="95">
        <f t="shared" si="4"/>
        <v>82.60668561174667</v>
      </c>
      <c r="J22" s="92">
        <f>SEKTOR_USD!J22*$B$54</f>
        <v>798106885.3002485</v>
      </c>
      <c r="K22" s="92">
        <f>SEKTOR_USD!K22*$C$54</f>
        <v>972373026.47002089</v>
      </c>
      <c r="L22" s="95">
        <f t="shared" si="2"/>
        <v>21.834937698127153</v>
      </c>
      <c r="M22" s="95">
        <f t="shared" si="5"/>
        <v>81.795969151144376</v>
      </c>
    </row>
    <row r="23" spans="1:13" s="21" customFormat="1" ht="15.6" x14ac:dyDescent="0.3">
      <c r="A23" s="94" t="s">
        <v>15</v>
      </c>
      <c r="B23" s="92">
        <f>SEKTOR_USD!B23*$B$52</f>
        <v>5922769.6928025363</v>
      </c>
      <c r="C23" s="92">
        <f>SEKTOR_USD!C23*$C$52</f>
        <v>10015811.984883483</v>
      </c>
      <c r="D23" s="95">
        <f t="shared" si="0"/>
        <v>69.106896002640312</v>
      </c>
      <c r="E23" s="95">
        <f t="shared" si="3"/>
        <v>7.7157528825514587</v>
      </c>
      <c r="F23" s="92">
        <f>SEKTOR_USD!F23*$B$53</f>
        <v>18171630.417822596</v>
      </c>
      <c r="G23" s="92">
        <f>SEKTOR_USD!G23*$C$53</f>
        <v>25897137.557024803</v>
      </c>
      <c r="H23" s="95">
        <f t="shared" si="1"/>
        <v>42.514111070766056</v>
      </c>
      <c r="I23" s="95">
        <f t="shared" si="4"/>
        <v>7.7949745311696388</v>
      </c>
      <c r="J23" s="92">
        <f>SEKTOR_USD!J23*$B$54</f>
        <v>70581887.918094903</v>
      </c>
      <c r="K23" s="92">
        <f>SEKTOR_USD!K23*$C$54</f>
        <v>86218387.821101338</v>
      </c>
      <c r="L23" s="95">
        <f t="shared" si="2"/>
        <v>22.153700282360603</v>
      </c>
      <c r="M23" s="95">
        <f t="shared" si="5"/>
        <v>7.2526863646948732</v>
      </c>
    </row>
    <row r="24" spans="1:13" ht="13.8" x14ac:dyDescent="0.25">
      <c r="A24" s="96" t="str">
        <f>SEKTOR_USD!A24</f>
        <v xml:space="preserve"> Tekstil ve Hammaddeleri</v>
      </c>
      <c r="B24" s="97">
        <f>SEKTOR_USD!B24*$B$52</f>
        <v>3703640.5361199537</v>
      </c>
      <c r="C24" s="97">
        <f>SEKTOR_USD!C24*$C$52</f>
        <v>6625131.6804577056</v>
      </c>
      <c r="D24" s="98">
        <f t="shared" si="0"/>
        <v>78.881606242445841</v>
      </c>
      <c r="E24" s="98">
        <f t="shared" si="3"/>
        <v>5.1037178950568327</v>
      </c>
      <c r="F24" s="97">
        <f>SEKTOR_USD!F24*$B$53</f>
        <v>11621999.400203116</v>
      </c>
      <c r="G24" s="97">
        <f>SEKTOR_USD!G24*$C$53</f>
        <v>17295040.905950636</v>
      </c>
      <c r="H24" s="98">
        <f t="shared" si="1"/>
        <v>48.812956449200747</v>
      </c>
      <c r="I24" s="98">
        <f t="shared" si="4"/>
        <v>5.2057646556714845</v>
      </c>
      <c r="J24" s="97">
        <f>SEKTOR_USD!J24*$B$54</f>
        <v>45623990.112155929</v>
      </c>
      <c r="K24" s="97">
        <f>SEKTOR_USD!K24*$C$54</f>
        <v>56663872.498974368</v>
      </c>
      <c r="L24" s="98">
        <f t="shared" si="2"/>
        <v>24.197538092743457</v>
      </c>
      <c r="M24" s="98">
        <f t="shared" si="5"/>
        <v>4.7665620505088979</v>
      </c>
    </row>
    <row r="25" spans="1:13" ht="13.8" x14ac:dyDescent="0.25">
      <c r="A25" s="96" t="str">
        <f>SEKTOR_USD!A25</f>
        <v xml:space="preserve"> Deri ve Deri Mamulleri </v>
      </c>
      <c r="B25" s="97">
        <f>SEKTOR_USD!B25*$B$52</f>
        <v>826073.15958427789</v>
      </c>
      <c r="C25" s="97">
        <f>SEKTOR_USD!C25*$C$52</f>
        <v>1202180.8096517515</v>
      </c>
      <c r="D25" s="98">
        <f t="shared" si="0"/>
        <v>45.529581212486093</v>
      </c>
      <c r="E25" s="98">
        <f t="shared" si="3"/>
        <v>0.92610864315525143</v>
      </c>
      <c r="F25" s="97">
        <f>SEKTOR_USD!F25*$B$53</f>
        <v>2530853.6037779152</v>
      </c>
      <c r="G25" s="97">
        <f>SEKTOR_USD!G25*$C$53</f>
        <v>2927148.8667530571</v>
      </c>
      <c r="H25" s="98">
        <f t="shared" si="1"/>
        <v>15.658561300565735</v>
      </c>
      <c r="I25" s="98">
        <f t="shared" si="4"/>
        <v>0.88106458928287423</v>
      </c>
      <c r="J25" s="97">
        <f>SEKTOR_USD!J25*$B$54</f>
        <v>9621432.70627876</v>
      </c>
      <c r="K25" s="97">
        <f>SEKTOR_USD!K25*$C$54</f>
        <v>9639459.2058986612</v>
      </c>
      <c r="L25" s="98">
        <f t="shared" si="2"/>
        <v>0.18735774775140751</v>
      </c>
      <c r="M25" s="98">
        <f t="shared" si="5"/>
        <v>0.81087081436407049</v>
      </c>
    </row>
    <row r="26" spans="1:13" ht="13.8" x14ac:dyDescent="0.25">
      <c r="A26" s="96" t="str">
        <f>SEKTOR_USD!A26</f>
        <v xml:space="preserve"> Halı </v>
      </c>
      <c r="B26" s="97">
        <f>SEKTOR_USD!B26*$B$52</f>
        <v>1393055.9970983055</v>
      </c>
      <c r="C26" s="97">
        <f>SEKTOR_USD!C26*$C$52</f>
        <v>2188499.4947740259</v>
      </c>
      <c r="D26" s="98">
        <f t="shared" si="0"/>
        <v>57.100611844219159</v>
      </c>
      <c r="E26" s="98">
        <f t="shared" si="3"/>
        <v>1.6859263443393742</v>
      </c>
      <c r="F26" s="97">
        <f>SEKTOR_USD!F26*$B$53</f>
        <v>4018777.4138415647</v>
      </c>
      <c r="G26" s="97">
        <f>SEKTOR_USD!G26*$C$53</f>
        <v>5674947.7843211098</v>
      </c>
      <c r="H26" s="98">
        <f t="shared" si="1"/>
        <v>41.21080119479435</v>
      </c>
      <c r="I26" s="98">
        <f t="shared" si="4"/>
        <v>1.7081452862152808</v>
      </c>
      <c r="J26" s="97">
        <f>SEKTOR_USD!J26*$B$54</f>
        <v>15336465.09966021</v>
      </c>
      <c r="K26" s="97">
        <f>SEKTOR_USD!K26*$C$54</f>
        <v>19915056.116228312</v>
      </c>
      <c r="L26" s="98">
        <f t="shared" si="2"/>
        <v>29.854278589070333</v>
      </c>
      <c r="M26" s="98">
        <f t="shared" si="5"/>
        <v>1.6752534998219049</v>
      </c>
    </row>
    <row r="27" spans="1:13" s="21" customFormat="1" ht="15.6" x14ac:dyDescent="0.3">
      <c r="A27" s="94" t="s">
        <v>19</v>
      </c>
      <c r="B27" s="92">
        <f>SEKTOR_USD!B27*$B$52</f>
        <v>9433444.0299134869</v>
      </c>
      <c r="C27" s="92">
        <f>SEKTOR_USD!C27*$C$52</f>
        <v>15257137.552583247</v>
      </c>
      <c r="D27" s="95">
        <f t="shared" si="0"/>
        <v>61.734542593381661</v>
      </c>
      <c r="E27" s="95">
        <f t="shared" si="3"/>
        <v>11.753445774391476</v>
      </c>
      <c r="F27" s="92">
        <f>SEKTOR_USD!F27*$B$53</f>
        <v>28445731.019792452</v>
      </c>
      <c r="G27" s="92">
        <f>SEKTOR_USD!G27*$C$53</f>
        <v>39159685.912343897</v>
      </c>
      <c r="H27" s="95">
        <f t="shared" si="1"/>
        <v>37.664544057935117</v>
      </c>
      <c r="I27" s="95">
        <f t="shared" si="4"/>
        <v>11.78696887496441</v>
      </c>
      <c r="J27" s="92">
        <f>SEKTOR_USD!J27*$B$54</f>
        <v>118625952.68396778</v>
      </c>
      <c r="K27" s="92">
        <f>SEKTOR_USD!K27*$C$54</f>
        <v>138645798.93985647</v>
      </c>
      <c r="L27" s="95">
        <f t="shared" si="2"/>
        <v>16.876447187930026</v>
      </c>
      <c r="M27" s="95">
        <f t="shared" si="5"/>
        <v>11.662877501024457</v>
      </c>
    </row>
    <row r="28" spans="1:13" ht="13.8" x14ac:dyDescent="0.25">
      <c r="A28" s="96" t="str">
        <f>SEKTOR_USD!A28</f>
        <v xml:space="preserve"> Kimyevi Maddeler ve Mamulleri  </v>
      </c>
      <c r="B28" s="97">
        <f>SEKTOR_USD!B28*$B$52</f>
        <v>9433444.0299134869</v>
      </c>
      <c r="C28" s="97">
        <f>SEKTOR_USD!C28*$C$52</f>
        <v>15257137.552583247</v>
      </c>
      <c r="D28" s="98">
        <f t="shared" si="0"/>
        <v>61.734542593381661</v>
      </c>
      <c r="E28" s="98">
        <f t="shared" si="3"/>
        <v>11.753445774391476</v>
      </c>
      <c r="F28" s="97">
        <f>SEKTOR_USD!F28*$B$53</f>
        <v>28445731.019792452</v>
      </c>
      <c r="G28" s="97">
        <f>SEKTOR_USD!G28*$C$53</f>
        <v>39159685.912343897</v>
      </c>
      <c r="H28" s="98">
        <f t="shared" si="1"/>
        <v>37.664544057935117</v>
      </c>
      <c r="I28" s="98">
        <f t="shared" si="4"/>
        <v>11.78696887496441</v>
      </c>
      <c r="J28" s="97">
        <f>SEKTOR_USD!J28*$B$54</f>
        <v>118625952.68396778</v>
      </c>
      <c r="K28" s="97">
        <f>SEKTOR_USD!K28*$C$54</f>
        <v>138645798.93985647</v>
      </c>
      <c r="L28" s="98">
        <f t="shared" si="2"/>
        <v>16.876447187930026</v>
      </c>
      <c r="M28" s="98">
        <f t="shared" si="5"/>
        <v>11.662877501024457</v>
      </c>
    </row>
    <row r="29" spans="1:13" s="21" customFormat="1" ht="15.6" x14ac:dyDescent="0.3">
      <c r="A29" s="94" t="s">
        <v>21</v>
      </c>
      <c r="B29" s="92">
        <f>SEKTOR_USD!B29*$B$52</f>
        <v>47739697.53421317</v>
      </c>
      <c r="C29" s="92">
        <f>SEKTOR_USD!C29*$C$52</f>
        <v>82616321.235977083</v>
      </c>
      <c r="D29" s="95">
        <f t="shared" si="0"/>
        <v>73.055812045665363</v>
      </c>
      <c r="E29" s="95">
        <f t="shared" si="3"/>
        <v>63.644077952378119</v>
      </c>
      <c r="F29" s="92">
        <f>SEKTOR_USD!F29*$B$53</f>
        <v>149894953.72528589</v>
      </c>
      <c r="G29" s="92">
        <f>SEKTOR_USD!G29*$C$53</f>
        <v>209386241.33642557</v>
      </c>
      <c r="H29" s="95">
        <f t="shared" si="1"/>
        <v>39.68865270819591</v>
      </c>
      <c r="I29" s="95">
        <f t="shared" si="4"/>
        <v>63.024742205612625</v>
      </c>
      <c r="J29" s="92">
        <f>SEKTOR_USD!J29*$B$54</f>
        <v>608899044.69818592</v>
      </c>
      <c r="K29" s="92">
        <f>SEKTOR_USD!K29*$C$54</f>
        <v>747508839.70906305</v>
      </c>
      <c r="L29" s="95">
        <f t="shared" si="2"/>
        <v>22.764002705831491</v>
      </c>
      <c r="M29" s="95">
        <f t="shared" si="5"/>
        <v>62.880405285425041</v>
      </c>
    </row>
    <row r="30" spans="1:13" ht="13.8" x14ac:dyDescent="0.25">
      <c r="A30" s="96" t="str">
        <f>SEKTOR_USD!A30</f>
        <v xml:space="preserve"> Hazırgiyim ve Konfeksiyon </v>
      </c>
      <c r="B30" s="97">
        <f>SEKTOR_USD!B30*$B$52</f>
        <v>7664159.3783263322</v>
      </c>
      <c r="C30" s="97">
        <f>SEKTOR_USD!C30*$C$52</f>
        <v>12782410.807672264</v>
      </c>
      <c r="D30" s="98">
        <f t="shared" si="0"/>
        <v>66.781641360694593</v>
      </c>
      <c r="E30" s="98">
        <f t="shared" si="3"/>
        <v>9.8470222068971403</v>
      </c>
      <c r="F30" s="97">
        <f>SEKTOR_USD!F30*$B$53</f>
        <v>25748367.506069064</v>
      </c>
      <c r="G30" s="97">
        <f>SEKTOR_USD!G30*$C$53</f>
        <v>34710602.682724208</v>
      </c>
      <c r="H30" s="98">
        <f t="shared" si="1"/>
        <v>34.807003490775422</v>
      </c>
      <c r="I30" s="98">
        <f t="shared" si="4"/>
        <v>10.447805796204298</v>
      </c>
      <c r="J30" s="97">
        <f>SEKTOR_USD!J30*$B$54</f>
        <v>102107544.76658513</v>
      </c>
      <c r="K30" s="97">
        <f>SEKTOR_USD!K30*$C$54</f>
        <v>129171911.50228356</v>
      </c>
      <c r="L30" s="98">
        <f t="shared" si="2"/>
        <v>26.505746267395601</v>
      </c>
      <c r="M30" s="98">
        <f t="shared" si="5"/>
        <v>10.865934575326158</v>
      </c>
    </row>
    <row r="31" spans="1:13" ht="13.8" x14ac:dyDescent="0.25">
      <c r="A31" s="96" t="str">
        <f>SEKTOR_USD!A31</f>
        <v xml:space="preserve"> Otomotiv Endüstrisi</v>
      </c>
      <c r="B31" s="97">
        <f>SEKTOR_USD!B31*$B$52</f>
        <v>13054057.648751706</v>
      </c>
      <c r="C31" s="97">
        <f>SEKTOR_USD!C31*$C$52</f>
        <v>22037446.519448377</v>
      </c>
      <c r="D31" s="98">
        <f t="shared" si="0"/>
        <v>68.816831612167022</v>
      </c>
      <c r="E31" s="98">
        <f t="shared" si="3"/>
        <v>16.976705609404018</v>
      </c>
      <c r="F31" s="97">
        <f>SEKTOR_USD!F31*$B$53</f>
        <v>42598767.837106556</v>
      </c>
      <c r="G31" s="97">
        <f>SEKTOR_USD!G31*$C$53</f>
        <v>56709157.720404498</v>
      </c>
      <c r="H31" s="98">
        <f t="shared" si="1"/>
        <v>33.123939023904789</v>
      </c>
      <c r="I31" s="98">
        <f t="shared" si="4"/>
        <v>17.06931660463481</v>
      </c>
      <c r="J31" s="97">
        <f>SEKTOR_USD!J31*$B$54</f>
        <v>174804097.61243692</v>
      </c>
      <c r="K31" s="97">
        <f>SEKTOR_USD!K31*$C$54</f>
        <v>192597010.61777481</v>
      </c>
      <c r="L31" s="98">
        <f t="shared" si="2"/>
        <v>10.178773408840255</v>
      </c>
      <c r="M31" s="98">
        <f t="shared" si="5"/>
        <v>16.201250662293884</v>
      </c>
    </row>
    <row r="32" spans="1:13" ht="13.8" x14ac:dyDescent="0.25">
      <c r="A32" s="96" t="str">
        <f>SEKTOR_USD!A32</f>
        <v xml:space="preserve"> Gemi ve Yat</v>
      </c>
      <c r="B32" s="97">
        <f>SEKTOR_USD!B32*$B$52</f>
        <v>435839.14206279372</v>
      </c>
      <c r="C32" s="97">
        <f>SEKTOR_USD!C32*$C$52</f>
        <v>1173154.5781335791</v>
      </c>
      <c r="D32" s="98">
        <f t="shared" si="0"/>
        <v>169.17145912621046</v>
      </c>
      <c r="E32" s="98">
        <f t="shared" si="3"/>
        <v>0.90374807669853685</v>
      </c>
      <c r="F32" s="97">
        <f>SEKTOR_USD!F32*$B$53</f>
        <v>1985065.6877443511</v>
      </c>
      <c r="G32" s="97">
        <f>SEKTOR_USD!G32*$C$53</f>
        <v>1557478.9483223557</v>
      </c>
      <c r="H32" s="98">
        <f t="shared" si="1"/>
        <v>-21.540180864637591</v>
      </c>
      <c r="I32" s="98">
        <f t="shared" si="4"/>
        <v>0.4687973220311536</v>
      </c>
      <c r="J32" s="97">
        <f>SEKTOR_USD!J32*$B$54</f>
        <v>6451686.0035237083</v>
      </c>
      <c r="K32" s="97">
        <f>SEKTOR_USD!K32*$C$54</f>
        <v>9249489.8482675832</v>
      </c>
      <c r="L32" s="98">
        <f t="shared" si="2"/>
        <v>43.365468239089786</v>
      </c>
      <c r="M32" s="98">
        <f t="shared" si="5"/>
        <v>0.77806661198663363</v>
      </c>
    </row>
    <row r="33" spans="1:13" ht="13.8" x14ac:dyDescent="0.25">
      <c r="A33" s="96" t="str">
        <f>SEKTOR_USD!A33</f>
        <v xml:space="preserve"> Elektrik Elektronik</v>
      </c>
      <c r="B33" s="97">
        <f>SEKTOR_USD!B33*$B$52</f>
        <v>5250642.6022816142</v>
      </c>
      <c r="C33" s="97">
        <f>SEKTOR_USD!C33*$C$52</f>
        <v>9591740.9853477683</v>
      </c>
      <c r="D33" s="98">
        <f t="shared" si="0"/>
        <v>82.677468490804785</v>
      </c>
      <c r="E33" s="98">
        <f t="shared" si="3"/>
        <v>7.3890667344875247</v>
      </c>
      <c r="F33" s="97">
        <f>SEKTOR_USD!F33*$B$53</f>
        <v>15349955.071021024</v>
      </c>
      <c r="G33" s="97">
        <f>SEKTOR_USD!G33*$C$53</f>
        <v>23737907.512352891</v>
      </c>
      <c r="H33" s="98">
        <f t="shared" si="1"/>
        <v>54.644801255264717</v>
      </c>
      <c r="I33" s="98">
        <f t="shared" si="4"/>
        <v>7.1450516133146404</v>
      </c>
      <c r="J33" s="97">
        <f>SEKTOR_USD!J33*$B$54</f>
        <v>64923710.542476572</v>
      </c>
      <c r="K33" s="97">
        <f>SEKTOR_USD!K33*$C$54</f>
        <v>86211003.416541263</v>
      </c>
      <c r="L33" s="98">
        <f t="shared" si="2"/>
        <v>32.788164287278995</v>
      </c>
      <c r="M33" s="98">
        <f t="shared" si="5"/>
        <v>7.2520651889617413</v>
      </c>
    </row>
    <row r="34" spans="1:13" ht="13.8" x14ac:dyDescent="0.25">
      <c r="A34" s="96" t="str">
        <f>SEKTOR_USD!A34</f>
        <v xml:space="preserve"> Makine ve Aksamları</v>
      </c>
      <c r="B34" s="97">
        <f>SEKTOR_USD!B34*$B$52</f>
        <v>3962008.664201458</v>
      </c>
      <c r="C34" s="97">
        <f>SEKTOR_USD!C34*$C$52</f>
        <v>5982006.8413777091</v>
      </c>
      <c r="D34" s="98">
        <f t="shared" si="0"/>
        <v>50.984193836521584</v>
      </c>
      <c r="E34" s="98">
        <f t="shared" si="3"/>
        <v>4.6082820443778072</v>
      </c>
      <c r="F34" s="97">
        <f>SEKTOR_USD!F34*$B$53</f>
        <v>11495465.500820505</v>
      </c>
      <c r="G34" s="97">
        <f>SEKTOR_USD!G34*$C$53</f>
        <v>15646743.963954691</v>
      </c>
      <c r="H34" s="98">
        <f t="shared" si="1"/>
        <v>36.11231283185429</v>
      </c>
      <c r="I34" s="98">
        <f t="shared" si="4"/>
        <v>4.7096313415408675</v>
      </c>
      <c r="J34" s="97">
        <f>SEKTOR_USD!J34*$B$54</f>
        <v>45916303.836979955</v>
      </c>
      <c r="K34" s="97">
        <f>SEKTOR_USD!K34*$C$54</f>
        <v>57057347.805381507</v>
      </c>
      <c r="L34" s="98">
        <f t="shared" si="2"/>
        <v>24.263808358696341</v>
      </c>
      <c r="M34" s="98">
        <f t="shared" si="5"/>
        <v>4.799661173117693</v>
      </c>
    </row>
    <row r="35" spans="1:13" ht="13.8" x14ac:dyDescent="0.25">
      <c r="A35" s="96" t="str">
        <f>SEKTOR_USD!A35</f>
        <v xml:space="preserve"> Demir ve Demir Dışı Metaller </v>
      </c>
      <c r="B35" s="97">
        <f>SEKTOR_USD!B35*$B$52</f>
        <v>4253040.425109148</v>
      </c>
      <c r="C35" s="97">
        <f>SEKTOR_USD!C35*$C$52</f>
        <v>7465232.3292350573</v>
      </c>
      <c r="D35" s="98">
        <f t="shared" si="0"/>
        <v>75.526954438564346</v>
      </c>
      <c r="E35" s="98">
        <f t="shared" si="3"/>
        <v>5.750895479082998</v>
      </c>
      <c r="F35" s="97">
        <f>SEKTOR_USD!F35*$B$53</f>
        <v>12595020.798098508</v>
      </c>
      <c r="G35" s="97">
        <f>SEKTOR_USD!G35*$C$53</f>
        <v>18977271.956248343</v>
      </c>
      <c r="H35" s="98">
        <f t="shared" si="1"/>
        <v>50.672811585300238</v>
      </c>
      <c r="I35" s="98">
        <f t="shared" si="4"/>
        <v>5.7121120527048062</v>
      </c>
      <c r="J35" s="97">
        <f>SEKTOR_USD!J35*$B$54</f>
        <v>47885122.439427651</v>
      </c>
      <c r="K35" s="97">
        <f>SEKTOR_USD!K35*$C$54</f>
        <v>64276138.473434009</v>
      </c>
      <c r="L35" s="98">
        <f t="shared" si="2"/>
        <v>34.229871824469477</v>
      </c>
      <c r="M35" s="98">
        <f t="shared" si="5"/>
        <v>5.4069054741408822</v>
      </c>
    </row>
    <row r="36" spans="1:13" ht="13.8" x14ac:dyDescent="0.25">
      <c r="A36" s="96" t="str">
        <f>SEKTOR_USD!A36</f>
        <v xml:space="preserve"> Çelik</v>
      </c>
      <c r="B36" s="97">
        <f>SEKTOR_USD!B36*$B$52</f>
        <v>6213255.3034101864</v>
      </c>
      <c r="C36" s="97">
        <f>SEKTOR_USD!C36*$C$52</f>
        <v>11782492.484869998</v>
      </c>
      <c r="D36" s="98">
        <f t="shared" si="0"/>
        <v>89.634771299404008</v>
      </c>
      <c r="E36" s="98">
        <f t="shared" si="3"/>
        <v>9.0767279269004941</v>
      </c>
      <c r="F36" s="97">
        <f>SEKTOR_USD!F36*$B$53</f>
        <v>19015007.210885074</v>
      </c>
      <c r="G36" s="97">
        <f>SEKTOR_USD!G36*$C$53</f>
        <v>28120227.539685901</v>
      </c>
      <c r="H36" s="98">
        <f t="shared" si="1"/>
        <v>47.884390617472796</v>
      </c>
      <c r="I36" s="98">
        <f t="shared" si="4"/>
        <v>8.4641191328532734</v>
      </c>
      <c r="J36" s="97">
        <f>SEKTOR_USD!J36*$B$54</f>
        <v>77623279.338355765</v>
      </c>
      <c r="K36" s="97">
        <f>SEKTOR_USD!K36*$C$54</f>
        <v>97648995.01535292</v>
      </c>
      <c r="L36" s="98">
        <f t="shared" si="2"/>
        <v>25.798595276690286</v>
      </c>
      <c r="M36" s="98">
        <f t="shared" si="5"/>
        <v>8.214228456040285</v>
      </c>
    </row>
    <row r="37" spans="1:13" ht="13.8" x14ac:dyDescent="0.25">
      <c r="A37" s="96" t="str">
        <f>SEKTOR_USD!A37</f>
        <v xml:space="preserve"> Çimento Cam Seramik ve Toprak Ürünleri</v>
      </c>
      <c r="B37" s="97">
        <f>SEKTOR_USD!B37*$B$52</f>
        <v>2004892.6217926724</v>
      </c>
      <c r="C37" s="97">
        <f>SEKTOR_USD!C37*$C$52</f>
        <v>3071484.0538722971</v>
      </c>
      <c r="D37" s="98">
        <f t="shared" si="0"/>
        <v>53.199429260502399</v>
      </c>
      <c r="E37" s="98">
        <f t="shared" si="3"/>
        <v>2.3661398574717465</v>
      </c>
      <c r="F37" s="97">
        <f>SEKTOR_USD!F37*$B$53</f>
        <v>5577049.9579253821</v>
      </c>
      <c r="G37" s="97">
        <f>SEKTOR_USD!G37*$C$53</f>
        <v>7466055.5671769045</v>
      </c>
      <c r="H37" s="98">
        <f t="shared" si="1"/>
        <v>33.871054114677811</v>
      </c>
      <c r="I37" s="98">
        <f t="shared" si="4"/>
        <v>2.2472643112116724</v>
      </c>
      <c r="J37" s="97">
        <f>SEKTOR_USD!J37*$B$54</f>
        <v>21070860.622691769</v>
      </c>
      <c r="K37" s="97">
        <f>SEKTOR_USD!K37*$C$54</f>
        <v>28289367.821407519</v>
      </c>
      <c r="L37" s="98">
        <f t="shared" si="2"/>
        <v>34.25824567859344</v>
      </c>
      <c r="M37" s="98">
        <f t="shared" si="5"/>
        <v>2.3797001712660806</v>
      </c>
    </row>
    <row r="38" spans="1:13" ht="13.8" x14ac:dyDescent="0.25">
      <c r="A38" s="96" t="str">
        <f>SEKTOR_USD!A38</f>
        <v xml:space="preserve"> Mücevher</v>
      </c>
      <c r="B38" s="97">
        <f>SEKTOR_USD!B38*$B$52</f>
        <v>1452179.5920302526</v>
      </c>
      <c r="C38" s="97">
        <f>SEKTOR_USD!C38*$C$52</f>
        <v>2590230.261584294</v>
      </c>
      <c r="D38" s="98">
        <f t="shared" si="0"/>
        <v>78.368452207964452</v>
      </c>
      <c r="E38" s="98">
        <f t="shared" si="3"/>
        <v>1.9954025332598664</v>
      </c>
      <c r="F38" s="97">
        <f>SEKTOR_USD!F38*$B$53</f>
        <v>5458692.1303402958</v>
      </c>
      <c r="G38" s="97">
        <f>SEKTOR_USD!G38*$C$53</f>
        <v>7194323.0152006606</v>
      </c>
      <c r="H38" s="98">
        <f t="shared" si="1"/>
        <v>31.795727683806291</v>
      </c>
      <c r="I38" s="98">
        <f t="shared" si="4"/>
        <v>2.1654734832763278</v>
      </c>
      <c r="J38" s="97">
        <f>SEKTOR_USD!J38*$B$54</f>
        <v>24530153.266477238</v>
      </c>
      <c r="K38" s="97">
        <f>SEKTOR_USD!K38*$C$54</f>
        <v>28267831.736550227</v>
      </c>
      <c r="L38" s="98">
        <f t="shared" si="2"/>
        <v>15.23707752442329</v>
      </c>
      <c r="M38" s="98">
        <f t="shared" si="5"/>
        <v>2.3778885569116408</v>
      </c>
    </row>
    <row r="39" spans="1:13" ht="13.8" x14ac:dyDescent="0.25">
      <c r="A39" s="96" t="str">
        <f>SEKTOR_USD!A39</f>
        <v xml:space="preserve"> Savunma ve Havacılık Sanayii</v>
      </c>
      <c r="B39" s="97">
        <f>SEKTOR_USD!B39*$B$52</f>
        <v>896373.99803647981</v>
      </c>
      <c r="C39" s="97">
        <f>SEKTOR_USD!C39*$C$52</f>
        <v>1882439.1883049645</v>
      </c>
      <c r="D39" s="98">
        <f t="shared" si="0"/>
        <v>110.00600111432</v>
      </c>
      <c r="E39" s="98">
        <f t="shared" si="3"/>
        <v>1.4501505834287907</v>
      </c>
      <c r="F39" s="97">
        <f>SEKTOR_USD!F39*$B$53</f>
        <v>2944291.375242536</v>
      </c>
      <c r="G39" s="97">
        <f>SEKTOR_USD!G39*$C$53</f>
        <v>4773268.3411967466</v>
      </c>
      <c r="H39" s="98">
        <f t="shared" si="1"/>
        <v>62.119428169827408</v>
      </c>
      <c r="I39" s="98">
        <f t="shared" si="4"/>
        <v>1.4367419977646976</v>
      </c>
      <c r="J39" s="97">
        <f>SEKTOR_USD!J39*$B$54</f>
        <v>15295358.556138936</v>
      </c>
      <c r="K39" s="97">
        <f>SEKTOR_USD!K39*$C$54</f>
        <v>17926215.486477606</v>
      </c>
      <c r="L39" s="98">
        <f t="shared" si="2"/>
        <v>17.200361277459237</v>
      </c>
      <c r="M39" s="98">
        <f t="shared" si="5"/>
        <v>1.5079523279782134</v>
      </c>
    </row>
    <row r="40" spans="1:13" ht="13.8" x14ac:dyDescent="0.25">
      <c r="A40" s="96" t="str">
        <f>SEKTOR_USD!A40</f>
        <v xml:space="preserve"> İklimlendirme Sanayii</v>
      </c>
      <c r="B40" s="97">
        <f>SEKTOR_USD!B40*$B$52</f>
        <v>2508744.7390682492</v>
      </c>
      <c r="C40" s="97">
        <f>SEKTOR_USD!C40*$C$52</f>
        <v>4167500.2692697025</v>
      </c>
      <c r="D40" s="98">
        <f t="shared" si="0"/>
        <v>66.118944042809119</v>
      </c>
      <c r="E40" s="98">
        <f t="shared" si="3"/>
        <v>3.2104638409928934</v>
      </c>
      <c r="F40" s="97">
        <f>SEKTOR_USD!F40*$B$53</f>
        <v>6988505.557197162</v>
      </c>
      <c r="G40" s="97">
        <f>SEKTOR_USD!G40*$C$53</f>
        <v>10273737.965534545</v>
      </c>
      <c r="H40" s="98">
        <f t="shared" si="1"/>
        <v>47.009083436358772</v>
      </c>
      <c r="I40" s="98">
        <f t="shared" si="4"/>
        <v>3.0923697881632899</v>
      </c>
      <c r="J40" s="97">
        <f>SEKTOR_USD!J40*$B$54</f>
        <v>27621327.134118378</v>
      </c>
      <c r="K40" s="97">
        <f>SEKTOR_USD!K40*$C$54</f>
        <v>36024834.952948146</v>
      </c>
      <c r="L40" s="98">
        <f t="shared" si="2"/>
        <v>30.423982808739115</v>
      </c>
      <c r="M40" s="98">
        <f t="shared" si="5"/>
        <v>3.0304072699174811</v>
      </c>
    </row>
    <row r="41" spans="1:13" ht="13.8" x14ac:dyDescent="0.25">
      <c r="A41" s="96" t="str">
        <f>SEKTOR_USD!A41</f>
        <v xml:space="preserve"> Diğer Sanayi Ürünleri</v>
      </c>
      <c r="B41" s="97">
        <f>SEKTOR_USD!B41*$B$52</f>
        <v>44503.419142284998</v>
      </c>
      <c r="C41" s="97">
        <f>SEKTOR_USD!C41*$C$52</f>
        <v>90182.916861088452</v>
      </c>
      <c r="D41" s="98">
        <f t="shared" si="0"/>
        <v>102.6426701570015</v>
      </c>
      <c r="E41" s="98">
        <f t="shared" si="3"/>
        <v>6.9473059376317411E-2</v>
      </c>
      <c r="F41" s="97">
        <f>SEKTOR_USD!F41*$B$53</f>
        <v>138765.09283544475</v>
      </c>
      <c r="G41" s="97">
        <f>SEKTOR_USD!G41*$C$53</f>
        <v>219466.12362382555</v>
      </c>
      <c r="H41" s="98">
        <f t="shared" si="1"/>
        <v>58.156578963327973</v>
      </c>
      <c r="I41" s="98">
        <f t="shared" si="4"/>
        <v>6.6058761912789005E-2</v>
      </c>
      <c r="J41" s="97">
        <f>SEKTOR_USD!J41*$B$54</f>
        <v>669600.57897370507</v>
      </c>
      <c r="K41" s="97">
        <f>SEKTOR_USD!K41*$C$54</f>
        <v>788693.03264381737</v>
      </c>
      <c r="L41" s="98">
        <f t="shared" si="2"/>
        <v>17.785595982106969</v>
      </c>
      <c r="M41" s="98">
        <f t="shared" si="5"/>
        <v>6.6344817484347562E-2</v>
      </c>
    </row>
    <row r="42" spans="1:13" ht="16.8" x14ac:dyDescent="0.3">
      <c r="A42" s="91" t="s">
        <v>31</v>
      </c>
      <c r="B42" s="92">
        <f>SEKTOR_USD!B42*$B$52</f>
        <v>2052242.0761027897</v>
      </c>
      <c r="C42" s="92">
        <f>SEKTOR_USD!C42*$C$52</f>
        <v>3403600.3998157452</v>
      </c>
      <c r="D42" s="95">
        <f t="shared" si="0"/>
        <v>65.84790066672771</v>
      </c>
      <c r="E42" s="95">
        <f t="shared" si="3"/>
        <v>2.6219880760109073</v>
      </c>
      <c r="F42" s="92">
        <f>SEKTOR_USD!F42*$B$53</f>
        <v>5711780.1537724985</v>
      </c>
      <c r="G42" s="92">
        <f>SEKTOR_USD!G42*$C$53</f>
        <v>8962342.5990378857</v>
      </c>
      <c r="H42" s="95">
        <f t="shared" si="1"/>
        <v>56.909796206327478</v>
      </c>
      <c r="I42" s="95">
        <f t="shared" si="4"/>
        <v>2.6976430173135726</v>
      </c>
      <c r="J42" s="92">
        <f>SEKTOR_USD!J42*$B$54</f>
        <v>25092418.998164114</v>
      </c>
      <c r="K42" s="92">
        <f>SEKTOR_USD!K42*$C$54</f>
        <v>33373031.224574201</v>
      </c>
      <c r="L42" s="95">
        <f t="shared" si="2"/>
        <v>33.00045414918322</v>
      </c>
      <c r="M42" s="95">
        <f t="shared" si="5"/>
        <v>2.8073376761954134</v>
      </c>
    </row>
    <row r="43" spans="1:13" ht="13.8" x14ac:dyDescent="0.25">
      <c r="A43" s="96" t="str">
        <f>SEKTOR_USD!A43</f>
        <v xml:space="preserve"> Madencilik Ürünleri</v>
      </c>
      <c r="B43" s="97">
        <f>SEKTOR_USD!B43*$B$52</f>
        <v>2052242.0761027897</v>
      </c>
      <c r="C43" s="97">
        <f>SEKTOR_USD!C43*$C$52</f>
        <v>3403600.3998157452</v>
      </c>
      <c r="D43" s="98">
        <f t="shared" si="0"/>
        <v>65.84790066672771</v>
      </c>
      <c r="E43" s="98">
        <f t="shared" si="3"/>
        <v>2.6219880760109073</v>
      </c>
      <c r="F43" s="97">
        <f>SEKTOR_USD!F43*$B$53</f>
        <v>5711780.1537724985</v>
      </c>
      <c r="G43" s="97">
        <f>SEKTOR_USD!G43*$C$53</f>
        <v>8962342.5990378857</v>
      </c>
      <c r="H43" s="98">
        <f t="shared" si="1"/>
        <v>56.909796206327478</v>
      </c>
      <c r="I43" s="98">
        <f t="shared" si="4"/>
        <v>2.6976430173135726</v>
      </c>
      <c r="J43" s="97">
        <f>SEKTOR_USD!J43*$B$54</f>
        <v>25092418.998164114</v>
      </c>
      <c r="K43" s="97">
        <f>SEKTOR_USD!K43*$C$54</f>
        <v>33373031.224574201</v>
      </c>
      <c r="L43" s="98">
        <f t="shared" si="2"/>
        <v>33.00045414918322</v>
      </c>
      <c r="M43" s="98">
        <f t="shared" si="5"/>
        <v>2.8073376761954134</v>
      </c>
    </row>
    <row r="44" spans="1:13" ht="17.399999999999999" x14ac:dyDescent="0.3">
      <c r="A44" s="99" t="s">
        <v>33</v>
      </c>
      <c r="B44" s="100">
        <f>SEKTOR_USD!B44*$B$52</f>
        <v>78019060.077028543</v>
      </c>
      <c r="C44" s="100">
        <f>SEKTOR_USD!C44*$C$52</f>
        <v>129809911.45444043</v>
      </c>
      <c r="D44" s="101">
        <f>(C44-B44)/B44*100</f>
        <v>66.382306229117034</v>
      </c>
      <c r="E44" s="102">
        <f t="shared" si="3"/>
        <v>100</v>
      </c>
      <c r="F44" s="100">
        <f>SEKTOR_USD!F44*$B$53</f>
        <v>238947405.34104446</v>
      </c>
      <c r="G44" s="100">
        <f>SEKTOR_USD!G44*$C$53</f>
        <v>332228635.94320077</v>
      </c>
      <c r="H44" s="101">
        <f>(G44-F44)/F44*100</f>
        <v>39.038394440407515</v>
      </c>
      <c r="I44" s="101">
        <f t="shared" si="4"/>
        <v>100</v>
      </c>
      <c r="J44" s="100">
        <f>SEKTOR_USD!J44*$B$54</f>
        <v>962174826.56568348</v>
      </c>
      <c r="K44" s="100">
        <f>SEKTOR_USD!K44*$C$54</f>
        <v>1188778660.5636382</v>
      </c>
      <c r="L44" s="101">
        <f>(K44-J44)/J44*100</f>
        <v>23.551212081361335</v>
      </c>
      <c r="M44" s="101">
        <f t="shared" si="5"/>
        <v>100</v>
      </c>
    </row>
    <row r="45" spans="1:13" ht="13.8" hidden="1" x14ac:dyDescent="0.25">
      <c r="A45" s="41" t="s">
        <v>34</v>
      </c>
      <c r="B45" s="39" t="e">
        <f>SEKTOR_USD!#REF!*2.1157</f>
        <v>#REF!</v>
      </c>
      <c r="C45" s="39" t="e">
        <f>SEKTOR_USD!#REF!*2.7012</f>
        <v>#REF!</v>
      </c>
      <c r="D45" s="40"/>
      <c r="E45" s="40"/>
      <c r="F45" s="39" t="e">
        <f>SEKTOR_USD!#REF!*2.1642</f>
        <v>#REF!</v>
      </c>
      <c r="G45" s="39" t="e">
        <f>SEKTOR_USD!#REF!*2.5613</f>
        <v>#REF!</v>
      </c>
      <c r="H45" s="40" t="e">
        <f>(G45-F45)/F45*100</f>
        <v>#REF!</v>
      </c>
      <c r="I45" s="40" t="e">
        <f t="shared" ref="I45:I46" si="6">G45/G$46*100</f>
        <v>#REF!</v>
      </c>
      <c r="J45" s="39" t="e">
        <f>SEKTOR_USD!#REF!*2.0809</f>
        <v>#REF!</v>
      </c>
      <c r="K45" s="39" t="e">
        <f>SEKTOR_USD!#REF!*2.3856</f>
        <v>#REF!</v>
      </c>
      <c r="L45" s="40" t="e">
        <f>(K45-J45)/J45*100</f>
        <v>#REF!</v>
      </c>
      <c r="M45" s="40" t="e">
        <f t="shared" ref="M45:M46" si="7">K45/K$46*100</f>
        <v>#REF!</v>
      </c>
    </row>
    <row r="46" spans="1:13" s="22" customFormat="1" ht="17.399999999999999" hidden="1" x14ac:dyDescent="0.3">
      <c r="A46" s="42" t="s">
        <v>35</v>
      </c>
      <c r="B46" s="43" t="e">
        <f>SEKTOR_USD!#REF!*2.1157</f>
        <v>#REF!</v>
      </c>
      <c r="C46" s="43" t="e">
        <f>SEKTOR_USD!#REF!*2.7012</f>
        <v>#REF!</v>
      </c>
      <c r="D46" s="44" t="e">
        <f>(C46-B46)/B46*100</f>
        <v>#REF!</v>
      </c>
      <c r="E46" s="45" t="e">
        <f>C46/C$46*100</f>
        <v>#REF!</v>
      </c>
      <c r="F46" s="43" t="e">
        <f>SEKTOR_USD!#REF!*2.1642</f>
        <v>#REF!</v>
      </c>
      <c r="G46" s="43" t="e">
        <f>SEKTOR_USD!#REF!*2.5613</f>
        <v>#REF!</v>
      </c>
      <c r="H46" s="44" t="e">
        <f>(G46-F46)/F46*100</f>
        <v>#REF!</v>
      </c>
      <c r="I46" s="45" t="e">
        <f t="shared" si="6"/>
        <v>#REF!</v>
      </c>
      <c r="J46" s="43" t="e">
        <f>SEKTOR_USD!#REF!*2.0809</f>
        <v>#REF!</v>
      </c>
      <c r="K46" s="43" t="e">
        <f>SEKTOR_USD!#REF!*2.3856</f>
        <v>#REF!</v>
      </c>
      <c r="L46" s="44" t="e">
        <f>(K46-J46)/J46*100</f>
        <v>#REF!</v>
      </c>
      <c r="M46" s="45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115</v>
      </c>
    </row>
    <row r="49" spans="1:3" hidden="1" x14ac:dyDescent="0.25">
      <c r="A49" s="1" t="s">
        <v>112</v>
      </c>
    </row>
    <row r="51" spans="1:3" x14ac:dyDescent="0.25">
      <c r="A51" s="80"/>
      <c r="B51" s="81">
        <v>2020</v>
      </c>
      <c r="C51" s="81">
        <v>2021</v>
      </c>
    </row>
    <row r="52" spans="1:3" x14ac:dyDescent="0.25">
      <c r="A52" s="83" t="s">
        <v>116</v>
      </c>
      <c r="B52" s="82">
        <v>6.3350749999999998</v>
      </c>
      <c r="C52" s="82">
        <v>7.6182169999999996</v>
      </c>
    </row>
    <row r="53" spans="1:3" x14ac:dyDescent="0.25">
      <c r="A53" s="81" t="s">
        <v>228</v>
      </c>
      <c r="B53" s="82">
        <v>6.1058363333333334</v>
      </c>
      <c r="C53" s="82">
        <v>7.3739030000000012</v>
      </c>
    </row>
    <row r="54" spans="1:3" x14ac:dyDescent="0.25">
      <c r="A54" s="81" t="s">
        <v>117</v>
      </c>
      <c r="B54" s="82">
        <v>5.8642919999999998</v>
      </c>
      <c r="C54" s="82">
        <v>7.3343931666666657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B1" sqref="B1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5" t="s">
        <v>37</v>
      </c>
      <c r="B5" s="156"/>
      <c r="C5" s="156"/>
      <c r="D5" s="156"/>
      <c r="E5" s="156"/>
      <c r="F5" s="156"/>
      <c r="G5" s="157"/>
    </row>
    <row r="6" spans="1:7" ht="50.25" customHeight="1" x14ac:dyDescent="0.25">
      <c r="A6" s="87"/>
      <c r="B6" s="158" t="s">
        <v>126</v>
      </c>
      <c r="C6" s="158"/>
      <c r="D6" s="158" t="s">
        <v>127</v>
      </c>
      <c r="E6" s="158"/>
      <c r="F6" s="158" t="s">
        <v>124</v>
      </c>
      <c r="G6" s="158"/>
    </row>
    <row r="7" spans="1:7" ht="28.2" x14ac:dyDescent="0.3">
      <c r="A7" s="88" t="s">
        <v>1</v>
      </c>
      <c r="B7" s="103" t="s">
        <v>38</v>
      </c>
      <c r="C7" s="103" t="s">
        <v>39</v>
      </c>
      <c r="D7" s="103" t="s">
        <v>38</v>
      </c>
      <c r="E7" s="103" t="s">
        <v>39</v>
      </c>
      <c r="F7" s="103" t="s">
        <v>38</v>
      </c>
      <c r="G7" s="103" t="s">
        <v>39</v>
      </c>
    </row>
    <row r="8" spans="1:7" ht="16.8" x14ac:dyDescent="0.3">
      <c r="A8" s="91" t="s">
        <v>2</v>
      </c>
      <c r="B8" s="104">
        <f>SEKTOR_USD!D8</f>
        <v>19.6357149681726</v>
      </c>
      <c r="C8" s="104">
        <f>SEKTOR_TL!D8</f>
        <v>43.867410816397118</v>
      </c>
      <c r="D8" s="104">
        <f>SEKTOR_USD!H8</f>
        <v>10.08608169208971</v>
      </c>
      <c r="E8" s="104">
        <f>SEKTOR_TL!H8</f>
        <v>32.948877718178636</v>
      </c>
      <c r="F8" s="104">
        <f>SEKTOR_USD!L8</f>
        <v>5.3031932161493902</v>
      </c>
      <c r="G8" s="104">
        <f>SEKTOR_TL!L8</f>
        <v>31.701324005132353</v>
      </c>
    </row>
    <row r="9" spans="1:7" s="21" customFormat="1" ht="15.6" x14ac:dyDescent="0.3">
      <c r="A9" s="94" t="s">
        <v>3</v>
      </c>
      <c r="B9" s="104">
        <f>SEKTOR_USD!D9</f>
        <v>12.423611292559778</v>
      </c>
      <c r="C9" s="104">
        <f>SEKTOR_TL!D9</f>
        <v>35.194526781509424</v>
      </c>
      <c r="D9" s="104">
        <f>SEKTOR_USD!H9</f>
        <v>8.3467559941255836</v>
      </c>
      <c r="E9" s="104">
        <f>SEKTOR_TL!H9</f>
        <v>30.848326985730012</v>
      </c>
      <c r="F9" s="104">
        <f>SEKTOR_USD!L9</f>
        <v>6.3208429628170002</v>
      </c>
      <c r="G9" s="104">
        <f>SEKTOR_TL!L9</f>
        <v>32.974085209386672</v>
      </c>
    </row>
    <row r="10" spans="1:7" ht="13.8" x14ac:dyDescent="0.25">
      <c r="A10" s="96" t="s">
        <v>4</v>
      </c>
      <c r="B10" s="105">
        <f>SEKTOR_USD!D10</f>
        <v>24.21504802577136</v>
      </c>
      <c r="C10" s="105">
        <f>SEKTOR_TL!D10</f>
        <v>49.374267948800572</v>
      </c>
      <c r="D10" s="105">
        <f>SEKTOR_USD!H10</f>
        <v>11.735843963024708</v>
      </c>
      <c r="E10" s="105">
        <f>SEKTOR_TL!H10</f>
        <v>34.941264394598633</v>
      </c>
      <c r="F10" s="105">
        <f>SEKTOR_USD!L10</f>
        <v>9.0293639504958723</v>
      </c>
      <c r="G10" s="105">
        <f>SEKTOR_TL!L10</f>
        <v>36.361596919889024</v>
      </c>
    </row>
    <row r="11" spans="1:7" ht="13.8" x14ac:dyDescent="0.25">
      <c r="A11" s="96" t="s">
        <v>5</v>
      </c>
      <c r="B11" s="105">
        <f>SEKTOR_USD!D11</f>
        <v>38.546782513149218</v>
      </c>
      <c r="C11" s="105">
        <f>SEKTOR_TL!D11</f>
        <v>66.608833176714739</v>
      </c>
      <c r="D11" s="105">
        <f>SEKTOR_USD!H11</f>
        <v>21.661359329187832</v>
      </c>
      <c r="E11" s="105">
        <f>SEKTOR_TL!H11</f>
        <v>46.928121483370283</v>
      </c>
      <c r="F11" s="105">
        <f>SEKTOR_USD!L11</f>
        <v>20.078147247271861</v>
      </c>
      <c r="G11" s="105">
        <f>SEKTOR_TL!L11</f>
        <v>50.180165420887022</v>
      </c>
    </row>
    <row r="12" spans="1:7" ht="13.8" x14ac:dyDescent="0.25">
      <c r="A12" s="96" t="s">
        <v>6</v>
      </c>
      <c r="B12" s="105">
        <f>SEKTOR_USD!D12</f>
        <v>1.4063080756184645</v>
      </c>
      <c r="C12" s="105">
        <f>SEKTOR_TL!D12</f>
        <v>21.945716520943133</v>
      </c>
      <c r="D12" s="105">
        <f>SEKTOR_USD!H12</f>
        <v>4.5470672796453577</v>
      </c>
      <c r="E12" s="105">
        <f>SEKTOR_TL!H12</f>
        <v>26.259514826155478</v>
      </c>
      <c r="F12" s="105">
        <f>SEKTOR_USD!L12</f>
        <v>6.8362692137668866</v>
      </c>
      <c r="G12" s="105">
        <f>SEKTOR_TL!L12</f>
        <v>33.618722068002768</v>
      </c>
    </row>
    <row r="13" spans="1:7" ht="13.8" x14ac:dyDescent="0.25">
      <c r="A13" s="96" t="s">
        <v>7</v>
      </c>
      <c r="B13" s="105">
        <f>SEKTOR_USD!D13</f>
        <v>2.5495196542956005</v>
      </c>
      <c r="C13" s="105">
        <f>SEKTOR_TL!D13</f>
        <v>23.320480652902901</v>
      </c>
      <c r="D13" s="105">
        <f>SEKTOR_USD!H13</f>
        <v>3.1161183726102406</v>
      </c>
      <c r="E13" s="105">
        <f>SEKTOR_TL!H13</f>
        <v>24.531384908747025</v>
      </c>
      <c r="F13" s="105">
        <f>SEKTOR_USD!L13</f>
        <v>9.9056670235845551E-2</v>
      </c>
      <c r="G13" s="105">
        <f>SEKTOR_TL!L13</f>
        <v>25.192578615109383</v>
      </c>
    </row>
    <row r="14" spans="1:7" ht="13.8" x14ac:dyDescent="0.25">
      <c r="A14" s="96" t="s">
        <v>8</v>
      </c>
      <c r="B14" s="105">
        <f>SEKTOR_USD!D14</f>
        <v>-11.191649911926699</v>
      </c>
      <c r="C14" s="105">
        <f>SEKTOR_TL!D14</f>
        <v>6.7960967128110656</v>
      </c>
      <c r="D14" s="105">
        <f>SEKTOR_USD!H14</f>
        <v>4.1445064859660263</v>
      </c>
      <c r="E14" s="105">
        <f>SEKTOR_TL!H14</f>
        <v>25.773349773222616</v>
      </c>
      <c r="F14" s="105">
        <f>SEKTOR_USD!L14</f>
        <v>-8.5926307796518309</v>
      </c>
      <c r="G14" s="105">
        <f>SEKTOR_TL!L14</f>
        <v>14.321999005625658</v>
      </c>
    </row>
    <row r="15" spans="1:7" ht="13.8" x14ac:dyDescent="0.25">
      <c r="A15" s="96" t="s">
        <v>9</v>
      </c>
      <c r="B15" s="105">
        <f>SEKTOR_USD!D15</f>
        <v>-9.396447336157518</v>
      </c>
      <c r="C15" s="105">
        <f>SEKTOR_TL!D15</f>
        <v>8.9549097941350482</v>
      </c>
      <c r="D15" s="105">
        <f>SEKTOR_USD!H15</f>
        <v>-12.538509107594741</v>
      </c>
      <c r="E15" s="105">
        <f>SEKTOR_TL!H15</f>
        <v>5.6255875309213534</v>
      </c>
      <c r="F15" s="105">
        <f>SEKTOR_USD!L15</f>
        <v>-3.8198348511537223</v>
      </c>
      <c r="G15" s="105">
        <f>SEKTOR_TL!L15</f>
        <v>20.291272337149916</v>
      </c>
    </row>
    <row r="16" spans="1:7" ht="13.8" x14ac:dyDescent="0.25">
      <c r="A16" s="96" t="s">
        <v>10</v>
      </c>
      <c r="B16" s="105">
        <f>SEKTOR_USD!D16</f>
        <v>-37.440781083254961</v>
      </c>
      <c r="C16" s="105">
        <f>SEKTOR_TL!D16</f>
        <v>-24.76968227554234</v>
      </c>
      <c r="D16" s="105">
        <f>SEKTOR_USD!H16</f>
        <v>-27.899472166951416</v>
      </c>
      <c r="E16" s="105">
        <f>SEKTOR_TL!H16</f>
        <v>-12.925556882810788</v>
      </c>
      <c r="F16" s="105">
        <f>SEKTOR_USD!L16</f>
        <v>-4.4174064086612876</v>
      </c>
      <c r="G16" s="105">
        <f>SEKTOR_TL!L16</f>
        <v>19.543897419942873</v>
      </c>
    </row>
    <row r="17" spans="1:7" ht="13.8" x14ac:dyDescent="0.25">
      <c r="A17" s="106" t="s">
        <v>11</v>
      </c>
      <c r="B17" s="105">
        <f>SEKTOR_USD!D17</f>
        <v>43.082326490533852</v>
      </c>
      <c r="C17" s="105">
        <f>SEKTOR_TL!D17</f>
        <v>72.06303194038513</v>
      </c>
      <c r="D17" s="105">
        <f>SEKTOR_USD!H17</f>
        <v>26.182046311394764</v>
      </c>
      <c r="E17" s="105">
        <f>SEKTOR_TL!H17</f>
        <v>52.387669607543188</v>
      </c>
      <c r="F17" s="105">
        <f>SEKTOR_USD!L17</f>
        <v>13.973206239727768</v>
      </c>
      <c r="G17" s="105">
        <f>SEKTOR_TL!L17</f>
        <v>42.54479569362335</v>
      </c>
    </row>
    <row r="18" spans="1:7" s="21" customFormat="1" ht="15.6" x14ac:dyDescent="0.3">
      <c r="A18" s="94" t="s">
        <v>12</v>
      </c>
      <c r="B18" s="104">
        <f>SEKTOR_USD!D18</f>
        <v>36.139707517911788</v>
      </c>
      <c r="C18" s="104">
        <f>SEKTOR_TL!D18</f>
        <v>63.714215567768854</v>
      </c>
      <c r="D18" s="104">
        <f>SEKTOR_USD!H18</f>
        <v>12.250380424367101</v>
      </c>
      <c r="E18" s="104">
        <f>SEKTOR_TL!H18</f>
        <v>35.562660342470465</v>
      </c>
      <c r="F18" s="104">
        <f>SEKTOR_USD!L18</f>
        <v>3.5725532455953122</v>
      </c>
      <c r="G18" s="104">
        <f>SEKTOR_TL!L18</f>
        <v>29.53683526992069</v>
      </c>
    </row>
    <row r="19" spans="1:7" ht="13.8" x14ac:dyDescent="0.25">
      <c r="A19" s="96" t="s">
        <v>13</v>
      </c>
      <c r="B19" s="105">
        <f>SEKTOR_USD!D19</f>
        <v>36.139707517911788</v>
      </c>
      <c r="C19" s="105">
        <f>SEKTOR_TL!D19</f>
        <v>63.714215567768854</v>
      </c>
      <c r="D19" s="105">
        <f>SEKTOR_USD!H19</f>
        <v>12.250380424367101</v>
      </c>
      <c r="E19" s="105">
        <f>SEKTOR_TL!H19</f>
        <v>35.562660342470465</v>
      </c>
      <c r="F19" s="105">
        <f>SEKTOR_USD!L19</f>
        <v>3.5725532455953122</v>
      </c>
      <c r="G19" s="105">
        <f>SEKTOR_TL!L19</f>
        <v>29.53683526992069</v>
      </c>
    </row>
    <row r="20" spans="1:7" s="21" customFormat="1" ht="15.6" x14ac:dyDescent="0.3">
      <c r="A20" s="94" t="s">
        <v>111</v>
      </c>
      <c r="B20" s="104">
        <f>SEKTOR_USD!D20</f>
        <v>36.629396189042716</v>
      </c>
      <c r="C20" s="104">
        <f>SEKTOR_TL!D20</f>
        <v>64.303088558083445</v>
      </c>
      <c r="D20" s="104">
        <f>SEKTOR_USD!H20</f>
        <v>14.475971427274755</v>
      </c>
      <c r="E20" s="104">
        <f>SEKTOR_TL!H20</f>
        <v>38.250464482178614</v>
      </c>
      <c r="F20" s="104">
        <f>SEKTOR_USD!L20</f>
        <v>3.1976340054759897</v>
      </c>
      <c r="G20" s="104">
        <f>SEKTOR_TL!L20</f>
        <v>29.067928688736956</v>
      </c>
    </row>
    <row r="21" spans="1:7" ht="13.8" x14ac:dyDescent="0.25">
      <c r="A21" s="96" t="s">
        <v>110</v>
      </c>
      <c r="B21" s="105">
        <f>SEKTOR_USD!D21</f>
        <v>36.629396189042716</v>
      </c>
      <c r="C21" s="105">
        <f>SEKTOR_TL!D21</f>
        <v>64.303088558083445</v>
      </c>
      <c r="D21" s="105">
        <f>SEKTOR_USD!H21</f>
        <v>14.475971427274755</v>
      </c>
      <c r="E21" s="105">
        <f>SEKTOR_TL!H21</f>
        <v>38.250464482178614</v>
      </c>
      <c r="F21" s="105">
        <f>SEKTOR_USD!L21</f>
        <v>3.1976340054759897</v>
      </c>
      <c r="G21" s="105">
        <f>SEKTOR_TL!L21</f>
        <v>29.067928688736956</v>
      </c>
    </row>
    <row r="22" spans="1:7" ht="16.8" x14ac:dyDescent="0.3">
      <c r="A22" s="91" t="s">
        <v>14</v>
      </c>
      <c r="B22" s="104">
        <f>SEKTOR_USD!D22</f>
        <v>42.192098085225673</v>
      </c>
      <c r="C22" s="104">
        <f>SEKTOR_TL!D22</f>
        <v>70.992491627728754</v>
      </c>
      <c r="D22" s="104">
        <f>SEKTOR_USD!H22</f>
        <v>15.640570855636479</v>
      </c>
      <c r="E22" s="104">
        <f>SEKTOR_TL!H22</f>
        <v>39.656929174281913</v>
      </c>
      <c r="F22" s="104">
        <f>SEKTOR_USD!L22</f>
        <v>-2.5855808070430664</v>
      </c>
      <c r="G22" s="104">
        <f>SEKTOR_TL!L22</f>
        <v>21.834937698127153</v>
      </c>
    </row>
    <row r="23" spans="1:7" s="21" customFormat="1" ht="15.6" x14ac:dyDescent="0.3">
      <c r="A23" s="94" t="s">
        <v>15</v>
      </c>
      <c r="B23" s="104">
        <f>SEKTOR_USD!D23</f>
        <v>40.624094744731806</v>
      </c>
      <c r="C23" s="104">
        <f>SEKTOR_TL!D23</f>
        <v>69.106896002640312</v>
      </c>
      <c r="D23" s="104">
        <f>SEKTOR_USD!H23</f>
        <v>18.006412260723469</v>
      </c>
      <c r="E23" s="104">
        <f>SEKTOR_TL!H23</f>
        <v>42.514111070766056</v>
      </c>
      <c r="F23" s="104">
        <f>SEKTOR_USD!L23</f>
        <v>-2.3307107952859543</v>
      </c>
      <c r="G23" s="104">
        <f>SEKTOR_TL!L23</f>
        <v>22.153700282360603</v>
      </c>
    </row>
    <row r="24" spans="1:7" ht="13.8" x14ac:dyDescent="0.25">
      <c r="A24" s="96" t="s">
        <v>16</v>
      </c>
      <c r="B24" s="105">
        <f>SEKTOR_USD!D24</f>
        <v>48.752443211628467</v>
      </c>
      <c r="C24" s="105">
        <f>SEKTOR_TL!D24</f>
        <v>78.881606242445841</v>
      </c>
      <c r="D24" s="105">
        <f>SEKTOR_USD!H24</f>
        <v>23.222065215433513</v>
      </c>
      <c r="E24" s="105">
        <f>SEKTOR_TL!H24</f>
        <v>48.812956449200747</v>
      </c>
      <c r="F24" s="105">
        <f>SEKTOR_USD!L24</f>
        <v>-0.69653855385253183</v>
      </c>
      <c r="G24" s="105">
        <f>SEKTOR_TL!L24</f>
        <v>24.197538092743457</v>
      </c>
    </row>
    <row r="25" spans="1:7" ht="13.8" x14ac:dyDescent="0.25">
      <c r="A25" s="96" t="s">
        <v>17</v>
      </c>
      <c r="B25" s="105">
        <f>SEKTOR_USD!D25</f>
        <v>21.017924758469107</v>
      </c>
      <c r="C25" s="105">
        <f>SEKTOR_TL!D25</f>
        <v>45.529581212486093</v>
      </c>
      <c r="D25" s="105">
        <f>SEKTOR_USD!H25</f>
        <v>-4.230873955074439</v>
      </c>
      <c r="E25" s="105">
        <f>SEKTOR_TL!H25</f>
        <v>15.658561300565735</v>
      </c>
      <c r="F25" s="105">
        <f>SEKTOR_USD!L25</f>
        <v>-19.894133408136319</v>
      </c>
      <c r="G25" s="105">
        <f>SEKTOR_TL!L25</f>
        <v>0.18735774775140751</v>
      </c>
    </row>
    <row r="26" spans="1:7" ht="13.8" x14ac:dyDescent="0.25">
      <c r="A26" s="96" t="s">
        <v>18</v>
      </c>
      <c r="B26" s="105">
        <f>SEKTOR_USD!D26</f>
        <v>30.640038027141621</v>
      </c>
      <c r="C26" s="105">
        <f>SEKTOR_TL!D26</f>
        <v>57.100611844219159</v>
      </c>
      <c r="D26" s="105">
        <f>SEKTOR_USD!H26</f>
        <v>16.927228442560928</v>
      </c>
      <c r="E26" s="105">
        <f>SEKTOR_TL!H26</f>
        <v>41.21080119479435</v>
      </c>
      <c r="F26" s="105">
        <f>SEKTOR_USD!L26</f>
        <v>3.8263684249346537</v>
      </c>
      <c r="G26" s="105">
        <f>SEKTOR_TL!L26</f>
        <v>29.854278589070333</v>
      </c>
    </row>
    <row r="27" spans="1:7" s="21" customFormat="1" ht="15.6" x14ac:dyDescent="0.3">
      <c r="A27" s="94" t="s">
        <v>19</v>
      </c>
      <c r="B27" s="104">
        <f>SEKTOR_USD!D27</f>
        <v>34.493472346582848</v>
      </c>
      <c r="C27" s="104">
        <f>SEKTOR_TL!D27</f>
        <v>61.734542593381661</v>
      </c>
      <c r="D27" s="104">
        <f>SEKTOR_USD!H27</f>
        <v>13.990809876493831</v>
      </c>
      <c r="E27" s="104">
        <f>SEKTOR_TL!H27</f>
        <v>37.664544057935117</v>
      </c>
      <c r="F27" s="104">
        <f>SEKTOR_USD!L27</f>
        <v>-6.550194589022837</v>
      </c>
      <c r="G27" s="104">
        <f>SEKTOR_TL!L27</f>
        <v>16.876447187930026</v>
      </c>
    </row>
    <row r="28" spans="1:7" ht="13.8" x14ac:dyDescent="0.25">
      <c r="A28" s="96" t="s">
        <v>20</v>
      </c>
      <c r="B28" s="105">
        <f>SEKTOR_USD!D28</f>
        <v>34.493472346582848</v>
      </c>
      <c r="C28" s="105">
        <f>SEKTOR_TL!D28</f>
        <v>61.734542593381661</v>
      </c>
      <c r="D28" s="105">
        <f>SEKTOR_USD!H28</f>
        <v>13.990809876493831</v>
      </c>
      <c r="E28" s="105">
        <f>SEKTOR_TL!H28</f>
        <v>37.664544057935117</v>
      </c>
      <c r="F28" s="105">
        <f>SEKTOR_USD!L28</f>
        <v>-6.550194589022837</v>
      </c>
      <c r="G28" s="105">
        <f>SEKTOR_TL!L28</f>
        <v>16.876447187930026</v>
      </c>
    </row>
    <row r="29" spans="1:7" s="21" customFormat="1" ht="15.6" x14ac:dyDescent="0.3">
      <c r="A29" s="94" t="s">
        <v>21</v>
      </c>
      <c r="B29" s="104">
        <f>SEKTOR_USD!D29</f>
        <v>43.907891898484053</v>
      </c>
      <c r="C29" s="104">
        <f>SEKTOR_TL!D29</f>
        <v>73.055812045665363</v>
      </c>
      <c r="D29" s="104">
        <f>SEKTOR_USD!H29</f>
        <v>15.666838994231972</v>
      </c>
      <c r="E29" s="104">
        <f>SEKTOR_TL!H29</f>
        <v>39.68865270819591</v>
      </c>
      <c r="F29" s="104">
        <f>SEKTOR_USD!L29</f>
        <v>-1.8427370068331148</v>
      </c>
      <c r="G29" s="104">
        <f>SEKTOR_TL!L29</f>
        <v>22.764002705831491</v>
      </c>
    </row>
    <row r="30" spans="1:7" ht="13.8" x14ac:dyDescent="0.25">
      <c r="A30" s="96" t="s">
        <v>22</v>
      </c>
      <c r="B30" s="105">
        <f>SEKTOR_USD!D30</f>
        <v>38.690484485162642</v>
      </c>
      <c r="C30" s="105">
        <f>SEKTOR_TL!D30</f>
        <v>66.781641360694593</v>
      </c>
      <c r="D30" s="105">
        <f>SEKTOR_USD!H30</f>
        <v>11.624671480187621</v>
      </c>
      <c r="E30" s="105">
        <f>SEKTOR_TL!H30</f>
        <v>34.807003490775422</v>
      </c>
      <c r="F30" s="105">
        <f>SEKTOR_USD!L30</f>
        <v>1.1490138218321448</v>
      </c>
      <c r="G30" s="105">
        <f>SEKTOR_TL!L30</f>
        <v>26.505746267395601</v>
      </c>
    </row>
    <row r="31" spans="1:7" ht="13.8" x14ac:dyDescent="0.25">
      <c r="A31" s="96" t="s">
        <v>23</v>
      </c>
      <c r="B31" s="105">
        <f>SEKTOR_USD!D31</f>
        <v>40.382886116981055</v>
      </c>
      <c r="C31" s="105">
        <f>SEKTOR_TL!D31</f>
        <v>68.816831612167022</v>
      </c>
      <c r="D31" s="105">
        <f>SEKTOR_USD!H31</f>
        <v>10.231038261367003</v>
      </c>
      <c r="E31" s="105">
        <f>SEKTOR_TL!H31</f>
        <v>33.123939023904789</v>
      </c>
      <c r="F31" s="105">
        <f>SEKTOR_USD!L31</f>
        <v>-11.905390836182377</v>
      </c>
      <c r="G31" s="105">
        <f>SEKTOR_TL!L31</f>
        <v>10.178773408840255</v>
      </c>
    </row>
    <row r="32" spans="1:7" ht="13.8" x14ac:dyDescent="0.25">
      <c r="A32" s="96" t="s">
        <v>24</v>
      </c>
      <c r="B32" s="105">
        <f>SEKTOR_USD!D32</f>
        <v>123.83470849202351</v>
      </c>
      <c r="C32" s="105">
        <f>SEKTOR_TL!D32</f>
        <v>169.17145912621046</v>
      </c>
      <c r="D32" s="105">
        <f>SEKTOR_USD!H32</f>
        <v>-35.032666637538128</v>
      </c>
      <c r="E32" s="105">
        <f>SEKTOR_TL!H32</f>
        <v>-21.540180864637591</v>
      </c>
      <c r="F32" s="105">
        <f>SEKTOR_USD!L32</f>
        <v>14.62938369485399</v>
      </c>
      <c r="G32" s="105">
        <f>SEKTOR_TL!L32</f>
        <v>43.365468239089786</v>
      </c>
    </row>
    <row r="33" spans="1:7" ht="13.8" x14ac:dyDescent="0.25">
      <c r="A33" s="96" t="s">
        <v>106</v>
      </c>
      <c r="B33" s="105">
        <f>SEKTOR_USD!D33</f>
        <v>51.908965536080842</v>
      </c>
      <c r="C33" s="105">
        <f>SEKTOR_TL!D33</f>
        <v>82.677468490804785</v>
      </c>
      <c r="D33" s="105">
        <f>SEKTOR_USD!H33</f>
        <v>28.051026202203573</v>
      </c>
      <c r="E33" s="105">
        <f>SEKTOR_TL!H33</f>
        <v>54.644801255264717</v>
      </c>
      <c r="F33" s="105">
        <f>SEKTOR_USD!L33</f>
        <v>6.1721879137389273</v>
      </c>
      <c r="G33" s="105">
        <f>SEKTOR_TL!L33</f>
        <v>32.788164287278995</v>
      </c>
    </row>
    <row r="34" spans="1:7" ht="13.8" x14ac:dyDescent="0.25">
      <c r="A34" s="96" t="s">
        <v>25</v>
      </c>
      <c r="B34" s="105">
        <f>SEKTOR_USD!D34</f>
        <v>25.553812889407329</v>
      </c>
      <c r="C34" s="105">
        <f>SEKTOR_TL!D34</f>
        <v>50.984193836521584</v>
      </c>
      <c r="D34" s="105">
        <f>SEKTOR_USD!H34</f>
        <v>12.705510921796606</v>
      </c>
      <c r="E34" s="105">
        <f>SEKTOR_TL!H34</f>
        <v>36.11231283185429</v>
      </c>
      <c r="F34" s="105">
        <f>SEKTOR_USD!L34</f>
        <v>-0.64355145844679362</v>
      </c>
      <c r="G34" s="105">
        <f>SEKTOR_TL!L34</f>
        <v>24.263808358696341</v>
      </c>
    </row>
    <row r="35" spans="1:7" ht="13.8" x14ac:dyDescent="0.25">
      <c r="A35" s="96" t="s">
        <v>26</v>
      </c>
      <c r="B35" s="105">
        <f>SEKTOR_USD!D35</f>
        <v>45.962817925754543</v>
      </c>
      <c r="C35" s="105">
        <f>SEKTOR_TL!D35</f>
        <v>75.526954438564346</v>
      </c>
      <c r="D35" s="105">
        <f>SEKTOR_USD!H35</f>
        <v>24.762086973888</v>
      </c>
      <c r="E35" s="105">
        <f>SEKTOR_TL!H35</f>
        <v>50.672811585300238</v>
      </c>
      <c r="F35" s="105">
        <f>SEKTOR_USD!L35</f>
        <v>7.3249204963212504</v>
      </c>
      <c r="G35" s="105">
        <f>SEKTOR_TL!L35</f>
        <v>34.229871824469477</v>
      </c>
    </row>
    <row r="36" spans="1:7" ht="13.8" x14ac:dyDescent="0.25">
      <c r="A36" s="96" t="s">
        <v>27</v>
      </c>
      <c r="B36" s="105">
        <f>SEKTOR_USD!D36</f>
        <v>57.694444617365448</v>
      </c>
      <c r="C36" s="105">
        <f>SEKTOR_TL!D36</f>
        <v>89.634771299404008</v>
      </c>
      <c r="D36" s="105">
        <f>SEKTOR_USD!H36</f>
        <v>22.453181899060016</v>
      </c>
      <c r="E36" s="105">
        <f>SEKTOR_TL!H36</f>
        <v>47.884390617472796</v>
      </c>
      <c r="F36" s="105">
        <f>SEKTOR_USD!L36</f>
        <v>0.58360373222415041</v>
      </c>
      <c r="G36" s="105">
        <f>SEKTOR_TL!L36</f>
        <v>25.798595276690286</v>
      </c>
    </row>
    <row r="37" spans="1:7" ht="13.8" x14ac:dyDescent="0.25">
      <c r="A37" s="96" t="s">
        <v>107</v>
      </c>
      <c r="B37" s="105">
        <f>SEKTOR_USD!D37</f>
        <v>27.395934550364892</v>
      </c>
      <c r="C37" s="105">
        <f>SEKTOR_TL!D37</f>
        <v>53.199429260502399</v>
      </c>
      <c r="D37" s="105">
        <f>SEKTOR_USD!H37</f>
        <v>10.849674344106841</v>
      </c>
      <c r="E37" s="105">
        <f>SEKTOR_TL!H37</f>
        <v>33.871054114677811</v>
      </c>
      <c r="F37" s="105">
        <f>SEKTOR_USD!L37</f>
        <v>7.3476071129188636</v>
      </c>
      <c r="G37" s="105">
        <f>SEKTOR_TL!L37</f>
        <v>34.25824567859344</v>
      </c>
    </row>
    <row r="38" spans="1:7" ht="13.8" x14ac:dyDescent="0.25">
      <c r="A38" s="106" t="s">
        <v>28</v>
      </c>
      <c r="B38" s="105">
        <f>SEKTOR_USD!D38</f>
        <v>48.325720095840069</v>
      </c>
      <c r="C38" s="105">
        <f>SEKTOR_TL!D38</f>
        <v>78.368452207964452</v>
      </c>
      <c r="D38" s="105">
        <f>SEKTOR_USD!H38</f>
        <v>9.1312352047335246</v>
      </c>
      <c r="E38" s="105">
        <f>SEKTOR_TL!H38</f>
        <v>31.795727683806291</v>
      </c>
      <c r="F38" s="105">
        <f>SEKTOR_USD!L38</f>
        <v>-7.8609700252835797</v>
      </c>
      <c r="G38" s="105">
        <f>SEKTOR_TL!L38</f>
        <v>15.23707752442329</v>
      </c>
    </row>
    <row r="39" spans="1:7" ht="13.8" x14ac:dyDescent="0.25">
      <c r="A39" s="106" t="s">
        <v>108</v>
      </c>
      <c r="B39" s="105">
        <f>SEKTOR_USD!D39</f>
        <v>74.634532924081938</v>
      </c>
      <c r="C39" s="105">
        <f>SEKTOR_TL!D39</f>
        <v>110.00600111432</v>
      </c>
      <c r="D39" s="105">
        <f>SEKTOR_USD!H39</f>
        <v>34.240265278585234</v>
      </c>
      <c r="E39" s="105">
        <f>SEKTOR_TL!H39</f>
        <v>62.119428169827408</v>
      </c>
      <c r="F39" s="105">
        <f>SEKTOR_USD!L39</f>
        <v>-6.2912056364607478</v>
      </c>
      <c r="G39" s="105">
        <f>SEKTOR_TL!L39</f>
        <v>17.200361277459237</v>
      </c>
    </row>
    <row r="40" spans="1:7" ht="13.8" x14ac:dyDescent="0.25">
      <c r="A40" s="106" t="s">
        <v>29</v>
      </c>
      <c r="B40" s="105">
        <f>SEKTOR_USD!D40</f>
        <v>38.139405773293014</v>
      </c>
      <c r="C40" s="105">
        <f>SEKTOR_TL!D40</f>
        <v>66.118944042809119</v>
      </c>
      <c r="D40" s="105">
        <f>SEKTOR_USD!H40</f>
        <v>21.728398512395771</v>
      </c>
      <c r="E40" s="105">
        <f>SEKTOR_TL!H40</f>
        <v>47.009083436358772</v>
      </c>
      <c r="F40" s="105">
        <f>SEKTOR_USD!L40</f>
        <v>4.2818814880948892</v>
      </c>
      <c r="G40" s="105">
        <f>SEKTOR_TL!L40</f>
        <v>30.423982808739115</v>
      </c>
    </row>
    <row r="41" spans="1:7" ht="13.8" x14ac:dyDescent="0.25">
      <c r="A41" s="96" t="s">
        <v>30</v>
      </c>
      <c r="B41" s="105">
        <f>SEKTOR_USD!D41</f>
        <v>68.511413319529552</v>
      </c>
      <c r="C41" s="105">
        <f>SEKTOR_TL!D41</f>
        <v>102.6426701570015</v>
      </c>
      <c r="D41" s="105">
        <f>SEKTOR_USD!H41</f>
        <v>30.958894657278545</v>
      </c>
      <c r="E41" s="105">
        <f>SEKTOR_TL!H41</f>
        <v>58.156578963327973</v>
      </c>
      <c r="F41" s="105">
        <f>SEKTOR_USD!L41</f>
        <v>-5.8232750089910335</v>
      </c>
      <c r="G41" s="105">
        <f>SEKTOR_TL!L41</f>
        <v>17.785595982106969</v>
      </c>
    </row>
    <row r="42" spans="1:7" ht="16.8" x14ac:dyDescent="0.3">
      <c r="A42" s="91" t="s">
        <v>31</v>
      </c>
      <c r="B42" s="104">
        <f>SEKTOR_USD!D42</f>
        <v>37.91401443622177</v>
      </c>
      <c r="C42" s="104">
        <f>SEKTOR_TL!D42</f>
        <v>65.84790066672771</v>
      </c>
      <c r="D42" s="104">
        <f>SEKTOR_USD!H42</f>
        <v>29.926517169065431</v>
      </c>
      <c r="E42" s="104">
        <f>SEKTOR_TL!H42</f>
        <v>56.909796206327478</v>
      </c>
      <c r="F42" s="104">
        <f>SEKTOR_USD!L42</f>
        <v>6.3419265288576279</v>
      </c>
      <c r="G42" s="104">
        <f>SEKTOR_TL!L42</f>
        <v>33.00045414918322</v>
      </c>
    </row>
    <row r="43" spans="1:7" ht="13.8" x14ac:dyDescent="0.25">
      <c r="A43" s="96" t="s">
        <v>32</v>
      </c>
      <c r="B43" s="105">
        <f>SEKTOR_USD!D43</f>
        <v>37.91401443622177</v>
      </c>
      <c r="C43" s="105">
        <f>SEKTOR_TL!D43</f>
        <v>65.84790066672771</v>
      </c>
      <c r="D43" s="105">
        <f>SEKTOR_USD!H43</f>
        <v>29.926517169065431</v>
      </c>
      <c r="E43" s="105">
        <f>SEKTOR_TL!H43</f>
        <v>56.909796206327478</v>
      </c>
      <c r="F43" s="105">
        <f>SEKTOR_USD!L43</f>
        <v>6.3419265288576279</v>
      </c>
      <c r="G43" s="105">
        <f>SEKTOR_TL!L43</f>
        <v>33.00045414918322</v>
      </c>
    </row>
    <row r="44" spans="1:7" ht="17.399999999999999" x14ac:dyDescent="0.3">
      <c r="A44" s="107" t="s">
        <v>40</v>
      </c>
      <c r="B44" s="108">
        <f>SEKTOR_USD!D44</f>
        <v>38.358409669142233</v>
      </c>
      <c r="C44" s="108">
        <f>SEKTOR_TL!D44</f>
        <v>66.382306229117034</v>
      </c>
      <c r="D44" s="108">
        <f>SEKTOR_USD!H44</f>
        <v>15.128403574412552</v>
      </c>
      <c r="E44" s="108">
        <f>SEKTOR_TL!H44</f>
        <v>39.038394440407515</v>
      </c>
      <c r="F44" s="108">
        <f>SEKTOR_USD!L44</f>
        <v>-1.2133153848473508</v>
      </c>
      <c r="G44" s="108">
        <f>SEKTOR_TL!L44</f>
        <v>23.551212081361335</v>
      </c>
    </row>
    <row r="45" spans="1:7" ht="13.8" hidden="1" x14ac:dyDescent="0.25">
      <c r="A45" s="41" t="s">
        <v>34</v>
      </c>
      <c r="B45" s="46"/>
      <c r="C45" s="46"/>
      <c r="D45" s="40" t="e">
        <f>SEKTOR_USD!#REF!</f>
        <v>#REF!</v>
      </c>
      <c r="E45" s="40" t="e">
        <f>SEKTOR_TL!H45</f>
        <v>#REF!</v>
      </c>
      <c r="F45" s="40" t="e">
        <f>SEKTOR_USD!#REF!</f>
        <v>#REF!</v>
      </c>
      <c r="G45" s="40" t="e">
        <f>SEKTOR_TL!L45</f>
        <v>#REF!</v>
      </c>
    </row>
    <row r="46" spans="1:7" s="22" customFormat="1" ht="17.399999999999999" hidden="1" x14ac:dyDescent="0.3">
      <c r="A46" s="42" t="s">
        <v>40</v>
      </c>
      <c r="B46" s="47" t="e">
        <f>SEKTOR_USD!#REF!</f>
        <v>#REF!</v>
      </c>
      <c r="C46" s="47" t="e">
        <f>SEKTOR_TL!D46</f>
        <v>#REF!</v>
      </c>
      <c r="D46" s="47" t="e">
        <f>SEKTOR_USD!#REF!</f>
        <v>#REF!</v>
      </c>
      <c r="E46" s="47" t="e">
        <f>SEKTOR_TL!H46</f>
        <v>#REF!</v>
      </c>
      <c r="F46" s="47" t="e">
        <f>SEKTOR_USD!#REF!</f>
        <v>#REF!</v>
      </c>
      <c r="G46" s="47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7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>
      <selection activeCell="C3" sqref="C3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2.664062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1" t="s">
        <v>128</v>
      </c>
      <c r="D2" s="151"/>
      <c r="E2" s="151"/>
      <c r="F2" s="151"/>
      <c r="G2" s="151"/>
      <c r="H2" s="151"/>
      <c r="I2" s="151"/>
      <c r="J2" s="151"/>
      <c r="K2" s="151"/>
    </row>
    <row r="6" spans="1:13" ht="22.5" customHeight="1" x14ac:dyDescent="0.25">
      <c r="A6" s="159" t="s">
        <v>114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1"/>
    </row>
    <row r="7" spans="1:13" ht="24" customHeight="1" x14ac:dyDescent="0.25">
      <c r="A7" s="49"/>
      <c r="B7" s="147" t="s">
        <v>130</v>
      </c>
      <c r="C7" s="147"/>
      <c r="D7" s="147"/>
      <c r="E7" s="147"/>
      <c r="F7" s="147" t="s">
        <v>131</v>
      </c>
      <c r="G7" s="147"/>
      <c r="H7" s="147"/>
      <c r="I7" s="147"/>
      <c r="J7" s="147" t="s">
        <v>105</v>
      </c>
      <c r="K7" s="147"/>
      <c r="L7" s="147"/>
      <c r="M7" s="147"/>
    </row>
    <row r="8" spans="1:13" ht="64.8" x14ac:dyDescent="0.3">
      <c r="A8" s="50" t="s">
        <v>41</v>
      </c>
      <c r="B8" s="70">
        <v>2020</v>
      </c>
      <c r="C8" s="71">
        <v>2021</v>
      </c>
      <c r="D8" s="7" t="s">
        <v>125</v>
      </c>
      <c r="E8" s="7" t="s">
        <v>118</v>
      </c>
      <c r="F8" s="5">
        <v>2020</v>
      </c>
      <c r="G8" s="6">
        <v>2021</v>
      </c>
      <c r="H8" s="7" t="s">
        <v>125</v>
      </c>
      <c r="I8" s="7" t="s">
        <v>118</v>
      </c>
      <c r="J8" s="5" t="s">
        <v>132</v>
      </c>
      <c r="K8" s="5" t="s">
        <v>133</v>
      </c>
      <c r="L8" s="7" t="s">
        <v>125</v>
      </c>
      <c r="M8" s="7" t="s">
        <v>118</v>
      </c>
    </row>
    <row r="9" spans="1:13" ht="22.5" customHeight="1" x14ac:dyDescent="0.3">
      <c r="A9" s="51" t="s">
        <v>203</v>
      </c>
      <c r="B9" s="74">
        <v>3539891.9627399999</v>
      </c>
      <c r="C9" s="74">
        <v>5162403.7930399999</v>
      </c>
      <c r="D9" s="63">
        <f>(C9-B9)/B9*100</f>
        <v>45.835066362989203</v>
      </c>
      <c r="E9" s="76">
        <f t="shared" ref="E9:E22" si="0">C9/C$22*100</f>
        <v>30.296848596807585</v>
      </c>
      <c r="F9" s="74">
        <v>10878655.78121</v>
      </c>
      <c r="G9" s="74">
        <v>13490473.096139999</v>
      </c>
      <c r="H9" s="63">
        <f t="shared" ref="H9:H21" si="1">(G9-F9)/F9*100</f>
        <v>24.00864010644792</v>
      </c>
      <c r="I9" s="65">
        <f t="shared" ref="I9:I22" si="2">G9/G$22*100</f>
        <v>29.942464096337893</v>
      </c>
      <c r="J9" s="74">
        <v>46672028.83444</v>
      </c>
      <c r="K9" s="74">
        <v>48133786.851750001</v>
      </c>
      <c r="L9" s="63">
        <f t="shared" ref="L9:L22" si="3">(K9-J9)/J9*100</f>
        <v>3.1319787329051088</v>
      </c>
      <c r="M9" s="76">
        <f t="shared" ref="M9:M22" si="4">K9/K$22*100</f>
        <v>29.697043619867891</v>
      </c>
    </row>
    <row r="10" spans="1:13" ht="22.5" customHeight="1" x14ac:dyDescent="0.3">
      <c r="A10" s="51" t="s">
        <v>204</v>
      </c>
      <c r="B10" s="74">
        <v>2154219.72168</v>
      </c>
      <c r="C10" s="74">
        <v>3006077.5346499998</v>
      </c>
      <c r="D10" s="63">
        <f t="shared" ref="D10:D22" si="5">(C10-B10)/B10*100</f>
        <v>39.543682772789118</v>
      </c>
      <c r="E10" s="76">
        <f t="shared" si="0"/>
        <v>17.641912486648831</v>
      </c>
      <c r="F10" s="74">
        <v>7289519.5758199999</v>
      </c>
      <c r="G10" s="74">
        <v>8012161.8075000001</v>
      </c>
      <c r="H10" s="63">
        <f t="shared" si="1"/>
        <v>9.9134411282338863</v>
      </c>
      <c r="I10" s="65">
        <f t="shared" si="2"/>
        <v>17.783206381676983</v>
      </c>
      <c r="J10" s="74">
        <v>30981076.046560001</v>
      </c>
      <c r="K10" s="74">
        <v>27570884.957339998</v>
      </c>
      <c r="L10" s="63">
        <f t="shared" si="3"/>
        <v>-11.007335846227505</v>
      </c>
      <c r="M10" s="76">
        <f t="shared" si="4"/>
        <v>17.010375180707754</v>
      </c>
    </row>
    <row r="11" spans="1:13" ht="22.5" customHeight="1" x14ac:dyDescent="0.3">
      <c r="A11" s="51" t="s">
        <v>205</v>
      </c>
      <c r="B11" s="74">
        <v>1387695.1259099999</v>
      </c>
      <c r="C11" s="74">
        <v>1897839.46269</v>
      </c>
      <c r="D11" s="63">
        <f t="shared" si="5"/>
        <v>36.761989521687333</v>
      </c>
      <c r="E11" s="76">
        <f t="shared" si="0"/>
        <v>11.137942161689418</v>
      </c>
      <c r="F11" s="74">
        <v>4699977.68554</v>
      </c>
      <c r="G11" s="74">
        <v>5185233.0163899995</v>
      </c>
      <c r="H11" s="63">
        <f t="shared" si="1"/>
        <v>10.324630526288265</v>
      </c>
      <c r="I11" s="65">
        <f t="shared" si="2"/>
        <v>11.508762688895413</v>
      </c>
      <c r="J11" s="74">
        <v>19273659.070390001</v>
      </c>
      <c r="K11" s="74">
        <v>18417764.89415</v>
      </c>
      <c r="L11" s="63">
        <f t="shared" si="3"/>
        <v>-4.4407456472803633</v>
      </c>
      <c r="M11" s="76">
        <f t="shared" si="4"/>
        <v>11.363185887007736</v>
      </c>
    </row>
    <row r="12" spans="1:13" ht="22.5" customHeight="1" x14ac:dyDescent="0.3">
      <c r="A12" s="51" t="s">
        <v>206</v>
      </c>
      <c r="B12" s="74">
        <v>1248754.7148500001</v>
      </c>
      <c r="C12" s="74">
        <v>1642848.99297</v>
      </c>
      <c r="D12" s="63">
        <f t="shared" si="5"/>
        <v>31.558982195101333</v>
      </c>
      <c r="E12" s="76">
        <f t="shared" si="0"/>
        <v>9.6414672704476381</v>
      </c>
      <c r="F12" s="74">
        <v>3764543.6119200001</v>
      </c>
      <c r="G12" s="74">
        <v>4260633.8159299996</v>
      </c>
      <c r="H12" s="63">
        <f t="shared" si="1"/>
        <v>13.177964054903926</v>
      </c>
      <c r="I12" s="65">
        <f t="shared" si="2"/>
        <v>9.4565901545461433</v>
      </c>
      <c r="J12" s="74">
        <v>15796007.08303</v>
      </c>
      <c r="K12" s="74">
        <v>16042975.430290001</v>
      </c>
      <c r="L12" s="63">
        <f t="shared" si="3"/>
        <v>1.5634859237643906</v>
      </c>
      <c r="M12" s="76">
        <f t="shared" si="4"/>
        <v>9.8980149351882858</v>
      </c>
    </row>
    <row r="13" spans="1:13" ht="22.5" customHeight="1" x14ac:dyDescent="0.3">
      <c r="A13" s="52" t="s">
        <v>207</v>
      </c>
      <c r="B13" s="74">
        <v>1084921.89475</v>
      </c>
      <c r="C13" s="74">
        <v>1286228.5148400001</v>
      </c>
      <c r="D13" s="63">
        <f t="shared" si="5"/>
        <v>18.554941241773673</v>
      </c>
      <c r="E13" s="76">
        <f t="shared" si="0"/>
        <v>7.5485514379061325</v>
      </c>
      <c r="F13" s="74">
        <v>3239638.6667300002</v>
      </c>
      <c r="G13" s="74">
        <v>3515159.6298400001</v>
      </c>
      <c r="H13" s="63">
        <f t="shared" si="1"/>
        <v>8.5046818936786845</v>
      </c>
      <c r="I13" s="65">
        <f t="shared" si="2"/>
        <v>7.8019903571429463</v>
      </c>
      <c r="J13" s="74">
        <v>13293116.72249</v>
      </c>
      <c r="K13" s="74">
        <v>13278751.85073</v>
      </c>
      <c r="L13" s="63">
        <f t="shared" si="3"/>
        <v>-0.10806248120650511</v>
      </c>
      <c r="M13" s="76">
        <f t="shared" si="4"/>
        <v>8.1925752931735794</v>
      </c>
    </row>
    <row r="14" spans="1:13" ht="22.5" customHeight="1" x14ac:dyDescent="0.3">
      <c r="A14" s="51" t="s">
        <v>208</v>
      </c>
      <c r="B14" s="74">
        <v>865861.32030000002</v>
      </c>
      <c r="C14" s="74">
        <v>1246853.8929099999</v>
      </c>
      <c r="D14" s="63">
        <f t="shared" si="5"/>
        <v>44.001569729202735</v>
      </c>
      <c r="E14" s="76">
        <f t="shared" si="0"/>
        <v>7.3174716915333144</v>
      </c>
      <c r="F14" s="74">
        <v>3027947.8415299999</v>
      </c>
      <c r="G14" s="74">
        <v>3240955.5927800001</v>
      </c>
      <c r="H14" s="63">
        <f t="shared" si="1"/>
        <v>7.0347232646639295</v>
      </c>
      <c r="I14" s="65">
        <f t="shared" si="2"/>
        <v>7.19338719873413</v>
      </c>
      <c r="J14" s="74">
        <v>12985116.27513</v>
      </c>
      <c r="K14" s="74">
        <v>11402013.24213</v>
      </c>
      <c r="L14" s="63">
        <f t="shared" si="3"/>
        <v>-12.191673909243841</v>
      </c>
      <c r="M14" s="76">
        <f t="shared" si="4"/>
        <v>7.0346861685480544</v>
      </c>
    </row>
    <row r="15" spans="1:13" ht="22.5" customHeight="1" x14ac:dyDescent="0.3">
      <c r="A15" s="51" t="s">
        <v>209</v>
      </c>
      <c r="B15" s="74">
        <v>681854.95906999998</v>
      </c>
      <c r="C15" s="74">
        <v>998158.78965000005</v>
      </c>
      <c r="D15" s="63">
        <f t="shared" si="5"/>
        <v>46.388726278593801</v>
      </c>
      <c r="E15" s="76">
        <f t="shared" si="0"/>
        <v>5.8579427216387145</v>
      </c>
      <c r="F15" s="74">
        <v>2110240.0912299999</v>
      </c>
      <c r="G15" s="74">
        <v>2622639.95096</v>
      </c>
      <c r="H15" s="63">
        <f t="shared" si="1"/>
        <v>24.281590604760837</v>
      </c>
      <c r="I15" s="65">
        <f t="shared" si="2"/>
        <v>5.8210191747619522</v>
      </c>
      <c r="J15" s="74">
        <v>8864229.50887</v>
      </c>
      <c r="K15" s="74">
        <v>9783826.9006299991</v>
      </c>
      <c r="L15" s="63">
        <f t="shared" si="3"/>
        <v>10.374250698718971</v>
      </c>
      <c r="M15" s="76">
        <f t="shared" si="4"/>
        <v>6.036315720018659</v>
      </c>
    </row>
    <row r="16" spans="1:13" ht="22.5" customHeight="1" x14ac:dyDescent="0.3">
      <c r="A16" s="51" t="s">
        <v>210</v>
      </c>
      <c r="B16" s="74">
        <v>659064.71112999995</v>
      </c>
      <c r="C16" s="74">
        <v>835130.74815</v>
      </c>
      <c r="D16" s="63">
        <f t="shared" si="5"/>
        <v>26.714529551753103</v>
      </c>
      <c r="E16" s="76">
        <f t="shared" si="0"/>
        <v>4.9011721766808236</v>
      </c>
      <c r="F16" s="74">
        <v>1997410.1864100001</v>
      </c>
      <c r="G16" s="74">
        <v>2007924.12787</v>
      </c>
      <c r="H16" s="63">
        <f t="shared" si="1"/>
        <v>0.52637868433508284</v>
      </c>
      <c r="I16" s="65">
        <f t="shared" si="2"/>
        <v>4.4566410442729909</v>
      </c>
      <c r="J16" s="74">
        <v>7733013.7060399996</v>
      </c>
      <c r="K16" s="74">
        <v>7843195.2954900004</v>
      </c>
      <c r="L16" s="63">
        <f t="shared" si="3"/>
        <v>1.4248208219770981</v>
      </c>
      <c r="M16" s="76">
        <f t="shared" si="4"/>
        <v>4.83900661144098</v>
      </c>
    </row>
    <row r="17" spans="1:13" ht="22.5" customHeight="1" x14ac:dyDescent="0.3">
      <c r="A17" s="51" t="s">
        <v>211</v>
      </c>
      <c r="B17" s="74">
        <v>181778.27843000001</v>
      </c>
      <c r="C17" s="74">
        <v>259086.86673000001</v>
      </c>
      <c r="D17" s="63">
        <f t="shared" si="5"/>
        <v>42.529057359166458</v>
      </c>
      <c r="E17" s="76">
        <f t="shared" si="0"/>
        <v>1.5205156143196052</v>
      </c>
      <c r="F17" s="74">
        <v>578538.04929999996</v>
      </c>
      <c r="G17" s="74">
        <v>719435.38052000001</v>
      </c>
      <c r="H17" s="63">
        <f t="shared" si="1"/>
        <v>24.354030195676547</v>
      </c>
      <c r="I17" s="65">
        <f t="shared" si="2"/>
        <v>1.5968059753974799</v>
      </c>
      <c r="J17" s="74">
        <v>2408341.70365</v>
      </c>
      <c r="K17" s="74">
        <v>2541235.1395999999</v>
      </c>
      <c r="L17" s="63">
        <f t="shared" si="3"/>
        <v>5.5180473663098182</v>
      </c>
      <c r="M17" s="76">
        <f t="shared" si="4"/>
        <v>1.5678627368646045</v>
      </c>
    </row>
    <row r="18" spans="1:13" ht="22.5" customHeight="1" x14ac:dyDescent="0.3">
      <c r="A18" s="51" t="s">
        <v>212</v>
      </c>
      <c r="B18" s="74">
        <v>136119.8683</v>
      </c>
      <c r="C18" s="74">
        <v>231267.07198000001</v>
      </c>
      <c r="D18" s="63">
        <f t="shared" si="5"/>
        <v>69.899570774121884</v>
      </c>
      <c r="E18" s="76">
        <f t="shared" si="0"/>
        <v>1.3572482405679909</v>
      </c>
      <c r="F18" s="74">
        <v>431915.15307</v>
      </c>
      <c r="G18" s="74">
        <v>617154.23254</v>
      </c>
      <c r="H18" s="63">
        <f t="shared" si="1"/>
        <v>42.887839927204062</v>
      </c>
      <c r="I18" s="65">
        <f t="shared" si="2"/>
        <v>1.3697902451634043</v>
      </c>
      <c r="J18" s="74">
        <v>1840874.8233700001</v>
      </c>
      <c r="K18" s="74">
        <v>2253542.6526799998</v>
      </c>
      <c r="L18" s="63">
        <f t="shared" si="3"/>
        <v>22.416941340669148</v>
      </c>
      <c r="M18" s="76">
        <f t="shared" si="4"/>
        <v>1.3903654549764064</v>
      </c>
    </row>
    <row r="19" spans="1:13" ht="22.5" customHeight="1" x14ac:dyDescent="0.3">
      <c r="A19" s="51" t="s">
        <v>213</v>
      </c>
      <c r="B19" s="74">
        <v>150959.72242999999</v>
      </c>
      <c r="C19" s="74">
        <v>222356.72394</v>
      </c>
      <c r="D19" s="63">
        <f t="shared" si="5"/>
        <v>47.295397978163869</v>
      </c>
      <c r="E19" s="76">
        <f t="shared" si="0"/>
        <v>1.3049556504616728</v>
      </c>
      <c r="F19" s="74">
        <v>457632.96808999998</v>
      </c>
      <c r="G19" s="74">
        <v>614288.34114999999</v>
      </c>
      <c r="H19" s="63">
        <f t="shared" si="1"/>
        <v>34.231662485730602</v>
      </c>
      <c r="I19" s="65">
        <f t="shared" si="2"/>
        <v>1.3634293229453662</v>
      </c>
      <c r="J19" s="74">
        <v>1793711.90811</v>
      </c>
      <c r="K19" s="74">
        <v>2077847.5533100001</v>
      </c>
      <c r="L19" s="63">
        <f t="shared" si="3"/>
        <v>15.84065110541572</v>
      </c>
      <c r="M19" s="76">
        <f t="shared" si="4"/>
        <v>1.28196706434369</v>
      </c>
    </row>
    <row r="20" spans="1:13" ht="22.5" customHeight="1" x14ac:dyDescent="0.3">
      <c r="A20" s="51" t="s">
        <v>214</v>
      </c>
      <c r="B20" s="74">
        <v>133044.65655000001</v>
      </c>
      <c r="C20" s="74">
        <v>157015.55979999999</v>
      </c>
      <c r="D20" s="63">
        <f t="shared" si="5"/>
        <v>18.017186012270532</v>
      </c>
      <c r="E20" s="76">
        <f t="shared" si="0"/>
        <v>0.92148480307122083</v>
      </c>
      <c r="F20" s="74">
        <v>404444.23152999999</v>
      </c>
      <c r="G20" s="74">
        <v>481427.04888999998</v>
      </c>
      <c r="H20" s="63">
        <f t="shared" si="1"/>
        <v>19.034223103832232</v>
      </c>
      <c r="I20" s="65">
        <f t="shared" si="2"/>
        <v>1.0685401485674584</v>
      </c>
      <c r="J20" s="74">
        <v>1480813.0355</v>
      </c>
      <c r="K20" s="74">
        <v>1581842.16787</v>
      </c>
      <c r="L20" s="63">
        <f t="shared" si="3"/>
        <v>6.822544774255535</v>
      </c>
      <c r="M20" s="76">
        <f t="shared" si="4"/>
        <v>0.97594722816357582</v>
      </c>
    </row>
    <row r="21" spans="1:13" ht="22.5" customHeight="1" x14ac:dyDescent="0.3">
      <c r="A21" s="51" t="s">
        <v>215</v>
      </c>
      <c r="B21" s="74">
        <v>91245.285029999999</v>
      </c>
      <c r="C21" s="74">
        <v>94140.542060000007</v>
      </c>
      <c r="D21" s="63">
        <f t="shared" si="5"/>
        <v>3.1730483707164634</v>
      </c>
      <c r="E21" s="76">
        <f t="shared" si="0"/>
        <v>0.55248714822705802</v>
      </c>
      <c r="F21" s="74">
        <v>253799.22925999999</v>
      </c>
      <c r="G21" s="74">
        <v>287166.28447999997</v>
      </c>
      <c r="H21" s="63">
        <f t="shared" si="1"/>
        <v>13.147027797242721</v>
      </c>
      <c r="I21" s="65">
        <f t="shared" si="2"/>
        <v>0.63737321155782256</v>
      </c>
      <c r="J21" s="74">
        <v>951496.46455000003</v>
      </c>
      <c r="K21" s="74">
        <v>1155089.40799</v>
      </c>
      <c r="L21" s="63">
        <f t="shared" si="3"/>
        <v>21.397130838135801</v>
      </c>
      <c r="M21" s="76">
        <f t="shared" si="4"/>
        <v>0.71265409969877036</v>
      </c>
    </row>
    <row r="22" spans="1:13" ht="24" customHeight="1" x14ac:dyDescent="0.25">
      <c r="A22" s="67" t="s">
        <v>42</v>
      </c>
      <c r="B22" s="75">
        <f>SUM(B9:B21)</f>
        <v>12315412.221170001</v>
      </c>
      <c r="C22" s="75">
        <f>SUM(C9:C21)</f>
        <v>17039408.493409999</v>
      </c>
      <c r="D22" s="73">
        <f t="shared" si="5"/>
        <v>38.358409669142233</v>
      </c>
      <c r="E22" s="77">
        <f t="shared" si="0"/>
        <v>100</v>
      </c>
      <c r="F22" s="66">
        <f>SUM(F9:F21)</f>
        <v>39134263.071640007</v>
      </c>
      <c r="G22" s="66">
        <f>SUM(G9:G21)</f>
        <v>45054652.324990004</v>
      </c>
      <c r="H22" s="73">
        <f>(G22-F22)/F22*100</f>
        <v>15.12840357441255</v>
      </c>
      <c r="I22" s="69">
        <f t="shared" si="2"/>
        <v>100</v>
      </c>
      <c r="J22" s="75">
        <f>SUM(J9:J21)</f>
        <v>164073485.18212998</v>
      </c>
      <c r="K22" s="75">
        <f>SUM(K9:K21)</f>
        <v>162082756.34396002</v>
      </c>
      <c r="L22" s="73">
        <f t="shared" si="3"/>
        <v>-1.2133153848473146</v>
      </c>
      <c r="M22" s="77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K1" sqref="K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8"/>
    </row>
    <row r="8" spans="9:9" x14ac:dyDescent="0.25">
      <c r="I8" s="28"/>
    </row>
    <row r="9" spans="9:9" x14ac:dyDescent="0.25">
      <c r="I9" s="28"/>
    </row>
    <row r="10" spans="9:9" x14ac:dyDescent="0.25">
      <c r="I10" s="28"/>
    </row>
    <row r="17" spans="3:14" ht="12.75" customHeight="1" x14ac:dyDescent="0.25"/>
    <row r="21" spans="3:14" x14ac:dyDescent="0.25">
      <c r="C21" s="1" t="s">
        <v>122</v>
      </c>
    </row>
    <row r="22" spans="3:14" x14ac:dyDescent="0.25">
      <c r="C22" s="64" t="s">
        <v>123</v>
      </c>
    </row>
    <row r="24" spans="3:14" x14ac:dyDescent="0.25">
      <c r="H24" s="28"/>
      <c r="I24" s="28"/>
    </row>
    <row r="25" spans="3:14" x14ac:dyDescent="0.25">
      <c r="H25" s="28"/>
      <c r="I25" s="28"/>
    </row>
    <row r="26" spans="3:14" x14ac:dyDescent="0.25">
      <c r="H26" s="162"/>
      <c r="I26" s="162"/>
      <c r="N26" t="s">
        <v>43</v>
      </c>
    </row>
    <row r="27" spans="3:14" x14ac:dyDescent="0.25">
      <c r="H27" s="162"/>
      <c r="I27" s="162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8"/>
      <c r="I37" s="28"/>
    </row>
    <row r="38" spans="8:9" x14ac:dyDescent="0.25">
      <c r="H38" s="28"/>
      <c r="I38" s="28"/>
    </row>
    <row r="39" spans="8:9" x14ac:dyDescent="0.25">
      <c r="H39" s="162"/>
      <c r="I39" s="162"/>
    </row>
    <row r="40" spans="8:9" x14ac:dyDescent="0.25">
      <c r="H40" s="162"/>
      <c r="I40" s="162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8"/>
      <c r="I49" s="28"/>
    </row>
    <row r="50" spans="3:9" x14ac:dyDescent="0.25">
      <c r="H50" s="28"/>
      <c r="I50" s="28"/>
    </row>
    <row r="51" spans="3:9" x14ac:dyDescent="0.25">
      <c r="H51" s="162"/>
      <c r="I51" s="162"/>
    </row>
    <row r="52" spans="3:9" x14ac:dyDescent="0.25">
      <c r="H52" s="162"/>
      <c r="I52" s="162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29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B1" sqref="B1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3" spans="1:16" ht="15.6" x14ac:dyDescent="0.3">
      <c r="A3" s="36"/>
      <c r="B3" s="72" t="s">
        <v>119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6" s="38" customFormat="1" x14ac:dyDescent="0.25">
      <c r="A4" s="48"/>
      <c r="B4" s="61" t="s">
        <v>104</v>
      </c>
      <c r="C4" s="61" t="s">
        <v>44</v>
      </c>
      <c r="D4" s="61" t="s">
        <v>45</v>
      </c>
      <c r="E4" s="61" t="s">
        <v>46</v>
      </c>
      <c r="F4" s="61" t="s">
        <v>47</v>
      </c>
      <c r="G4" s="61" t="s">
        <v>48</v>
      </c>
      <c r="H4" s="61" t="s">
        <v>49</v>
      </c>
      <c r="I4" s="61" t="s">
        <v>0</v>
      </c>
      <c r="J4" s="61" t="s">
        <v>103</v>
      </c>
      <c r="K4" s="61" t="s">
        <v>50</v>
      </c>
      <c r="L4" s="61" t="s">
        <v>51</v>
      </c>
      <c r="M4" s="61" t="s">
        <v>52</v>
      </c>
      <c r="N4" s="61" t="s">
        <v>53</v>
      </c>
      <c r="O4" s="62" t="s">
        <v>102</v>
      </c>
      <c r="P4" s="62" t="s">
        <v>101</v>
      </c>
    </row>
    <row r="5" spans="1:16" x14ac:dyDescent="0.25">
      <c r="A5" s="53" t="s">
        <v>100</v>
      </c>
      <c r="B5" s="54" t="s">
        <v>173</v>
      </c>
      <c r="C5" s="78">
        <v>1315153.0536199999</v>
      </c>
      <c r="D5" s="78">
        <v>1357192.5637099999</v>
      </c>
      <c r="E5" s="78">
        <v>1537882.7839500001</v>
      </c>
      <c r="F5" s="78">
        <v>0</v>
      </c>
      <c r="G5" s="78">
        <v>0</v>
      </c>
      <c r="H5" s="78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78">
        <v>4210228.4012799999</v>
      </c>
      <c r="P5" s="56">
        <f t="shared" ref="P5:P24" si="0">O5/O$26*100</f>
        <v>9.3447139951510749</v>
      </c>
    </row>
    <row r="6" spans="1:16" x14ac:dyDescent="0.25">
      <c r="A6" s="53" t="s">
        <v>99</v>
      </c>
      <c r="B6" s="54" t="s">
        <v>175</v>
      </c>
      <c r="C6" s="78">
        <v>782596.25933999999</v>
      </c>
      <c r="D6" s="78">
        <v>931154.49092999997</v>
      </c>
      <c r="E6" s="78">
        <v>1028425.56936</v>
      </c>
      <c r="F6" s="78">
        <v>0</v>
      </c>
      <c r="G6" s="78">
        <v>0</v>
      </c>
      <c r="H6" s="78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78">
        <v>2742176.3196299998</v>
      </c>
      <c r="P6" s="56">
        <f t="shared" si="0"/>
        <v>6.0863333265786306</v>
      </c>
    </row>
    <row r="7" spans="1:16" x14ac:dyDescent="0.25">
      <c r="A7" s="53" t="s">
        <v>98</v>
      </c>
      <c r="B7" s="54" t="s">
        <v>174</v>
      </c>
      <c r="C7" s="78">
        <v>810040.40882999997</v>
      </c>
      <c r="D7" s="78">
        <v>822857.60597999999</v>
      </c>
      <c r="E7" s="78">
        <v>1072536.5714100001</v>
      </c>
      <c r="F7" s="78">
        <v>0</v>
      </c>
      <c r="G7" s="78">
        <v>0</v>
      </c>
      <c r="H7" s="78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78">
        <v>2705434.5862199999</v>
      </c>
      <c r="P7" s="56">
        <f t="shared" si="0"/>
        <v>6.0047840713652665</v>
      </c>
    </row>
    <row r="8" spans="1:16" x14ac:dyDescent="0.25">
      <c r="A8" s="53" t="s">
        <v>97</v>
      </c>
      <c r="B8" s="54" t="s">
        <v>176</v>
      </c>
      <c r="C8" s="78">
        <v>809827.02896999998</v>
      </c>
      <c r="D8" s="78">
        <v>775597.02142</v>
      </c>
      <c r="E8" s="78">
        <v>928827.30414000002</v>
      </c>
      <c r="F8" s="78">
        <v>0</v>
      </c>
      <c r="G8" s="78">
        <v>0</v>
      </c>
      <c r="H8" s="78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78">
        <v>2514251.3545300001</v>
      </c>
      <c r="P8" s="56">
        <f t="shared" si="0"/>
        <v>5.5804478001386029</v>
      </c>
    </row>
    <row r="9" spans="1:16" x14ac:dyDescent="0.25">
      <c r="A9" s="53" t="s">
        <v>96</v>
      </c>
      <c r="B9" s="54" t="s">
        <v>178</v>
      </c>
      <c r="C9" s="78">
        <v>688358.61708</v>
      </c>
      <c r="D9" s="78">
        <v>685196.27054000006</v>
      </c>
      <c r="E9" s="78">
        <v>758583.86531999998</v>
      </c>
      <c r="F9" s="78">
        <v>0</v>
      </c>
      <c r="G9" s="78">
        <v>0</v>
      </c>
      <c r="H9" s="78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78">
        <v>2132138.75294</v>
      </c>
      <c r="P9" s="56">
        <f t="shared" si="0"/>
        <v>4.7323387106849095</v>
      </c>
    </row>
    <row r="10" spans="1:16" x14ac:dyDescent="0.25">
      <c r="A10" s="53" t="s">
        <v>95</v>
      </c>
      <c r="B10" s="54" t="s">
        <v>177</v>
      </c>
      <c r="C10" s="78">
        <v>618323.11708999996</v>
      </c>
      <c r="D10" s="78">
        <v>647711.02324000001</v>
      </c>
      <c r="E10" s="78">
        <v>760873.94463000004</v>
      </c>
      <c r="F10" s="78">
        <v>0</v>
      </c>
      <c r="G10" s="78">
        <v>0</v>
      </c>
      <c r="H10" s="78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78">
        <v>2026908.0849599999</v>
      </c>
      <c r="P10" s="56">
        <f t="shared" si="0"/>
        <v>4.4987764423070598</v>
      </c>
    </row>
    <row r="11" spans="1:16" x14ac:dyDescent="0.25">
      <c r="A11" s="53" t="s">
        <v>94</v>
      </c>
      <c r="B11" s="54" t="s">
        <v>179</v>
      </c>
      <c r="C11" s="78">
        <v>564594.87939000002</v>
      </c>
      <c r="D11" s="78">
        <v>593021.17509000003</v>
      </c>
      <c r="E11" s="78">
        <v>717494.74135000003</v>
      </c>
      <c r="F11" s="78">
        <v>0</v>
      </c>
      <c r="G11" s="78">
        <v>0</v>
      </c>
      <c r="H11" s="78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78">
        <v>1875110.79583</v>
      </c>
      <c r="P11" s="56">
        <f t="shared" si="0"/>
        <v>4.1618583188798723</v>
      </c>
    </row>
    <row r="12" spans="1:16" x14ac:dyDescent="0.25">
      <c r="A12" s="53" t="s">
        <v>93</v>
      </c>
      <c r="B12" s="54" t="s">
        <v>180</v>
      </c>
      <c r="C12" s="78">
        <v>392484.57818000001</v>
      </c>
      <c r="D12" s="78">
        <v>432160.37476999999</v>
      </c>
      <c r="E12" s="78">
        <v>493884.54397</v>
      </c>
      <c r="F12" s="78">
        <v>0</v>
      </c>
      <c r="G12" s="78">
        <v>0</v>
      </c>
      <c r="H12" s="78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78">
        <v>1318529.4969200001</v>
      </c>
      <c r="P12" s="56">
        <f t="shared" si="0"/>
        <v>2.9265113121040889</v>
      </c>
    </row>
    <row r="13" spans="1:16" x14ac:dyDescent="0.25">
      <c r="A13" s="53" t="s">
        <v>92</v>
      </c>
      <c r="B13" s="54" t="s">
        <v>181</v>
      </c>
      <c r="C13" s="78">
        <v>369794.38381999999</v>
      </c>
      <c r="D13" s="78">
        <v>414854.35863999999</v>
      </c>
      <c r="E13" s="78">
        <v>488904.03957999998</v>
      </c>
      <c r="F13" s="78">
        <v>0</v>
      </c>
      <c r="G13" s="78">
        <v>0</v>
      </c>
      <c r="H13" s="78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78">
        <v>1273552.78204</v>
      </c>
      <c r="P13" s="56">
        <f t="shared" si="0"/>
        <v>2.8266842963376093</v>
      </c>
    </row>
    <row r="14" spans="1:16" x14ac:dyDescent="0.25">
      <c r="A14" s="53" t="s">
        <v>91</v>
      </c>
      <c r="B14" s="54" t="s">
        <v>216</v>
      </c>
      <c r="C14" s="78">
        <v>327818.08201999997</v>
      </c>
      <c r="D14" s="78">
        <v>367941.50552000001</v>
      </c>
      <c r="E14" s="78">
        <v>420253.49878999998</v>
      </c>
      <c r="F14" s="78">
        <v>0</v>
      </c>
      <c r="G14" s="78">
        <v>0</v>
      </c>
      <c r="H14" s="78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78">
        <v>1116013.0863300001</v>
      </c>
      <c r="P14" s="56">
        <f t="shared" si="0"/>
        <v>2.4770207486674858</v>
      </c>
    </row>
    <row r="15" spans="1:16" x14ac:dyDescent="0.25">
      <c r="A15" s="53" t="s">
        <v>90</v>
      </c>
      <c r="B15" s="54" t="s">
        <v>182</v>
      </c>
      <c r="C15" s="78">
        <v>292659.93852999998</v>
      </c>
      <c r="D15" s="78">
        <v>325152.87287000002</v>
      </c>
      <c r="E15" s="78">
        <v>424443.92098</v>
      </c>
      <c r="F15" s="78">
        <v>0</v>
      </c>
      <c r="G15" s="78">
        <v>0</v>
      </c>
      <c r="H15" s="78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78">
        <v>1042256.7323799999</v>
      </c>
      <c r="P15" s="56">
        <f t="shared" si="0"/>
        <v>2.3133165579926187</v>
      </c>
    </row>
    <row r="16" spans="1:16" x14ac:dyDescent="0.25">
      <c r="A16" s="53" t="s">
        <v>89</v>
      </c>
      <c r="B16" s="54" t="s">
        <v>217</v>
      </c>
      <c r="C16" s="78">
        <v>257120.60180999999</v>
      </c>
      <c r="D16" s="78">
        <v>387829.94587</v>
      </c>
      <c r="E16" s="78">
        <v>393036.19218000001</v>
      </c>
      <c r="F16" s="78">
        <v>0</v>
      </c>
      <c r="G16" s="78">
        <v>0</v>
      </c>
      <c r="H16" s="78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78">
        <v>1037986.73986</v>
      </c>
      <c r="P16" s="56">
        <f t="shared" si="0"/>
        <v>2.3038391959453</v>
      </c>
    </row>
    <row r="17" spans="1:16" x14ac:dyDescent="0.25">
      <c r="A17" s="53" t="s">
        <v>88</v>
      </c>
      <c r="B17" s="54" t="s">
        <v>218</v>
      </c>
      <c r="C17" s="78">
        <v>311616.76545000001</v>
      </c>
      <c r="D17" s="78">
        <v>334414.23158999998</v>
      </c>
      <c r="E17" s="78">
        <v>387889.28853999998</v>
      </c>
      <c r="F17" s="78">
        <v>0</v>
      </c>
      <c r="G17" s="78">
        <v>0</v>
      </c>
      <c r="H17" s="78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78">
        <v>1033920.28558</v>
      </c>
      <c r="P17" s="56">
        <f t="shared" si="0"/>
        <v>2.2948135924389903</v>
      </c>
    </row>
    <row r="18" spans="1:16" x14ac:dyDescent="0.25">
      <c r="A18" s="53" t="s">
        <v>87</v>
      </c>
      <c r="B18" s="54" t="s">
        <v>219</v>
      </c>
      <c r="C18" s="78">
        <v>260811.07733</v>
      </c>
      <c r="D18" s="78">
        <v>259160.40708999999</v>
      </c>
      <c r="E18" s="78">
        <v>352074.45124999998</v>
      </c>
      <c r="F18" s="78">
        <v>0</v>
      </c>
      <c r="G18" s="78">
        <v>0</v>
      </c>
      <c r="H18" s="78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78">
        <v>872045.93567000004</v>
      </c>
      <c r="P18" s="56">
        <f t="shared" si="0"/>
        <v>1.9355291644017665</v>
      </c>
    </row>
    <row r="19" spans="1:16" x14ac:dyDescent="0.25">
      <c r="A19" s="53" t="s">
        <v>86</v>
      </c>
      <c r="B19" s="54" t="s">
        <v>220</v>
      </c>
      <c r="C19" s="78">
        <v>236200.98061999999</v>
      </c>
      <c r="D19" s="78">
        <v>235307.19766000001</v>
      </c>
      <c r="E19" s="78">
        <v>294791.83442999999</v>
      </c>
      <c r="F19" s="78">
        <v>0</v>
      </c>
      <c r="G19" s="78">
        <v>0</v>
      </c>
      <c r="H19" s="78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78">
        <v>766300.01271000004</v>
      </c>
      <c r="P19" s="56">
        <f t="shared" si="0"/>
        <v>1.7008232738818945</v>
      </c>
    </row>
    <row r="20" spans="1:16" x14ac:dyDescent="0.25">
      <c r="A20" s="53" t="s">
        <v>85</v>
      </c>
      <c r="B20" s="54" t="s">
        <v>221</v>
      </c>
      <c r="C20" s="78">
        <v>219243.36222000001</v>
      </c>
      <c r="D20" s="78">
        <v>252230.38505000001</v>
      </c>
      <c r="E20" s="78">
        <v>250877.15096999999</v>
      </c>
      <c r="F20" s="78">
        <v>0</v>
      </c>
      <c r="G20" s="78">
        <v>0</v>
      </c>
      <c r="H20" s="78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78">
        <v>722350.89824000001</v>
      </c>
      <c r="P20" s="56">
        <f t="shared" si="0"/>
        <v>1.6032770445757965</v>
      </c>
    </row>
    <row r="21" spans="1:16" x14ac:dyDescent="0.25">
      <c r="A21" s="53" t="s">
        <v>84</v>
      </c>
      <c r="B21" s="54" t="s">
        <v>222</v>
      </c>
      <c r="C21" s="78">
        <v>177887.38279999999</v>
      </c>
      <c r="D21" s="78">
        <v>234822.45847000001</v>
      </c>
      <c r="E21" s="78">
        <v>236029.58450999999</v>
      </c>
      <c r="F21" s="78">
        <v>0</v>
      </c>
      <c r="G21" s="78">
        <v>0</v>
      </c>
      <c r="H21" s="78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78">
        <v>648739.42578000005</v>
      </c>
      <c r="P21" s="56">
        <f t="shared" si="0"/>
        <v>1.4398944222241183</v>
      </c>
    </row>
    <row r="22" spans="1:16" x14ac:dyDescent="0.25">
      <c r="A22" s="53" t="s">
        <v>83</v>
      </c>
      <c r="B22" s="54" t="s">
        <v>223</v>
      </c>
      <c r="C22" s="78">
        <v>168429.75521999999</v>
      </c>
      <c r="D22" s="78">
        <v>230603.46074000001</v>
      </c>
      <c r="E22" s="78">
        <v>223811.62682</v>
      </c>
      <c r="F22" s="78">
        <v>0</v>
      </c>
      <c r="G22" s="78">
        <v>0</v>
      </c>
      <c r="H22" s="78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78">
        <v>622844.84277999995</v>
      </c>
      <c r="P22" s="56">
        <f t="shared" si="0"/>
        <v>1.3824207060511109</v>
      </c>
    </row>
    <row r="23" spans="1:16" x14ac:dyDescent="0.25">
      <c r="A23" s="53" t="s">
        <v>82</v>
      </c>
      <c r="B23" s="54" t="s">
        <v>224</v>
      </c>
      <c r="C23" s="78">
        <v>147155.89137</v>
      </c>
      <c r="D23" s="78">
        <v>203585.10858999999</v>
      </c>
      <c r="E23" s="78">
        <v>238284.64379</v>
      </c>
      <c r="F23" s="78">
        <v>0</v>
      </c>
      <c r="G23" s="78">
        <v>0</v>
      </c>
      <c r="H23" s="78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78">
        <v>589025.64375000005</v>
      </c>
      <c r="P23" s="56">
        <f t="shared" si="0"/>
        <v>1.3073580936796871</v>
      </c>
    </row>
    <row r="24" spans="1:16" x14ac:dyDescent="0.25">
      <c r="A24" s="53" t="s">
        <v>81</v>
      </c>
      <c r="B24" s="54" t="s">
        <v>225</v>
      </c>
      <c r="C24" s="78">
        <v>101827.61268999999</v>
      </c>
      <c r="D24" s="78">
        <v>164957.55030999999</v>
      </c>
      <c r="E24" s="78">
        <v>296488.89607999998</v>
      </c>
      <c r="F24" s="78">
        <v>0</v>
      </c>
      <c r="G24" s="78">
        <v>0</v>
      </c>
      <c r="H24" s="78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78">
        <v>563274.05908000004</v>
      </c>
      <c r="P24" s="56">
        <f t="shared" si="0"/>
        <v>1.2502017661061267</v>
      </c>
    </row>
    <row r="25" spans="1:16" x14ac:dyDescent="0.25">
      <c r="A25" s="57"/>
      <c r="B25" s="163" t="s">
        <v>80</v>
      </c>
      <c r="C25" s="163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79">
        <f>SUM(O5:O24)</f>
        <v>29813088.236510001</v>
      </c>
      <c r="P25" s="59">
        <f>SUM(P5:P24)</f>
        <v>66.170942839512023</v>
      </c>
    </row>
    <row r="26" spans="1:16" ht="13.5" customHeight="1" x14ac:dyDescent="0.25">
      <c r="A26" s="57"/>
      <c r="B26" s="164" t="s">
        <v>79</v>
      </c>
      <c r="C26" s="16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79">
        <v>45054652.324989997</v>
      </c>
      <c r="P26" s="55">
        <f>O26/O$26*100</f>
        <v>100</v>
      </c>
    </row>
    <row r="27" spans="1:16" x14ac:dyDescent="0.25">
      <c r="B27" s="37"/>
    </row>
    <row r="28" spans="1:16" x14ac:dyDescent="0.25">
      <c r="B28" s="28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O17" sqref="O17"/>
    </sheetView>
  </sheetViews>
  <sheetFormatPr defaultColWidth="9.109375" defaultRowHeight="13.2" x14ac:dyDescent="0.25"/>
  <sheetData>
    <row r="22" spans="1:1" x14ac:dyDescent="0.25">
      <c r="A22" t="s">
        <v>109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I1" sqref="I1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0" t="s">
        <v>2</v>
      </c>
    </row>
    <row r="2" spans="2:2" ht="13.8" x14ac:dyDescent="0.25">
      <c r="B2" s="30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29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2002_2020_AYLIK_IHR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2021-04-01T06:35:14Z</dcterms:modified>
</cp:coreProperties>
</file>