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Google Drive\TIM\Ar-Ge\Ihracat\2021\202104 - Nisan\dağıtım\"/>
    </mc:Choice>
  </mc:AlternateContent>
  <xr:revisionPtr revIDLastSave="0" documentId="13_ncr:1_{85DD4D33-F803-4D72-ABAA-F2388E472CBD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0_AYLIK_IHR" sheetId="22" r:id="rId14"/>
  </sheets>
  <definedNames>
    <definedName name="_xlnm._FilterDatabase" localSheetId="13" hidden="1">'2002_2020_AYLIK_IHR'!$A$1:$O$82</definedName>
  </definedNames>
  <calcPr calcId="191029"/>
</workbook>
</file>

<file path=xl/calcChain.xml><?xml version="1.0" encoding="utf-8"?>
<calcChain xmlns="http://schemas.openxmlformats.org/spreadsheetml/2006/main">
  <c r="M46" i="1" l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I46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L46" i="1"/>
  <c r="H46" i="1"/>
  <c r="E46" i="1"/>
  <c r="D46" i="1"/>
  <c r="K45" i="1"/>
  <c r="L45" i="1" s="1"/>
  <c r="J45" i="1"/>
  <c r="G45" i="1"/>
  <c r="H45" i="1" s="1"/>
  <c r="F45" i="1"/>
  <c r="C45" i="1"/>
  <c r="D45" i="1" s="1"/>
  <c r="B45" i="1"/>
  <c r="M45" i="1" l="1"/>
  <c r="I45" i="1"/>
  <c r="E45" i="1"/>
  <c r="O80" i="22" l="1"/>
  <c r="O81" i="22" l="1"/>
  <c r="D91" i="14" l="1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 l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C2" i="22"/>
  <c r="K22" i="4" l="1"/>
  <c r="J22" i="4"/>
  <c r="G22" i="4"/>
  <c r="F22" i="4"/>
  <c r="C22" i="4"/>
  <c r="B22" i="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G22" i="1" l="1"/>
  <c r="K8" i="1"/>
  <c r="K22" i="1"/>
  <c r="J22" i="1"/>
  <c r="J22" i="2" s="1"/>
  <c r="J8" i="1"/>
  <c r="J8" i="2" s="1"/>
  <c r="G22" i="2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8" i="2"/>
  <c r="K22" i="2"/>
  <c r="K29" i="2"/>
  <c r="K18" i="2"/>
  <c r="C8" i="1"/>
  <c r="G23" i="2"/>
  <c r="K27" i="2"/>
  <c r="C22" i="1"/>
  <c r="C22" i="2" s="1"/>
  <c r="G42" i="2"/>
  <c r="K44" i="1"/>
  <c r="J46" i="2"/>
  <c r="J44" i="1" l="1"/>
  <c r="J44" i="2"/>
  <c r="C8" i="2"/>
  <c r="C44" i="1"/>
  <c r="B8" i="2"/>
  <c r="B44" i="1"/>
  <c r="G8" i="2"/>
  <c r="G44" i="1"/>
  <c r="K44" i="2"/>
  <c r="M27" i="2" s="1"/>
  <c r="F8" i="2"/>
  <c r="F44" i="1"/>
  <c r="F46" i="2"/>
  <c r="C46" i="2"/>
  <c r="C45" i="2"/>
  <c r="B46" i="2"/>
  <c r="F44" i="2" l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D44" i="1"/>
  <c r="B44" i="3" s="1"/>
  <c r="H43" i="1"/>
  <c r="D43" i="3" s="1"/>
  <c r="D43" i="1"/>
  <c r="B43" i="3" s="1"/>
  <c r="H42" i="1"/>
  <c r="D42" i="3" s="1"/>
  <c r="D42" i="1"/>
  <c r="B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9" i="1"/>
  <c r="D29" i="3" s="1"/>
  <c r="D29" i="1"/>
  <c r="B29" i="3" s="1"/>
  <c r="H28" i="1"/>
  <c r="D28" i="3" s="1"/>
  <c r="D28" i="1"/>
  <c r="B28" i="3" s="1"/>
  <c r="H27" i="1"/>
  <c r="D27" i="3" s="1"/>
  <c r="D27" i="1"/>
  <c r="B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3" i="1"/>
  <c r="D23" i="3" s="1"/>
  <c r="H22" i="1"/>
  <c r="D22" i="3" s="1"/>
  <c r="D22" i="1"/>
  <c r="B22" i="3" s="1"/>
  <c r="H21" i="1"/>
  <c r="D21" i="3" s="1"/>
  <c r="D21" i="1"/>
  <c r="B21" i="3" s="1"/>
  <c r="H20" i="1"/>
  <c r="D20" i="3" s="1"/>
  <c r="D20" i="1"/>
  <c r="B20" i="3" s="1"/>
  <c r="H19" i="1"/>
  <c r="D19" i="3" s="1"/>
  <c r="D19" i="1"/>
  <c r="B19" i="3" s="1"/>
  <c r="H18" i="1"/>
  <c r="D18" i="3" s="1"/>
  <c r="D18" i="1"/>
  <c r="B18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9" i="1"/>
  <c r="D9" i="3" s="1"/>
  <c r="D9" i="1"/>
  <c r="B9" i="3" s="1"/>
  <c r="H8" i="1"/>
  <c r="D8" i="3" s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<sst xmlns="http://schemas.openxmlformats.org/spreadsheetml/2006/main" count="420" uniqueCount="227">
  <si>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</si>
  <si>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</si>
  <si>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</si>
  <si>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</si>
  <si>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</si>
  <si>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</si>
  <si>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</si>
  <si>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</si>
  <si>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</si>
  <si>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</si>
  <si>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</si>
  <si>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</si>
  <si>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</si>
  <si>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</si>
  <si>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</si>
  <si>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</si>
  <si>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</si>
  <si>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</si>
  <si>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</si>
  <si>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</si>
  <si>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</si>
  <si>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</si>
  <si>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</si>
  <si>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</si>
  <si>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</si>
  <si>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</si>
  <si>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</si>
  <si>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</si>
  <si>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</si>
  <si>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</si>
  <si>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</si>
  <si>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</si>
  <si>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</si>
  <si>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</si>
  <si>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</si>
  <si>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</si>
  <si>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</si>
  <si>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</si>
  <si>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</si>
  <si>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</si>
  <si>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</si>
  <si>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</si>
  <si>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</si>
  <si>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</si>
  <si>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</si>
  <si>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</si>
  <si>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</si>
  <si>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</si>
  <si>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</si>
  <si>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</si>
  <si>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</si>
  <si>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</si>
  <si>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</si>
  <si>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</si>
  <si>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</si>
  <si>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</si>
  <si>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</si>
  <si>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</si>
  <si>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</si>
  <si>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</si>
  <si>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</si>
  <si>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</si>
  <si>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</si>
  <si>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</si>
  <si>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</si>
  <si>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</si>
  <si>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</si>
  <si>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</si>
  <si>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</si>
  <si>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</si>
  <si>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</si>
  <si>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</si>
  <si>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</si>
  <si>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</si>
  <si>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</si>
  <si>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</si>
  <si>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</si>
  <si>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</si>
  <si>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</si>
  <si>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</si>
  <si>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</si>
  <si>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</si>
  <si>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</si>
  <si>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</si>
  <si>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</si>
  <si>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</si>
  <si>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</si>
  <si>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</si>
  <si>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</si>
  <si>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</si>
  <si>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</si>
  <si>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</si>
  <si>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</si>
  <si>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</si>
  <si>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</si>
  <si>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</si>
  <si>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</si>
  <si>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</si>
  <si>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</si>
  <si>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</si>
  <si>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</si>
  <si>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</si>
  <si>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</si>
  <si>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</si>
  <si>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</si>
  <si>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</si>
  <si>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</si>
  <si>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</si>
  <si>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</si>
  <si>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</si>
  <si>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</si>
  <si>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</si>
  <si>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</si>
  <si>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</si>
  <si>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</si>
  <si>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 xml:space="preserve"> Pay(20)  (%)</t>
  </si>
  <si>
    <t>2020 YILI İHRACATIMIZDA İLK 20 ÜLKE (1.000 $)</t>
  </si>
  <si>
    <t>2020 İHRACAT RAKAMLARI - TL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</si>
  <si>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</si>
  <si>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2020 yılı için TUİK rakamları kullanılmıştır. </t>
    </r>
  </si>
  <si>
    <t xml:space="preserve">* Şubat ayı için TİM rakamı kullanılmıştır. </t>
  </si>
  <si>
    <t>SON 12 AYLIK
(2021/2020)</t>
  </si>
  <si>
    <t>Değişim    ('21/'20)</t>
  </si>
  <si>
    <t>NİSAN  (2021/2020)</t>
  </si>
  <si>
    <t>OCAK - NİSAN (2021/2020)</t>
  </si>
  <si>
    <t>1 - 30 NISAN İHRACAT RAKAMLARI</t>
  </si>
  <si>
    <t xml:space="preserve">SEKTÖREL BAZDA İHRACAT RAKAMLARI -1.000 $ </t>
  </si>
  <si>
    <t>1 - 30 NISAN</t>
  </si>
  <si>
    <t>1 OCAK  -  30 NISAN</t>
  </si>
  <si>
    <t>2019 - 2020</t>
  </si>
  <si>
    <t>2020 - 2021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</si>
  <si>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</si>
  <si>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</si>
  <si>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</si>
  <si>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</si>
  <si>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</si>
  <si>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</si>
  <si>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</si>
  <si>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</si>
  <si>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</si>
  <si>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</si>
  <si>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</si>
  <si>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</si>
  <si>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</si>
  <si>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</si>
  <si>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</si>
  <si>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</si>
  <si>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</si>
  <si>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</si>
  <si>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</si>
  <si>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</si>
  <si>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</si>
  <si>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</si>
  <si>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</si>
  <si>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</si>
  <si>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</si>
  <si>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</si>
  <si>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</si>
  <si>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2020  1 - 30 NISAN</t>
  </si>
  <si>
    <t>2021  1 - 30 NISAN</t>
  </si>
  <si>
    <t>SOLOMON ADALARI</t>
  </si>
  <si>
    <t>BRİTANYA VİRJİN AD.</t>
  </si>
  <si>
    <t>TÜRK VE CAİCOS AD.</t>
  </si>
  <si>
    <t>GRÖNLAND</t>
  </si>
  <si>
    <t>SAMSUN SERBEST BÖLGESİ</t>
  </si>
  <si>
    <t>MARŞAL ADALARI</t>
  </si>
  <si>
    <t>GAZİANTEP SERBEST BÖLGESİ</t>
  </si>
  <si>
    <t>COOK ADALARI</t>
  </si>
  <si>
    <t>HONDURAS</t>
  </si>
  <si>
    <t>KOSTARİKA</t>
  </si>
  <si>
    <t>ALMANYA</t>
  </si>
  <si>
    <t>ABD</t>
  </si>
  <si>
    <t>BİRLEŞİK KRALLIK</t>
  </si>
  <si>
    <t>İTALYA</t>
  </si>
  <si>
    <t>İSPANYA</t>
  </si>
  <si>
    <t>IRAK</t>
  </si>
  <si>
    <t>FRANSA</t>
  </si>
  <si>
    <t>HOLLANDA</t>
  </si>
  <si>
    <t>İSRAİL</t>
  </si>
  <si>
    <t>RUSYA FEDERASYONU</t>
  </si>
  <si>
    <t>İSTANBUL</t>
  </si>
  <si>
    <t>BURSA</t>
  </si>
  <si>
    <t>KOCAELI</t>
  </si>
  <si>
    <t>İZMIR</t>
  </si>
  <si>
    <t>GAZIANTEP</t>
  </si>
  <si>
    <t>ANKARA</t>
  </si>
  <si>
    <t>MANISA</t>
  </si>
  <si>
    <t>SAKARYA</t>
  </si>
  <si>
    <t>DENIZLI</t>
  </si>
  <si>
    <t>KONYA</t>
  </si>
  <si>
    <t>YALOVA</t>
  </si>
  <si>
    <t>HAKKARI</t>
  </si>
  <si>
    <t>OSMANIYE</t>
  </si>
  <si>
    <t>VAN</t>
  </si>
  <si>
    <t>YOZGAT</t>
  </si>
  <si>
    <t>KASTAMONU</t>
  </si>
  <si>
    <t>BINGÖL</t>
  </si>
  <si>
    <t>ELAZIĞ</t>
  </si>
  <si>
    <t>BATMAN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</si>
  <si>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</si>
  <si>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</si>
  <si>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</si>
  <si>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</si>
  <si>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</si>
  <si>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</si>
  <si>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</si>
  <si>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</si>
  <si>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</si>
  <si>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</si>
  <si>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</si>
  <si>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</si>
  <si>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</si>
  <si>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ROMANYA</t>
  </si>
  <si>
    <t>BELÇİKA</t>
  </si>
  <si>
    <t>POLONYA</t>
  </si>
  <si>
    <t>MISIR</t>
  </si>
  <si>
    <t>BULGARİSTAN</t>
  </si>
  <si>
    <t>ÇİN</t>
  </si>
  <si>
    <t>BAE</t>
  </si>
  <si>
    <t>LİBYA</t>
  </si>
  <si>
    <t>FAS</t>
  </si>
  <si>
    <t>YUNANİSTAN</t>
  </si>
  <si>
    <t>İhracatçı Birlikleri Kaydından Muaf İhracat ile Antrepo ve Serbest Bölgeler Farkı</t>
  </si>
  <si>
    <t>GENEL İHRACAT TOPLAMI</t>
  </si>
  <si>
    <t>1 Nisan - 30 Nisan</t>
  </si>
  <si>
    <t>1 Ocak - 30 Nisan</t>
  </si>
  <si>
    <t>1 Mayıs - 30 Nisan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</si>
</sst>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3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6"/>
      <color theme="1"/>
      <name val="Arial"/>
      <family val="2"/>
      <charset val="162"/>
    </font>
    <font>
      <b/>
      <sz val="8"/>
      <color theme="4"/>
      <name val="Arial Tur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7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3" fillId="0" borderId="0" xfId="2" applyFont="1" applyFill="1" applyBorder="1"/>
    <xf numFmtId="0" fontId="62" fillId="0" borderId="0" xfId="0" applyFont="1" applyFill="1" applyAlignment="1">
      <alignment horizontal="left"/>
    </xf>
    <xf numFmtId="0" fontId="62" fillId="0" borderId="0" xfId="0" applyFont="1" applyFill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1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3" fontId="82" fillId="0" borderId="21" xfId="0" applyNumberFormat="1" applyFont="1" applyFill="1" applyBorder="1" applyAlignment="1">
      <alignment horizontal="right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'2002_2020_AYLIK_IHR'!$A$25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'2002_2020_AYLIK_IHR'!$C$25:$N$25</c:f>
              <c:numCache>
                <c:formatCode>#,##0</c:formatCode>
                <c:ptCount val="12"/>
                <c:pt idx="0">
                  <c:v>11099945.833449999</c:v>
                </c:pt>
                <c:pt idx="1">
                  <c:v>11122096.873340001</c:v>
                </c:pt>
                <c:pt idx="2">
                  <c:v>9958396.8105900027</c:v>
                </c:pt>
                <c:pt idx="3">
                  <c:v>6232768.7492400007</c:v>
                </c:pt>
                <c:pt idx="4">
                  <c:v>7113238.5054099988</c:v>
                </c:pt>
                <c:pt idx="5">
                  <c:v>10209445.931440001</c:v>
                </c:pt>
                <c:pt idx="6">
                  <c:v>11458649.847970003</c:v>
                </c:pt>
                <c:pt idx="7">
                  <c:v>9391717.325720001</c:v>
                </c:pt>
                <c:pt idx="8">
                  <c:v>12224901.803920001</c:v>
                </c:pt>
                <c:pt idx="9">
                  <c:v>13281249.458650002</c:v>
                </c:pt>
                <c:pt idx="10">
                  <c:v>12174743.627549998</c:v>
                </c:pt>
                <c:pt idx="11">
                  <c:v>13278050.68699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E-4117-8E40-2CD238255F23}"/>
            </c:ext>
          </c:extLst>
        </c:ser>
        <c:ser>
          <c:idx val="1"/>
          <c:order val="1"/>
          <c:tx>
            <c:strRef>
              <c:f>'2002_2020_AYLIK_IHR'!$A$24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'2002_2020_AYLIK_IHR'!$C$24:$N$24</c:f>
              <c:numCache>
                <c:formatCode>#,##0</c:formatCode>
                <c:ptCount val="12"/>
                <c:pt idx="0">
                  <c:v>11078517.116149999</c:v>
                </c:pt>
                <c:pt idx="1">
                  <c:v>11971583.438709999</c:v>
                </c:pt>
                <c:pt idx="2">
                  <c:v>14141840.6591</c:v>
                </c:pt>
                <c:pt idx="3">
                  <c:v>14173705.354200002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E-4117-8E40-2CD238255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8551088"/>
        <c:axId val="-858563600"/>
      </c:lineChart>
      <c:catAx>
        <c:axId val="-85855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856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85636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85510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'2002_2020_AYLIK_IHR'!$C$10:$N$10</c:f>
              <c:numCache>
                <c:formatCode>#,##0</c:formatCode>
                <c:ptCount val="12"/>
                <c:pt idx="0">
                  <c:v>103746.17676</c:v>
                </c:pt>
                <c:pt idx="1">
                  <c:v>116716.96887</c:v>
                </c:pt>
                <c:pt idx="2">
                  <c:v>126261.47457000001</c:v>
                </c:pt>
                <c:pt idx="3">
                  <c:v>122163.72241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C-48C4-9135-FCBBE67153DD}"/>
            </c:ext>
          </c:extLst>
        </c:ser>
        <c:ser>
          <c:idx val="0"/>
          <c:order val="1"/>
          <c:tx>
            <c:strRef>
              <c:f>'2002_2020_AYLIK_IHR'!$A$11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'2002_2020_AYLIK_IHR'!$C$11:$N$11</c:f>
              <c:numCache>
                <c:formatCode>#,##0</c:formatCode>
                <c:ptCount val="12"/>
                <c:pt idx="0">
                  <c:v>113205.42514000001</c:v>
                </c:pt>
                <c:pt idx="1">
                  <c:v>100301.6303</c:v>
                </c:pt>
                <c:pt idx="2">
                  <c:v>123199.15419</c:v>
                </c:pt>
                <c:pt idx="3">
                  <c:v>103631.95716999999</c:v>
                </c:pt>
                <c:pt idx="4">
                  <c:v>74239.044009999998</c:v>
                </c:pt>
                <c:pt idx="5">
                  <c:v>89459.700299999997</c:v>
                </c:pt>
                <c:pt idx="6">
                  <c:v>89853.850919999997</c:v>
                </c:pt>
                <c:pt idx="7">
                  <c:v>84827.392730000007</c:v>
                </c:pt>
                <c:pt idx="8">
                  <c:v>148527.73120000001</c:v>
                </c:pt>
                <c:pt idx="9">
                  <c:v>191066.40427</c:v>
                </c:pt>
                <c:pt idx="10">
                  <c:v>154576.15176000001</c:v>
                </c:pt>
                <c:pt idx="11">
                  <c:v>125916.85722999999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C-48C4-9135-FCBBE6715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8043248"/>
        <c:axId val="-858037808"/>
      </c:lineChart>
      <c:catAx>
        <c:axId val="-85804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8037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8037808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80432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'2002_2020_AYLIK_IHR'!$C$12:$N$12</c:f>
              <c:numCache>
                <c:formatCode>#,##0</c:formatCode>
                <c:ptCount val="12"/>
                <c:pt idx="0">
                  <c:v>190993.67420000001</c:v>
                </c:pt>
                <c:pt idx="1">
                  <c:v>201550.20772999999</c:v>
                </c:pt>
                <c:pt idx="2">
                  <c:v>183970.57607000001</c:v>
                </c:pt>
                <c:pt idx="3">
                  <c:v>166312.57454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C-4CB0-B477-C4B3CC041154}"/>
            </c:ext>
          </c:extLst>
        </c:ser>
        <c:ser>
          <c:idx val="0"/>
          <c:order val="1"/>
          <c:tx>
            <c:strRef>
              <c:f>'2002_2020_AYLIK_IHR'!$A$13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'2002_2020_AYLIK_IHR'!$C$13:$N$13</c:f>
              <c:numCache>
                <c:formatCode>#,##0</c:formatCode>
                <c:ptCount val="12"/>
                <c:pt idx="0">
                  <c:v>183299.71315</c:v>
                </c:pt>
                <c:pt idx="1">
                  <c:v>163093.91933999999</c:v>
                </c:pt>
                <c:pt idx="2">
                  <c:v>207313.63224000001</c:v>
                </c:pt>
                <c:pt idx="3">
                  <c:v>196606.79991999999</c:v>
                </c:pt>
                <c:pt idx="4">
                  <c:v>119975.59901000001</c:v>
                </c:pt>
                <c:pt idx="5">
                  <c:v>120394.22031</c:v>
                </c:pt>
                <c:pt idx="6">
                  <c:v>135352.20457</c:v>
                </c:pt>
                <c:pt idx="7">
                  <c:v>91056.767959999997</c:v>
                </c:pt>
                <c:pt idx="8">
                  <c:v>222079.4828</c:v>
                </c:pt>
                <c:pt idx="9">
                  <c:v>171296.52512000001</c:v>
                </c:pt>
                <c:pt idx="10">
                  <c:v>155514.57625000001</c:v>
                </c:pt>
                <c:pt idx="11">
                  <c:v>174708.30763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C-4CB0-B477-C4B3CC041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8048144"/>
        <c:axId val="-858044880"/>
      </c:lineChart>
      <c:catAx>
        <c:axId val="-85804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804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80448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80481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'2002_2020_AYLIK_IHR'!$C$14:$N$14</c:f>
              <c:numCache>
                <c:formatCode>#,##0</c:formatCode>
                <c:ptCount val="12"/>
                <c:pt idx="0">
                  <c:v>15943.144840000001</c:v>
                </c:pt>
                <c:pt idx="1">
                  <c:v>26141.642039999999</c:v>
                </c:pt>
                <c:pt idx="2">
                  <c:v>26641.716609999999</c:v>
                </c:pt>
                <c:pt idx="3">
                  <c:v>24948.966189999999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0-4E7C-9042-8C81D9B395D3}"/>
            </c:ext>
          </c:extLst>
        </c:ser>
        <c:ser>
          <c:idx val="0"/>
          <c:order val="1"/>
          <c:tx>
            <c:strRef>
              <c:f>'2002_2020_AYLIK_IHR'!$A$15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'2002_2020_AYLIK_IHR'!$C$15:$N$15</c:f>
              <c:numCache>
                <c:formatCode>#,##0</c:formatCode>
                <c:ptCount val="12"/>
                <c:pt idx="0">
                  <c:v>24451.569380000001</c:v>
                </c:pt>
                <c:pt idx="1">
                  <c:v>24726.651860000002</c:v>
                </c:pt>
                <c:pt idx="2">
                  <c:v>29417.072550000001</c:v>
                </c:pt>
                <c:pt idx="3">
                  <c:v>23301.29163</c:v>
                </c:pt>
                <c:pt idx="4">
                  <c:v>19919.669020000001</c:v>
                </c:pt>
                <c:pt idx="5">
                  <c:v>18969.29394</c:v>
                </c:pt>
                <c:pt idx="6">
                  <c:v>19075.408370000001</c:v>
                </c:pt>
                <c:pt idx="7">
                  <c:v>14848.67002</c:v>
                </c:pt>
                <c:pt idx="8">
                  <c:v>19081.79737</c:v>
                </c:pt>
                <c:pt idx="9">
                  <c:v>22005.576830000002</c:v>
                </c:pt>
                <c:pt idx="10">
                  <c:v>25197.230309999999</c:v>
                </c:pt>
                <c:pt idx="11">
                  <c:v>30132.582460000001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0-4E7C-9042-8C81D9B39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8043792"/>
        <c:axId val="-858047056"/>
      </c:lineChart>
      <c:catAx>
        <c:axId val="-85804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8047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80470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80437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'2002_2020_AYLIK_IHR'!$C$16:$N$16</c:f>
              <c:numCache>
                <c:formatCode>#,##0</c:formatCode>
                <c:ptCount val="12"/>
                <c:pt idx="0">
                  <c:v>59118.003539999998</c:v>
                </c:pt>
                <c:pt idx="1">
                  <c:v>49199.688770000001</c:v>
                </c:pt>
                <c:pt idx="2">
                  <c:v>49273.004710000001</c:v>
                </c:pt>
                <c:pt idx="3">
                  <c:v>52929.03239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D-45D0-9EA3-629736789309}"/>
            </c:ext>
          </c:extLst>
        </c:ser>
        <c:ser>
          <c:idx val="0"/>
          <c:order val="1"/>
          <c:tx>
            <c:strRef>
              <c:f>'2002_2020_AYLIK_IHR'!$A$17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'2002_2020_AYLIK_IHR'!$C$17:$N$17</c:f>
              <c:numCache>
                <c:formatCode>#,##0</c:formatCode>
                <c:ptCount val="12"/>
                <c:pt idx="0">
                  <c:v>79131.446320000003</c:v>
                </c:pt>
                <c:pt idx="1">
                  <c:v>60671.367539999999</c:v>
                </c:pt>
                <c:pt idx="2">
                  <c:v>78806.017680000004</c:v>
                </c:pt>
                <c:pt idx="3">
                  <c:v>53409.438990000002</c:v>
                </c:pt>
                <c:pt idx="4">
                  <c:v>69658.718049999996</c:v>
                </c:pt>
                <c:pt idx="5">
                  <c:v>84526.764179999998</c:v>
                </c:pt>
                <c:pt idx="6">
                  <c:v>74619.318069999994</c:v>
                </c:pt>
                <c:pt idx="7">
                  <c:v>71254.857780000006</c:v>
                </c:pt>
                <c:pt idx="8">
                  <c:v>90724.827149999997</c:v>
                </c:pt>
                <c:pt idx="9">
                  <c:v>79811.920360000004</c:v>
                </c:pt>
                <c:pt idx="10">
                  <c:v>67968.791859999998</c:v>
                </c:pt>
                <c:pt idx="11">
                  <c:v>99922.812779999993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D-45D0-9EA3-629736789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8047600"/>
        <c:axId val="-858046512"/>
      </c:lineChart>
      <c:catAx>
        <c:axId val="-85804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804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8046512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80476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'2002_2020_AYLIK_IHR'!$C$18:$N$18</c:f>
              <c:numCache>
                <c:formatCode>#,##0</c:formatCode>
                <c:ptCount val="12"/>
                <c:pt idx="0">
                  <c:v>12015.77319</c:v>
                </c:pt>
                <c:pt idx="1">
                  <c:v>16226.111290000001</c:v>
                </c:pt>
                <c:pt idx="2">
                  <c:v>17369.885979999999</c:v>
                </c:pt>
                <c:pt idx="3">
                  <c:v>15419.12838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0-44A6-BC68-0C1697A2A47B}"/>
            </c:ext>
          </c:extLst>
        </c:ser>
        <c:ser>
          <c:idx val="0"/>
          <c:order val="1"/>
          <c:tx>
            <c:strRef>
              <c:f>'2002_2020_AYLIK_IHR'!$A$19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'2002_2020_AYLIK_IHR'!$C$19:$N$19</c:f>
              <c:numCache>
                <c:formatCode>#,##0</c:formatCode>
                <c:ptCount val="12"/>
                <c:pt idx="0">
                  <c:v>11024.010979999999</c:v>
                </c:pt>
                <c:pt idx="1">
                  <c:v>13044.33958</c:v>
                </c:pt>
                <c:pt idx="2">
                  <c:v>12149.519109999999</c:v>
                </c:pt>
                <c:pt idx="3">
                  <c:v>6813.2945600000003</c:v>
                </c:pt>
                <c:pt idx="4">
                  <c:v>6914.2485900000001</c:v>
                </c:pt>
                <c:pt idx="5">
                  <c:v>6061.0726599999998</c:v>
                </c:pt>
                <c:pt idx="6">
                  <c:v>6099.3303900000001</c:v>
                </c:pt>
                <c:pt idx="7">
                  <c:v>6022.5977899999998</c:v>
                </c:pt>
                <c:pt idx="8">
                  <c:v>8099.6306800000002</c:v>
                </c:pt>
                <c:pt idx="9">
                  <c:v>7811.1414000000004</c:v>
                </c:pt>
                <c:pt idx="10">
                  <c:v>8959.7396700000008</c:v>
                </c:pt>
                <c:pt idx="11">
                  <c:v>13108.625050000001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0-44A6-BC68-0C1697A2A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8045968"/>
        <c:axId val="-858044336"/>
      </c:lineChart>
      <c:catAx>
        <c:axId val="-85804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8044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8044336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8045968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'2002_2020_AYLIK_IHR'!$C$20:$N$20</c:f>
              <c:numCache>
                <c:formatCode>#,##0</c:formatCode>
                <c:ptCount val="12"/>
                <c:pt idx="0">
                  <c:v>216901.64304</c:v>
                </c:pt>
                <c:pt idx="1">
                  <c:v>209025.76936000001</c:v>
                </c:pt>
                <c:pt idx="2">
                  <c:v>247882.11481</c:v>
                </c:pt>
                <c:pt idx="3">
                  <c:v>281619.79142000002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1-43F4-AADB-2161C793FDD1}"/>
            </c:ext>
          </c:extLst>
        </c:ser>
        <c:ser>
          <c:idx val="0"/>
          <c:order val="1"/>
          <c:tx>
            <c:strRef>
              <c:f>'2002_2020_AYLIK_IHR'!$A$21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'2002_2020_AYLIK_IHR'!$C$21:$N$21</c:f>
              <c:numCache>
                <c:formatCode>#,##0</c:formatCode>
                <c:ptCount val="12"/>
                <c:pt idx="0">
                  <c:v>208704.15538000001</c:v>
                </c:pt>
                <c:pt idx="1">
                  <c:v>209590.38469000001</c:v>
                </c:pt>
                <c:pt idx="2">
                  <c:v>182293.10563000001</c:v>
                </c:pt>
                <c:pt idx="3">
                  <c:v>182916.50704999999</c:v>
                </c:pt>
                <c:pt idx="4">
                  <c:v>160819.64772000001</c:v>
                </c:pt>
                <c:pt idx="5">
                  <c:v>183353.03677999999</c:v>
                </c:pt>
                <c:pt idx="6">
                  <c:v>218769.25588000001</c:v>
                </c:pt>
                <c:pt idx="7">
                  <c:v>179649.28064000001</c:v>
                </c:pt>
                <c:pt idx="8">
                  <c:v>206149.27737</c:v>
                </c:pt>
                <c:pt idx="9">
                  <c:v>234875.55642000001</c:v>
                </c:pt>
                <c:pt idx="10">
                  <c:v>226851.70314999999</c:v>
                </c:pt>
                <c:pt idx="11">
                  <c:v>255918.82803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1-43F4-AADB-2161C793F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8040528"/>
        <c:axId val="-902862896"/>
      </c:lineChart>
      <c:catAx>
        <c:axId val="-85804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02862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02862896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804052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'2002_2020_AYLIK_IHR'!$C$22:$N$22</c:f>
              <c:numCache>
                <c:formatCode>#,##0</c:formatCode>
                <c:ptCount val="12"/>
                <c:pt idx="0">
                  <c:v>453701.43034999998</c:v>
                </c:pt>
                <c:pt idx="1">
                  <c:v>479169.94712000003</c:v>
                </c:pt>
                <c:pt idx="2">
                  <c:v>581983.07550000004</c:v>
                </c:pt>
                <c:pt idx="3">
                  <c:v>583389.37499000004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6-47A9-B94B-152F81B6FAD9}"/>
            </c:ext>
          </c:extLst>
        </c:ser>
        <c:ser>
          <c:idx val="0"/>
          <c:order val="1"/>
          <c:tx>
            <c:strRef>
              <c:f>'2002_2020_AYLIK_IHR'!$A$23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'2002_2020_AYLIK_IHR'!$C$23:$N$23</c:f>
              <c:numCache>
                <c:formatCode>#,##0</c:formatCode>
                <c:ptCount val="12"/>
                <c:pt idx="0">
                  <c:v>452788.83880999999</c:v>
                </c:pt>
                <c:pt idx="1">
                  <c:v>444729.09532999998</c:v>
                </c:pt>
                <c:pt idx="2">
                  <c:v>426735.84422000003</c:v>
                </c:pt>
                <c:pt idx="3">
                  <c:v>340174.22959</c:v>
                </c:pt>
                <c:pt idx="4">
                  <c:v>366810.39467000001</c:v>
                </c:pt>
                <c:pt idx="5">
                  <c:v>458904.32496</c:v>
                </c:pt>
                <c:pt idx="6">
                  <c:v>511752.15308999998</c:v>
                </c:pt>
                <c:pt idx="7">
                  <c:v>426557.84347999998</c:v>
                </c:pt>
                <c:pt idx="8">
                  <c:v>513783.45221000002</c:v>
                </c:pt>
                <c:pt idx="9">
                  <c:v>526512.27780000004</c:v>
                </c:pt>
                <c:pt idx="10">
                  <c:v>522371.81068</c:v>
                </c:pt>
                <c:pt idx="11">
                  <c:v>573317.33999000001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6-47A9-B94B-152F81B6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02860720"/>
        <c:axId val="-902858000"/>
      </c:lineChart>
      <c:catAx>
        <c:axId val="-90286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02858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02858000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0286072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'2002_2020_AYLIK_IHR'!$C$26:$N$26</c:f>
              <c:numCache>
                <c:formatCode>#,##0</c:formatCode>
                <c:ptCount val="12"/>
                <c:pt idx="0">
                  <c:v>730427.65327999997</c:v>
                </c:pt>
                <c:pt idx="1">
                  <c:v>745111.66411999997</c:v>
                </c:pt>
                <c:pt idx="2">
                  <c:v>869264.40807999996</c:v>
                </c:pt>
                <c:pt idx="3">
                  <c:v>878525.14685000002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C-4000-BAC3-C9348A820712}"/>
            </c:ext>
          </c:extLst>
        </c:ser>
        <c:ser>
          <c:idx val="0"/>
          <c:order val="1"/>
          <c:tx>
            <c:strRef>
              <c:f>'2002_2020_AYLIK_IHR'!$A$27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'2002_2020_AYLIK_IHR'!$C$27:$N$27</c:f>
              <c:numCache>
                <c:formatCode>#,##0</c:formatCode>
                <c:ptCount val="12"/>
                <c:pt idx="0">
                  <c:v>672952.80998999998</c:v>
                </c:pt>
                <c:pt idx="1">
                  <c:v>645847.26633000001</c:v>
                </c:pt>
                <c:pt idx="2">
                  <c:v>584624.57605000003</c:v>
                </c:pt>
                <c:pt idx="3">
                  <c:v>306219.74414999998</c:v>
                </c:pt>
                <c:pt idx="4">
                  <c:v>368568.54275000002</c:v>
                </c:pt>
                <c:pt idx="5">
                  <c:v>553302.64202999999</c:v>
                </c:pt>
                <c:pt idx="6">
                  <c:v>655102.73019000003</c:v>
                </c:pt>
                <c:pt idx="7">
                  <c:v>568016.42666</c:v>
                </c:pt>
                <c:pt idx="8">
                  <c:v>687223.25133</c:v>
                </c:pt>
                <c:pt idx="9">
                  <c:v>769128.86702000001</c:v>
                </c:pt>
                <c:pt idx="10">
                  <c:v>704178.76338999998</c:v>
                </c:pt>
                <c:pt idx="11">
                  <c:v>768550.72589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C-4000-BAC3-C9348A820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02869968"/>
        <c:axId val="-902862352"/>
      </c:lineChart>
      <c:catAx>
        <c:axId val="-90286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02862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028623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0286996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'2002_2020_AYLIK_IHR'!$C$28:$N$28</c:f>
              <c:numCache>
                <c:formatCode>#,##0</c:formatCode>
                <c:ptCount val="12"/>
                <c:pt idx="0">
                  <c:v>109833.6314</c:v>
                </c:pt>
                <c:pt idx="1">
                  <c:v>129222.09218000001</c:v>
                </c:pt>
                <c:pt idx="2">
                  <c:v>157661.61916</c:v>
                </c:pt>
                <c:pt idx="3">
                  <c:v>143323.41703000001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0-4818-B4B4-056326D21576}"/>
            </c:ext>
          </c:extLst>
        </c:ser>
        <c:ser>
          <c:idx val="0"/>
          <c:order val="1"/>
          <c:tx>
            <c:strRef>
              <c:f>'2002_2020_AYLIK_IHR'!$A$29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'2002_2020_AYLIK_IHR'!$C$29:$N$29</c:f>
              <c:numCache>
                <c:formatCode>#,##0</c:formatCode>
                <c:ptCount val="12"/>
                <c:pt idx="0">
                  <c:v>132734.87474999999</c:v>
                </c:pt>
                <c:pt idx="1">
                  <c:v>151363.62469999999</c:v>
                </c:pt>
                <c:pt idx="2">
                  <c:v>130394.66183</c:v>
                </c:pt>
                <c:pt idx="3">
                  <c:v>53932.50344</c:v>
                </c:pt>
                <c:pt idx="4">
                  <c:v>61556.372819999997</c:v>
                </c:pt>
                <c:pt idx="5">
                  <c:v>101137.99194000001</c:v>
                </c:pt>
                <c:pt idx="6">
                  <c:v>127736.4161</c:v>
                </c:pt>
                <c:pt idx="7">
                  <c:v>97893.038379999998</c:v>
                </c:pt>
                <c:pt idx="8">
                  <c:v>130369.79236000001</c:v>
                </c:pt>
                <c:pt idx="9">
                  <c:v>130857.75042</c:v>
                </c:pt>
                <c:pt idx="10">
                  <c:v>103919.55716</c:v>
                </c:pt>
                <c:pt idx="11">
                  <c:v>109889.28439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0-4818-B4B4-056326D21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02860176"/>
        <c:axId val="-902859632"/>
      </c:lineChart>
      <c:catAx>
        <c:axId val="-90286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02859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028596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028601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'2002_2020_AYLIK_IHR'!$C$30:$N$30</c:f>
              <c:numCache>
                <c:formatCode>#,##0</c:formatCode>
                <c:ptCount val="12"/>
                <c:pt idx="0">
                  <c:v>235599.78774999999</c:v>
                </c:pt>
                <c:pt idx="1">
                  <c:v>246727.25545</c:v>
                </c:pt>
                <c:pt idx="2">
                  <c:v>286729.44299000001</c:v>
                </c:pt>
                <c:pt idx="3">
                  <c:v>305990.09039000003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2-4E0C-9C90-3BFC7A839186}"/>
            </c:ext>
          </c:extLst>
        </c:ser>
        <c:ser>
          <c:idx val="0"/>
          <c:order val="1"/>
          <c:tx>
            <c:strRef>
              <c:f>'2002_2020_AYLIK_IHR'!$A$31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'2002_2020_AYLIK_IHR'!$C$31:$N$31</c:f>
              <c:numCache>
                <c:formatCode>#,##0</c:formatCode>
                <c:ptCount val="12"/>
                <c:pt idx="0">
                  <c:v>221439.79410999999</c:v>
                </c:pt>
                <c:pt idx="1">
                  <c:v>216850.69987000001</c:v>
                </c:pt>
                <c:pt idx="2">
                  <c:v>219895.73874</c:v>
                </c:pt>
                <c:pt idx="3">
                  <c:v>75483.474539999996</c:v>
                </c:pt>
                <c:pt idx="4">
                  <c:v>117221.57016</c:v>
                </c:pt>
                <c:pt idx="5">
                  <c:v>195131.12787</c:v>
                </c:pt>
                <c:pt idx="6">
                  <c:v>248832.67285999999</c:v>
                </c:pt>
                <c:pt idx="7">
                  <c:v>205440.87320999999</c:v>
                </c:pt>
                <c:pt idx="8">
                  <c:v>269574.16256999999</c:v>
                </c:pt>
                <c:pt idx="9">
                  <c:v>286876.98878000001</c:v>
                </c:pt>
                <c:pt idx="10">
                  <c:v>257753.96281999999</c:v>
                </c:pt>
                <c:pt idx="11">
                  <c:v>289158.32893000002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2-4E0C-9C90-3BFC7A839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02865072"/>
        <c:axId val="-902868880"/>
      </c:lineChart>
      <c:catAx>
        <c:axId val="-90286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02868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028688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028650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'2002_2020_AYLIK_IHR'!$A$59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'2002_2020_AYLIK_IHR'!$C$59:$N$59</c:f>
              <c:numCache>
                <c:formatCode>#,##0</c:formatCode>
                <c:ptCount val="12"/>
                <c:pt idx="0">
                  <c:v>329222.77347000001</c:v>
                </c:pt>
                <c:pt idx="1">
                  <c:v>282290.46435000002</c:v>
                </c:pt>
                <c:pt idx="2">
                  <c:v>323949.13653000002</c:v>
                </c:pt>
                <c:pt idx="3">
                  <c:v>329304.61407000001</c:v>
                </c:pt>
                <c:pt idx="4">
                  <c:v>272471.24283</c:v>
                </c:pt>
                <c:pt idx="5">
                  <c:v>312612.13030000002</c:v>
                </c:pt>
                <c:pt idx="6">
                  <c:v>372489.72096000001</c:v>
                </c:pt>
                <c:pt idx="7">
                  <c:v>322478.51418</c:v>
                </c:pt>
                <c:pt idx="8">
                  <c:v>420079.68560999999</c:v>
                </c:pt>
                <c:pt idx="9">
                  <c:v>393981.52207000001</c:v>
                </c:pt>
                <c:pt idx="10">
                  <c:v>432335.18936000002</c:v>
                </c:pt>
                <c:pt idx="11">
                  <c:v>478805.85037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0-4DED-9FB2-DE2D936825A2}"/>
            </c:ext>
          </c:extLst>
        </c:ser>
        <c:ser>
          <c:idx val="1"/>
          <c:order val="1"/>
          <c:tx>
            <c:strRef>
              <c:f>'2002_2020_AYLIK_IHR'!$A$58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'2002_2020_AYLIK_IHR'!$C$58:$N$58</c:f>
              <c:numCache>
                <c:formatCode>#,##0</c:formatCode>
                <c:ptCount val="12"/>
                <c:pt idx="0">
                  <c:v>352859.01526000001</c:v>
                </c:pt>
                <c:pt idx="1">
                  <c:v>415066.75634000002</c:v>
                </c:pt>
                <c:pt idx="2">
                  <c:v>446508.54384</c:v>
                </c:pt>
                <c:pt idx="3">
                  <c:v>558470.54290999996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0-4DED-9FB2-DE2D9368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8562512"/>
        <c:axId val="-858564688"/>
      </c:lineChart>
      <c:catAx>
        <c:axId val="-85856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856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85646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85625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'2002_2020_AYLIK_IHR'!$C$32:$N$32</c:f>
              <c:numCache>
                <c:formatCode>#,##0</c:formatCode>
                <c:ptCount val="12"/>
                <c:pt idx="0">
                  <c:v>1635480.89845</c:v>
                </c:pt>
                <c:pt idx="1">
                  <c:v>1671773.17667</c:v>
                </c:pt>
                <c:pt idx="2">
                  <c:v>1997208.94817</c:v>
                </c:pt>
                <c:pt idx="3">
                  <c:v>2162320.5185600002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8-4277-9840-5A49EDB3940E}"/>
            </c:ext>
          </c:extLst>
        </c:ser>
        <c:ser>
          <c:idx val="0"/>
          <c:order val="1"/>
          <c:tx>
            <c:strRef>
              <c:f>'2002_2020_AYLIK_IHR'!$A$33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'2002_2020_AYLIK_IHR'!$C$33:$N$33</c:f>
              <c:numCache>
                <c:formatCode>#,##0</c:formatCode>
                <c:ptCount val="12"/>
                <c:pt idx="0">
                  <c:v>1680111.3639199999</c:v>
                </c:pt>
                <c:pt idx="1">
                  <c:v>1489584.15833</c:v>
                </c:pt>
                <c:pt idx="2">
                  <c:v>1489081.6651600001</c:v>
                </c:pt>
                <c:pt idx="3">
                  <c:v>1275431.3443100001</c:v>
                </c:pt>
                <c:pt idx="4">
                  <c:v>1180797.45841</c:v>
                </c:pt>
                <c:pt idx="5">
                  <c:v>1422688.68652</c:v>
                </c:pt>
                <c:pt idx="6">
                  <c:v>1579644.8391100001</c:v>
                </c:pt>
                <c:pt idx="7">
                  <c:v>1372169.0569800001</c:v>
                </c:pt>
                <c:pt idx="8">
                  <c:v>1617249.94722</c:v>
                </c:pt>
                <c:pt idx="9">
                  <c:v>1721302.8722099999</c:v>
                </c:pt>
                <c:pt idx="10">
                  <c:v>1629459.7035099999</c:v>
                </c:pt>
                <c:pt idx="11">
                  <c:v>1799417.4442100001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8-4277-9840-5A49EDB3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02868336"/>
        <c:axId val="-902864528"/>
      </c:lineChart>
      <c:catAx>
        <c:axId val="-90286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02864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02864528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028683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'2002_2020_AYLIK_IHR'!$C$42:$N$42</c:f>
              <c:numCache>
                <c:formatCode>#,##0</c:formatCode>
                <c:ptCount val="12"/>
                <c:pt idx="0">
                  <c:v>651344.30079999997</c:v>
                </c:pt>
                <c:pt idx="1">
                  <c:v>685080.18050000002</c:v>
                </c:pt>
                <c:pt idx="2">
                  <c:v>784147.65448999999</c:v>
                </c:pt>
                <c:pt idx="3">
                  <c:v>824496.83010000002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9-4593-A94B-8FE0359305A4}"/>
            </c:ext>
          </c:extLst>
        </c:ser>
        <c:ser>
          <c:idx val="0"/>
          <c:order val="1"/>
          <c:tx>
            <c:strRef>
              <c:f>'2002_2020_AYLIK_IHR'!$A$43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'2002_2020_AYLIK_IHR'!$C$43:$N$43</c:f>
              <c:numCache>
                <c:formatCode>#,##0</c:formatCode>
                <c:ptCount val="12"/>
                <c:pt idx="0">
                  <c:v>623758.75159999996</c:v>
                </c:pt>
                <c:pt idx="1">
                  <c:v>633534.13815000001</c:v>
                </c:pt>
                <c:pt idx="2">
                  <c:v>625408.32811</c:v>
                </c:pt>
                <c:pt idx="3">
                  <c:v>455426.81581</c:v>
                </c:pt>
                <c:pt idx="4">
                  <c:v>430827.64545000001</c:v>
                </c:pt>
                <c:pt idx="5">
                  <c:v>585134.49791999999</c:v>
                </c:pt>
                <c:pt idx="6">
                  <c:v>665764.12782000005</c:v>
                </c:pt>
                <c:pt idx="7">
                  <c:v>570508.73341999995</c:v>
                </c:pt>
                <c:pt idx="8">
                  <c:v>687343.74415000004</c:v>
                </c:pt>
                <c:pt idx="9">
                  <c:v>735643.64145999996</c:v>
                </c:pt>
                <c:pt idx="10">
                  <c:v>693451.17021999997</c:v>
                </c:pt>
                <c:pt idx="11">
                  <c:v>833272.35962999996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9-4593-A94B-8FE035930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02856368"/>
        <c:axId val="-902855824"/>
      </c:lineChart>
      <c:catAx>
        <c:axId val="-90285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02855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02855824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0285636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'2002_2020_AYLIK_IHR'!$C$36:$N$36</c:f>
              <c:numCache>
                <c:formatCode>#,##0</c:formatCode>
                <c:ptCount val="12"/>
                <c:pt idx="0">
                  <c:v>2266253.4643000001</c:v>
                </c:pt>
                <c:pt idx="1">
                  <c:v>2531118.8183200001</c:v>
                </c:pt>
                <c:pt idx="2">
                  <c:v>2890330.7534099999</c:v>
                </c:pt>
                <c:pt idx="3">
                  <c:v>2465647.1821099999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5-492B-99D1-B87931AD9120}"/>
            </c:ext>
          </c:extLst>
        </c:ser>
        <c:ser>
          <c:idx val="0"/>
          <c:order val="1"/>
          <c:tx>
            <c:strRef>
              <c:f>'2002_2020_AYLIK_IHR'!$A$37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'2002_2020_AYLIK_IHR'!$C$37:$N$37</c:f>
              <c:numCache>
                <c:formatCode>#,##0</c:formatCode>
                <c:ptCount val="12"/>
                <c:pt idx="0">
                  <c:v>2398160.2183599998</c:v>
                </c:pt>
                <c:pt idx="1">
                  <c:v>2517968.84608</c:v>
                </c:pt>
                <c:pt idx="2">
                  <c:v>2060600.3320800001</c:v>
                </c:pt>
                <c:pt idx="3">
                  <c:v>596327.52368999994</c:v>
                </c:pt>
                <c:pt idx="4">
                  <c:v>1202350.3807000001</c:v>
                </c:pt>
                <c:pt idx="5">
                  <c:v>2014183.4314300001</c:v>
                </c:pt>
                <c:pt idx="6">
                  <c:v>2199931.45138</c:v>
                </c:pt>
                <c:pt idx="7">
                  <c:v>1543627.02574</c:v>
                </c:pt>
                <c:pt idx="8">
                  <c:v>2604389.16126</c:v>
                </c:pt>
                <c:pt idx="9">
                  <c:v>2914073.1109000002</c:v>
                </c:pt>
                <c:pt idx="10">
                  <c:v>2696301.6426599999</c:v>
                </c:pt>
                <c:pt idx="11">
                  <c:v>2797532.3991899998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5-492B-99D1-B87931AD9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02866704"/>
        <c:axId val="-902863440"/>
      </c:lineChart>
      <c:catAx>
        <c:axId val="-90286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02863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0286344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02866704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'2002_2020_AYLIK_IHR'!$C$40:$N$40</c:f>
              <c:numCache>
                <c:formatCode>#,##0</c:formatCode>
                <c:ptCount val="12"/>
                <c:pt idx="0">
                  <c:v>894562.52619</c:v>
                </c:pt>
                <c:pt idx="1">
                  <c:v>1065078.7790900001</c:v>
                </c:pt>
                <c:pt idx="2">
                  <c:v>1256554.29345</c:v>
                </c:pt>
                <c:pt idx="3">
                  <c:v>1258542.2725800001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D-4BBC-88D2-8BF683726257}"/>
            </c:ext>
          </c:extLst>
        </c:ser>
        <c:ser>
          <c:idx val="0"/>
          <c:order val="1"/>
          <c:tx>
            <c:strRef>
              <c:f>'2002_2020_AYLIK_IHR'!$A$41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'2002_2020_AYLIK_IHR'!$C$41:$N$41</c:f>
              <c:numCache>
                <c:formatCode>#,##0</c:formatCode>
                <c:ptCount val="12"/>
                <c:pt idx="0">
                  <c:v>822626.08528999996</c:v>
                </c:pt>
                <c:pt idx="1">
                  <c:v>862533.76939000003</c:v>
                </c:pt>
                <c:pt idx="2">
                  <c:v>828820.90619000001</c:v>
                </c:pt>
                <c:pt idx="3">
                  <c:v>619436.81217000005</c:v>
                </c:pt>
                <c:pt idx="4">
                  <c:v>668904.78333999997</c:v>
                </c:pt>
                <c:pt idx="5">
                  <c:v>901107.66527999996</c:v>
                </c:pt>
                <c:pt idx="6">
                  <c:v>984828.53367999999</c:v>
                </c:pt>
                <c:pt idx="7">
                  <c:v>849845.24543999997</c:v>
                </c:pt>
                <c:pt idx="8">
                  <c:v>1061243.37369</c:v>
                </c:pt>
                <c:pt idx="9">
                  <c:v>1121184.5612699999</c:v>
                </c:pt>
                <c:pt idx="10">
                  <c:v>1109155.72529</c:v>
                </c:pt>
                <c:pt idx="11">
                  <c:v>1218709.13053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D-4BBC-88D2-8BF683726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5650400"/>
        <c:axId val="-855647136"/>
      </c:lineChart>
      <c:catAx>
        <c:axId val="-85565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5647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5647136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5650400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'2002_2020_AYLIK_IHR'!$C$34:$N$34</c:f>
              <c:numCache>
                <c:formatCode>#,##0</c:formatCode>
                <c:ptCount val="12"/>
                <c:pt idx="0">
                  <c:v>1514856.2219700001</c:v>
                </c:pt>
                <c:pt idx="1">
                  <c:v>1512563.00073</c:v>
                </c:pt>
                <c:pt idx="2">
                  <c:v>1676744.87326</c:v>
                </c:pt>
                <c:pt idx="3">
                  <c:v>1632042.47918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B-412C-B8AA-9FE02C7C60E6}"/>
            </c:ext>
          </c:extLst>
        </c:ser>
        <c:ser>
          <c:idx val="0"/>
          <c:order val="1"/>
          <c:tx>
            <c:strRef>
              <c:f>'2002_2020_AYLIK_IHR'!$A$35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'2002_2020_AYLIK_IHR'!$C$35:$N$35</c:f>
              <c:numCache>
                <c:formatCode>#,##0</c:formatCode>
                <c:ptCount val="12"/>
                <c:pt idx="0">
                  <c:v>1490294.2445199999</c:v>
                </c:pt>
                <c:pt idx="1">
                  <c:v>1516909.0920299999</c:v>
                </c:pt>
                <c:pt idx="2">
                  <c:v>1209780.70175</c:v>
                </c:pt>
                <c:pt idx="3">
                  <c:v>573277.50399</c:v>
                </c:pt>
                <c:pt idx="4">
                  <c:v>835939.99708</c:v>
                </c:pt>
                <c:pt idx="5">
                  <c:v>1348587.8126099999</c:v>
                </c:pt>
                <c:pt idx="6">
                  <c:v>1804541.4936299999</c:v>
                </c:pt>
                <c:pt idx="7">
                  <c:v>1538109.84464</c:v>
                </c:pt>
                <c:pt idx="8">
                  <c:v>1787687.48043</c:v>
                </c:pt>
                <c:pt idx="9">
                  <c:v>1847095.2564099999</c:v>
                </c:pt>
                <c:pt idx="10">
                  <c:v>1514834.5796300001</c:v>
                </c:pt>
                <c:pt idx="11">
                  <c:v>1652973.4498399999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B-412C-B8AA-9FE02C7C6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5652576"/>
        <c:axId val="-855649312"/>
      </c:lineChart>
      <c:catAx>
        <c:axId val="-85565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5649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5649312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5652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'2002_2020_AYLIK_IHR'!$C$44:$N$44</c:f>
              <c:numCache>
                <c:formatCode>#,##0</c:formatCode>
                <c:ptCount val="12"/>
                <c:pt idx="0">
                  <c:v>759065.68425000005</c:v>
                </c:pt>
                <c:pt idx="1">
                  <c:v>834384.97416999994</c:v>
                </c:pt>
                <c:pt idx="2">
                  <c:v>979199.55146999995</c:v>
                </c:pt>
                <c:pt idx="3">
                  <c:v>1050316.7524900001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C-4D3D-84E7-0E9101AC0C13}"/>
            </c:ext>
          </c:extLst>
        </c:ser>
        <c:ser>
          <c:idx val="0"/>
          <c:order val="1"/>
          <c:tx>
            <c:strRef>
              <c:f>'2002_2020_AYLIK_IHR'!$A$45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'2002_2020_AYLIK_IHR'!$C$45:$N$45</c:f>
              <c:numCache>
                <c:formatCode>#,##0</c:formatCode>
                <c:ptCount val="12"/>
                <c:pt idx="0">
                  <c:v>702065.64616</c:v>
                </c:pt>
                <c:pt idx="1">
                  <c:v>689370.16171999997</c:v>
                </c:pt>
                <c:pt idx="2">
                  <c:v>671348.07797999994</c:v>
                </c:pt>
                <c:pt idx="3">
                  <c:v>517653.10184000002</c:v>
                </c:pt>
                <c:pt idx="4">
                  <c:v>497665.28460000001</c:v>
                </c:pt>
                <c:pt idx="5">
                  <c:v>676168.18970999995</c:v>
                </c:pt>
                <c:pt idx="6">
                  <c:v>754128.33484999998</c:v>
                </c:pt>
                <c:pt idx="7">
                  <c:v>614929.14260999998</c:v>
                </c:pt>
                <c:pt idx="8">
                  <c:v>747668.33560999995</c:v>
                </c:pt>
                <c:pt idx="9">
                  <c:v>800847.50488000002</c:v>
                </c:pt>
                <c:pt idx="10">
                  <c:v>761609.80767999997</c:v>
                </c:pt>
                <c:pt idx="11">
                  <c:v>819266.60285000002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C-4D3D-84E7-0E9101AC0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5648224"/>
        <c:axId val="-855646048"/>
      </c:lineChart>
      <c:catAx>
        <c:axId val="-85564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5646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56460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564822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'2002_2020_AYLIK_IHR'!$C$48:$N$48</c:f>
              <c:numCache>
                <c:formatCode>#,##0</c:formatCode>
                <c:ptCount val="12"/>
                <c:pt idx="0">
                  <c:v>278910.00394000002</c:v>
                </c:pt>
                <c:pt idx="1">
                  <c:v>330204.94964000001</c:v>
                </c:pt>
                <c:pt idx="2">
                  <c:v>402375.29515999998</c:v>
                </c:pt>
                <c:pt idx="3">
                  <c:v>402509.65781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E-4A4D-9598-6021B376EA0B}"/>
            </c:ext>
          </c:extLst>
        </c:ser>
        <c:ser>
          <c:idx val="0"/>
          <c:order val="1"/>
          <c:tx>
            <c:strRef>
              <c:f>'2002_2020_AYLIK_IHR'!$A$49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'2002_2020_AYLIK_IHR'!$C$49:$N$49</c:f>
              <c:numCache>
                <c:formatCode>#,##0</c:formatCode>
                <c:ptCount val="12"/>
                <c:pt idx="0">
                  <c:v>287897.45929000003</c:v>
                </c:pt>
                <c:pt idx="1">
                  <c:v>309024.14743999997</c:v>
                </c:pt>
                <c:pt idx="2">
                  <c:v>316474.96230000001</c:v>
                </c:pt>
                <c:pt idx="3">
                  <c:v>231358.31606000001</c:v>
                </c:pt>
                <c:pt idx="4">
                  <c:v>250126.45538</c:v>
                </c:pt>
                <c:pt idx="5">
                  <c:v>322830.25151999999</c:v>
                </c:pt>
                <c:pt idx="6">
                  <c:v>350506.30284999998</c:v>
                </c:pt>
                <c:pt idx="7">
                  <c:v>318594.05446999997</c:v>
                </c:pt>
                <c:pt idx="8">
                  <c:v>344049.49904000002</c:v>
                </c:pt>
                <c:pt idx="9">
                  <c:v>356427.86830999999</c:v>
                </c:pt>
                <c:pt idx="10">
                  <c:v>318078.38685000001</c:v>
                </c:pt>
                <c:pt idx="11">
                  <c:v>352345.24527000001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E-4A4D-9598-6021B376E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4571616"/>
        <c:axId val="-854565088"/>
      </c:lineChart>
      <c:catAx>
        <c:axId val="-85457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4565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45650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4571616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'2002_2020_AYLIK_IHR'!$C$50:$N$50</c:f>
              <c:numCache>
                <c:formatCode>#,##0</c:formatCode>
                <c:ptCount val="12"/>
                <c:pt idx="0">
                  <c:v>330233.26205000002</c:v>
                </c:pt>
                <c:pt idx="1">
                  <c:v>305387.00088000001</c:v>
                </c:pt>
                <c:pt idx="2">
                  <c:v>340004.66106000001</c:v>
                </c:pt>
                <c:pt idx="3">
                  <c:v>404523.35858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8-465E-9741-527F62934FA6}"/>
            </c:ext>
          </c:extLst>
        </c:ser>
        <c:ser>
          <c:idx val="0"/>
          <c:order val="1"/>
          <c:tx>
            <c:strRef>
              <c:f>'2002_2020_AYLIK_IHR'!$A$51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'2002_2020_AYLIK_IHR'!$C$51:$N$51</c:f>
              <c:numCache>
                <c:formatCode>#,##0</c:formatCode>
                <c:ptCount val="12"/>
                <c:pt idx="0">
                  <c:v>290780.76075999998</c:v>
                </c:pt>
                <c:pt idx="1">
                  <c:v>374002.95552000002</c:v>
                </c:pt>
                <c:pt idx="2">
                  <c:v>229228.4767</c:v>
                </c:pt>
                <c:pt idx="3">
                  <c:v>145571.75638000001</c:v>
                </c:pt>
                <c:pt idx="4">
                  <c:v>230640.46377999999</c:v>
                </c:pt>
                <c:pt idx="5">
                  <c:v>346445.54528000002</c:v>
                </c:pt>
                <c:pt idx="6">
                  <c:v>347047.36641999998</c:v>
                </c:pt>
                <c:pt idx="7">
                  <c:v>187487.85428999999</c:v>
                </c:pt>
                <c:pt idx="8">
                  <c:v>316252.85888999997</c:v>
                </c:pt>
                <c:pt idx="9">
                  <c:v>694774.87872000004</c:v>
                </c:pt>
                <c:pt idx="10">
                  <c:v>314789.19592000003</c:v>
                </c:pt>
                <c:pt idx="11">
                  <c:v>301778.20906999998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8-465E-9741-527F62934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4569440"/>
        <c:axId val="-854572160"/>
      </c:lineChart>
      <c:catAx>
        <c:axId val="-85456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4572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45721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45694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'2002_2020_AYLIK_IHR'!$C$46:$N$46</c:f>
              <c:numCache>
                <c:formatCode>#,##0</c:formatCode>
                <c:ptCount val="12"/>
                <c:pt idx="0">
                  <c:v>1054748.5015499999</c:v>
                </c:pt>
                <c:pt idx="1">
                  <c:v>1210591.1032</c:v>
                </c:pt>
                <c:pt idx="2">
                  <c:v>1542716.9987699999</c:v>
                </c:pt>
                <c:pt idx="3">
                  <c:v>1657800.74759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E-4E66-919A-EE104C9410B2}"/>
            </c:ext>
          </c:extLst>
        </c:ser>
        <c:ser>
          <c:idx val="0"/>
          <c:order val="1"/>
          <c:tx>
            <c:strRef>
              <c:f>'2002_2020_AYLIK_IHR'!$A$47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'2002_2020_AYLIK_IHR'!$C$47:$N$47</c:f>
              <c:numCache>
                <c:formatCode>#,##0</c:formatCode>
                <c:ptCount val="12"/>
                <c:pt idx="0">
                  <c:v>1133387.7315</c:v>
                </c:pt>
                <c:pt idx="1">
                  <c:v>997635.78670000006</c:v>
                </c:pt>
                <c:pt idx="2">
                  <c:v>979413.15893000003</c:v>
                </c:pt>
                <c:pt idx="3">
                  <c:v>900235.88714999997</c:v>
                </c:pt>
                <c:pt idx="4">
                  <c:v>814005.59499999997</c:v>
                </c:pt>
                <c:pt idx="5">
                  <c:v>1119160.36598</c:v>
                </c:pt>
                <c:pt idx="6">
                  <c:v>1034393.88447</c:v>
                </c:pt>
                <c:pt idx="7">
                  <c:v>864655.23341999995</c:v>
                </c:pt>
                <c:pt idx="8">
                  <c:v>1084080.5368300001</c:v>
                </c:pt>
                <c:pt idx="9">
                  <c:v>1103993.1415800001</c:v>
                </c:pt>
                <c:pt idx="10">
                  <c:v>1208117.01688</c:v>
                </c:pt>
                <c:pt idx="11">
                  <c:v>1369393.1811299999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E-4E66-919A-EE104C941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4560192"/>
        <c:axId val="-854571072"/>
      </c:lineChart>
      <c:catAx>
        <c:axId val="-85456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457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457107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4560192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'2002_2020_AYLIK_IHR'!$C$60:$N$60</c:f>
              <c:numCache>
                <c:formatCode>#,##0</c:formatCode>
                <c:ptCount val="12"/>
                <c:pt idx="0">
                  <c:v>352859.01526000001</c:v>
                </c:pt>
                <c:pt idx="1">
                  <c:v>415066.75634000002</c:v>
                </c:pt>
                <c:pt idx="2">
                  <c:v>446508.54384</c:v>
                </c:pt>
                <c:pt idx="3">
                  <c:v>558470.54290999996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9-4578-95D4-90FB843285F5}"/>
            </c:ext>
          </c:extLst>
        </c:ser>
        <c:ser>
          <c:idx val="0"/>
          <c:order val="1"/>
          <c:tx>
            <c:strRef>
              <c:f>'2002_2020_AYLIK_IHR'!$A$61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'2002_2020_AYLIK_IHR'!$C$61:$N$61</c:f>
              <c:numCache>
                <c:formatCode>#,##0</c:formatCode>
                <c:ptCount val="12"/>
                <c:pt idx="0">
                  <c:v>329222.77347000001</c:v>
                </c:pt>
                <c:pt idx="1">
                  <c:v>282290.46435000002</c:v>
                </c:pt>
                <c:pt idx="2">
                  <c:v>323949.13653000002</c:v>
                </c:pt>
                <c:pt idx="3">
                  <c:v>329304.61407000001</c:v>
                </c:pt>
                <c:pt idx="4">
                  <c:v>272471.24283</c:v>
                </c:pt>
                <c:pt idx="5">
                  <c:v>312612.13030000002</c:v>
                </c:pt>
                <c:pt idx="6">
                  <c:v>372489.72096000001</c:v>
                </c:pt>
                <c:pt idx="7">
                  <c:v>322478.51418</c:v>
                </c:pt>
                <c:pt idx="8">
                  <c:v>420079.68560999999</c:v>
                </c:pt>
                <c:pt idx="9">
                  <c:v>393981.52207000001</c:v>
                </c:pt>
                <c:pt idx="10">
                  <c:v>432335.18936000002</c:v>
                </c:pt>
                <c:pt idx="11">
                  <c:v>478805.85037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9-4578-95D4-90FB84328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4563456"/>
        <c:axId val="-854562912"/>
      </c:lineChart>
      <c:catAx>
        <c:axId val="-8545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4562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4562912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456345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'2002_2020_AYLIK_IHR'!$A$80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'2002_2020_AYLIK_IHR'!$C$1:$N$1</c15:sqref>
                  </c15:fullRef>
                </c:ext>
              </c:extLst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'2002_2020_AYLIK_IHR'!$C$80:$O$80</c15:sqref>
                  </c15:fullRef>
                </c:ext>
              </c:extLst>
              <c:f>'2002_2020_AYLIK_IHR'!$C$80:$N$80</c:f>
              <c:numCache>
                <c:formatCode>#,##0</c:formatCode>
                <c:ptCount val="12"/>
                <c:pt idx="0">
                  <c:v>14701492.311000001</c:v>
                </c:pt>
                <c:pt idx="1">
                  <c:v>14608377.264</c:v>
                </c:pt>
                <c:pt idx="2">
                  <c:v>13353403.588</c:v>
                </c:pt>
                <c:pt idx="3">
                  <c:v>8978426.3469999991</c:v>
                </c:pt>
                <c:pt idx="4">
                  <c:v>9957559.5559999999</c:v>
                </c:pt>
                <c:pt idx="5">
                  <c:v>13460746.105</c:v>
                </c:pt>
                <c:pt idx="6">
                  <c:v>14891472.607000001</c:v>
                </c:pt>
                <c:pt idx="7">
                  <c:v>12456772.671</c:v>
                </c:pt>
                <c:pt idx="8">
                  <c:v>15991317.157</c:v>
                </c:pt>
                <c:pt idx="9">
                  <c:v>17317713.859999999</c:v>
                </c:pt>
                <c:pt idx="10">
                  <c:v>16089688.296</c:v>
                </c:pt>
                <c:pt idx="11">
                  <c:v>17844024.397999998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6-4285-A67C-817F38C9CD9B}"/>
            </c:ext>
          </c:extLst>
        </c:ser>
        <c:ser>
          <c:idx val="1"/>
          <c:order val="1"/>
          <c:tx>
            <c:strRef>
              <c:f>'2002_2020_AYLIK_IHR'!$A$81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'2002_2020_AYLIK_IHR'!$C$1:$N$1</c15:sqref>
                  </c15:fullRef>
                </c:ext>
              </c:extLst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'2002_2020_AYLIK_IHR'!$C$81:$N$81</c15:sqref>
                  </c15:fullRef>
                </c:ext>
              </c:extLst>
              <c:f>'2002_2020_AYLIK_IHR'!$C$81:$N$81</c:f>
              <c:numCache>
                <c:formatCode>#,##0</c:formatCode>
                <c:ptCount val="12"/>
                <c:pt idx="0">
                  <c:v>15025484.066</c:v>
                </c:pt>
                <c:pt idx="1">
                  <c:v>15976599.977</c:v>
                </c:pt>
                <c:pt idx="2">
                  <c:v>18983949.289999999</c:v>
                </c:pt>
                <c:pt idx="3">
                  <c:v>18766295.752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6-4285-A67C-817F38C9C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8558704"/>
        <c:axId val="-858557616"/>
      </c:lineChart>
      <c:catAx>
        <c:axId val="-85855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855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85576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85587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069905735467285"/>
          <c:y val="0.11355571327182398"/>
          <c:w val="0.26974084379803404"/>
          <c:h val="6.686896572279067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'2002_2020_AYLIK_IHR'!$C$38:$N$38</c:f>
              <c:numCache>
                <c:formatCode>#,##0</c:formatCode>
                <c:ptCount val="12"/>
                <c:pt idx="0">
                  <c:v>42744.004710000001</c:v>
                </c:pt>
                <c:pt idx="1">
                  <c:v>14477.6723</c:v>
                </c:pt>
                <c:pt idx="2">
                  <c:v>153858.56008</c:v>
                </c:pt>
                <c:pt idx="3">
                  <c:v>109911.5089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B-47A5-AC6E-0D67C11DDACE}"/>
            </c:ext>
          </c:extLst>
        </c:ser>
        <c:ser>
          <c:idx val="0"/>
          <c:order val="1"/>
          <c:tx>
            <c:strRef>
              <c:f>'2002_2020_AYLIK_IHR'!$A$39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'2002_2020_AYLIK_IHR'!$C$39:$N$39</c:f>
              <c:numCache>
                <c:formatCode>#,##0</c:formatCode>
                <c:ptCount val="12"/>
                <c:pt idx="0">
                  <c:v>108751.99489</c:v>
                </c:pt>
                <c:pt idx="1">
                  <c:v>147559.76540999999</c:v>
                </c:pt>
                <c:pt idx="2">
                  <c:v>68797.787249999994</c:v>
                </c:pt>
                <c:pt idx="3">
                  <c:v>28953.63925</c:v>
                </c:pt>
                <c:pt idx="4">
                  <c:v>58162.571049999999</c:v>
                </c:pt>
                <c:pt idx="5">
                  <c:v>88349.361170000004</c:v>
                </c:pt>
                <c:pt idx="6">
                  <c:v>141332.83762000001</c:v>
                </c:pt>
                <c:pt idx="7">
                  <c:v>120028.25627</c:v>
                </c:pt>
                <c:pt idx="8">
                  <c:v>159923.62223000001</c:v>
                </c:pt>
                <c:pt idx="9">
                  <c:v>41729.86378</c:v>
                </c:pt>
                <c:pt idx="10">
                  <c:v>223265.95722000001</c:v>
                </c:pt>
                <c:pt idx="11">
                  <c:v>188150.69876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B-47A5-AC6E-0D67C11DD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4572704"/>
        <c:axId val="-854559648"/>
      </c:lineChart>
      <c:catAx>
        <c:axId val="-85457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4559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4559648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457270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'2002_2020_AYLIK_IHR'!$C$52:$N$52</c:f>
              <c:numCache>
                <c:formatCode>#,##0</c:formatCode>
                <c:ptCount val="12"/>
                <c:pt idx="0">
                  <c:v>166997.1611</c:v>
                </c:pt>
                <c:pt idx="1">
                  <c:v>233224.86911999999</c:v>
                </c:pt>
                <c:pt idx="2">
                  <c:v>246973.32432000001</c:v>
                </c:pt>
                <c:pt idx="3">
                  <c:v>302548.55531999998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4-45B5-8490-70EBDAF5D054}"/>
            </c:ext>
          </c:extLst>
        </c:ser>
        <c:ser>
          <c:idx val="0"/>
          <c:order val="1"/>
          <c:tx>
            <c:strRef>
              <c:f>'2002_2020_AYLIK_IHR'!$A$53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'2002_2020_AYLIK_IHR'!$C$53:$N$53</c:f>
              <c:numCache>
                <c:formatCode>#,##0</c:formatCode>
                <c:ptCount val="12"/>
                <c:pt idx="0">
                  <c:v>166851.07902</c:v>
                </c:pt>
                <c:pt idx="1">
                  <c:v>173864.44618999999</c:v>
                </c:pt>
                <c:pt idx="2">
                  <c:v>141493.82573000001</c:v>
                </c:pt>
                <c:pt idx="3">
                  <c:v>160660.43745</c:v>
                </c:pt>
                <c:pt idx="4">
                  <c:v>112401.96175</c:v>
                </c:pt>
                <c:pt idx="5">
                  <c:v>167255.96335000001</c:v>
                </c:pt>
                <c:pt idx="6">
                  <c:v>139475.37940000001</c:v>
                </c:pt>
                <c:pt idx="7">
                  <c:v>177409.4436</c:v>
                </c:pt>
                <c:pt idx="8">
                  <c:v>281550.57806999999</c:v>
                </c:pt>
                <c:pt idx="9">
                  <c:v>287181.89549999998</c:v>
                </c:pt>
                <c:pt idx="10">
                  <c:v>191365.55755</c:v>
                </c:pt>
                <c:pt idx="11">
                  <c:v>279510.36897000001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4-45B5-8490-70EBDAF5D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4567808"/>
        <c:axId val="-854566720"/>
      </c:lineChart>
      <c:catAx>
        <c:axId val="-85456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456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45667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45678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'2002_2020_AYLIK_IHR'!$C$54:$N$54</c:f>
              <c:numCache>
                <c:formatCode>#,##0</c:formatCode>
                <c:ptCount val="12"/>
                <c:pt idx="0">
                  <c:v>400133.39517999999</c:v>
                </c:pt>
                <c:pt idx="1">
                  <c:v>446044.32944</c:v>
                </c:pt>
                <c:pt idx="2">
                  <c:v>546240.07509000006</c:v>
                </c:pt>
                <c:pt idx="3">
                  <c:v>561885.68698999996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3-49D9-849B-09CFEB87C1C6}"/>
            </c:ext>
          </c:extLst>
        </c:ser>
        <c:ser>
          <c:idx val="0"/>
          <c:order val="1"/>
          <c:tx>
            <c:strRef>
              <c:f>'2002_2020_AYLIK_IHR'!$A$55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'2002_2020_AYLIK_IHR'!$C$55:$N$55</c:f>
              <c:numCache>
                <c:formatCode>#,##0</c:formatCode>
                <c:ptCount val="12"/>
                <c:pt idx="0">
                  <c:v>361004.43206999998</c:v>
                </c:pt>
                <c:pt idx="1">
                  <c:v>387548.43968000001</c:v>
                </c:pt>
                <c:pt idx="2">
                  <c:v>396008.68799000001</c:v>
                </c:pt>
                <c:pt idx="3">
                  <c:v>286875.33373000001</c:v>
                </c:pt>
                <c:pt idx="4">
                  <c:v>277944.24114</c:v>
                </c:pt>
                <c:pt idx="5">
                  <c:v>359616.86741000001</c:v>
                </c:pt>
                <c:pt idx="6">
                  <c:v>415949.41119999997</c:v>
                </c:pt>
                <c:pt idx="7">
                  <c:v>355292.86916</c:v>
                </c:pt>
                <c:pt idx="8">
                  <c:v>435787.62508999999</c:v>
                </c:pt>
                <c:pt idx="9">
                  <c:v>459706.16210999998</c:v>
                </c:pt>
                <c:pt idx="10">
                  <c:v>439380.20208999998</c:v>
                </c:pt>
                <c:pt idx="11">
                  <c:v>487904.03101999999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3-49D9-849B-09CFEB87C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4568352"/>
        <c:axId val="-854566176"/>
      </c:lineChart>
      <c:catAx>
        <c:axId val="-85456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4566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4566176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456835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'2002_2020_AYLIK_IHR'!$C$3:$N$3</c:f>
              <c:numCache>
                <c:formatCode>#,##0</c:formatCode>
                <c:ptCount val="12"/>
                <c:pt idx="0">
                  <c:v>2043243.2881300002</c:v>
                </c:pt>
                <c:pt idx="1">
                  <c:v>1939489.3303999999</c:v>
                </c:pt>
                <c:pt idx="2">
                  <c:v>2031662.9815100001</c:v>
                </c:pt>
                <c:pt idx="3">
                  <c:v>1762688.7463500001</c:v>
                </c:pt>
                <c:pt idx="4">
                  <c:v>1575498.4579800002</c:v>
                </c:pt>
                <c:pt idx="5">
                  <c:v>1910031.8380100001</c:v>
                </c:pt>
                <c:pt idx="6">
                  <c:v>1954116.9953300003</c:v>
                </c:pt>
                <c:pt idx="7">
                  <c:v>1678855.3372</c:v>
                </c:pt>
                <c:pt idx="8">
                  <c:v>2215741.0085800001</c:v>
                </c:pt>
                <c:pt idx="9">
                  <c:v>2333259.1601300002</c:v>
                </c:pt>
                <c:pt idx="10">
                  <c:v>2308157.64488</c:v>
                </c:pt>
                <c:pt idx="11">
                  <c:v>2595030.5553699997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2-4DF4-957B-C8E6ADA80F14}"/>
            </c:ext>
          </c:extLst>
        </c:ser>
        <c:ser>
          <c:idx val="1"/>
          <c:order val="1"/>
          <c:tx>
            <c:strRef>
              <c:f>'2002_2020_AYLIK_IHR'!$A$2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'2002_2020_AYLIK_IHR'!$C$2:$N$2</c:f>
              <c:numCache>
                <c:formatCode>#,##0</c:formatCode>
                <c:ptCount val="12"/>
                <c:pt idx="0">
                  <c:v>2060253.0678800002</c:v>
                </c:pt>
                <c:pt idx="1">
                  <c:v>2129193.0990899997</c:v>
                </c:pt>
                <c:pt idx="2">
                  <c:v>2428378.91915</c:v>
                </c:pt>
                <c:pt idx="3">
                  <c:v>2360229.2513699997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2-4DF4-957B-C8E6ADA80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8553264"/>
        <c:axId val="-858560336"/>
      </c:lineChart>
      <c:catAx>
        <c:axId val="-85855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8560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85603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85532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2009-2020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E-4558-8749-BB1D1CB9815A}"/>
            </c:ext>
          </c:extLst>
        </c:ser>
        <c:ser>
          <c:idx val="6"/>
          <c:order val="1"/>
          <c:tx>
            <c:strRef>
              <c:f>'2002_2020_AYLIK_IHR'!$A$70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'2002_2020_AYLIK_IHR'!$C$70:$N$70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E-4558-8749-BB1D1CB9815A}"/>
            </c:ext>
          </c:extLst>
        </c:ser>
        <c:ser>
          <c:idx val="7"/>
          <c:order val="2"/>
          <c:tx>
            <c:strRef>
              <c:f>'2002_2020_AYLIK_IHR'!$A$71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8E-4558-8749-BB1D1CB9815A}"/>
            </c:ext>
          </c:extLst>
        </c:ser>
        <c:ser>
          <c:idx val="0"/>
          <c:order val="3"/>
          <c:tx>
            <c:strRef>
              <c:f>'2002_2020_AYLIK_IHR'!$A$72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'2002_2020_AYLIK_IHR'!$C$72:$N$72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8E-4558-8749-BB1D1CB9815A}"/>
            </c:ext>
          </c:extLst>
        </c:ser>
        <c:ser>
          <c:idx val="3"/>
          <c:order val="4"/>
          <c:tx>
            <c:strRef>
              <c:f>'2002_2020_AYLIK_IHR'!$A$73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'2002_2020_AYLIK_IHR'!$C$73:$N$73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8E-4558-8749-BB1D1CB9815A}"/>
            </c:ext>
          </c:extLst>
        </c:ser>
        <c:ser>
          <c:idx val="4"/>
          <c:order val="5"/>
          <c:tx>
            <c:strRef>
              <c:f>'2002_2020_AYLIK_IHR'!$A$74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'2002_2020_AYLIK_IHR'!$C$74:$N$74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8E-4558-8749-BB1D1CB9815A}"/>
            </c:ext>
          </c:extLst>
        </c:ser>
        <c:ser>
          <c:idx val="1"/>
          <c:order val="6"/>
          <c:tx>
            <c:strRef>
              <c:f>'2002_2020_AYLIK_IHR'!$A$75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'2002_2020_AYLIK_IHR'!$C$75:$N$75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8E-4558-8749-BB1D1CB9815A}"/>
            </c:ext>
          </c:extLst>
        </c:ser>
        <c:ser>
          <c:idx val="2"/>
          <c:order val="7"/>
          <c:tx>
            <c:strRef>
              <c:f>'2002_2020_AYLIK_IHR'!$A$76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'2002_2020_AYLIK_IHR'!$C$76:$N$76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8E-4558-8749-BB1D1CB9815A}"/>
            </c:ext>
          </c:extLst>
        </c:ser>
        <c:ser>
          <c:idx val="8"/>
          <c:order val="8"/>
          <c:tx>
            <c:strRef>
              <c:f>'2002_2020_AYLIK_IHR'!$A$77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'2002_2020_AYLIK_IHR'!$C$77:$N$77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8E-4558-8749-BB1D1CB9815A}"/>
            </c:ext>
          </c:extLst>
        </c:ser>
        <c:ser>
          <c:idx val="9"/>
          <c:order val="9"/>
          <c:tx>
            <c:strRef>
              <c:f>'2002_2020_AYLIK_IHR'!$A$78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'2002_2020_AYLIK_IHR'!$C$78:$N$78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8E-4558-8749-BB1D1CB9815A}"/>
            </c:ext>
          </c:extLst>
        </c:ser>
        <c:ser>
          <c:idx val="10"/>
          <c:order val="10"/>
          <c:tx>
            <c:strRef>
              <c:f>'2002_2020_AYLIK_IHR'!$A$79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'2002_2020_AYLIK_IHR'!$C$79:$N$79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8E-4558-8749-BB1D1CB9815A}"/>
            </c:ext>
          </c:extLst>
        </c:ser>
        <c:ser>
          <c:idx val="11"/>
          <c:order val="11"/>
          <c:tx>
            <c:strRef>
              <c:f>'2002_2020_AYLIK_IHR'!$A$81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'2002_2020_AYLIK_IHR'!$C$81:$N$81</c:f>
              <c:numCache>
                <c:formatCode>#,##0</c:formatCode>
                <c:ptCount val="12"/>
                <c:pt idx="0">
                  <c:v>15025484.066</c:v>
                </c:pt>
                <c:pt idx="1">
                  <c:v>15976599.977</c:v>
                </c:pt>
                <c:pt idx="2">
                  <c:v>18983949.289999999</c:v>
                </c:pt>
                <c:pt idx="3">
                  <c:v>18766295.752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8E-4558-8749-BB1D1CB98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8557072"/>
        <c:axId val="-858556528"/>
      </c:lineChart>
      <c:catAx>
        <c:axId val="-85855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8556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855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855707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8762347888332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'2002_2020_AYLIK_IHR'!$A$62:$A$81</c:f>
              <c:strCach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'2002_2020_AYLIK_IHR'!$A$62:$A$81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'2002_2020_AYLIK_IHR'!$O$62:$O$81</c:f>
              <c:numCache>
                <c:formatCode>#,##0</c:formatCode>
                <c:ptCount val="20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169650994.16000003</c:v>
                </c:pt>
                <c:pt idx="19">
                  <c:v>68752329.084999993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7-4DDB-86DD-85FA2DE6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58565232"/>
        <c:axId val="-858555984"/>
      </c:barChart>
      <c:catAx>
        <c:axId val="-85856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855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85559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8565232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'2002_2020_AYLIK_IHR'!$C$4:$N$4</c:f>
              <c:numCache>
                <c:formatCode>#,##0</c:formatCode>
                <c:ptCount val="12"/>
                <c:pt idx="0">
                  <c:v>599857.19082000002</c:v>
                </c:pt>
                <c:pt idx="1">
                  <c:v>635896.25590999995</c:v>
                </c:pt>
                <c:pt idx="2">
                  <c:v>783962.79192999995</c:v>
                </c:pt>
                <c:pt idx="3">
                  <c:v>753495.15972999996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B-433E-843F-B462048B6231}"/>
            </c:ext>
          </c:extLst>
        </c:ser>
        <c:ser>
          <c:idx val="0"/>
          <c:order val="1"/>
          <c:tx>
            <c:strRef>
              <c:f>'2002_2020_AYLIK_IHR'!$A$5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'2002_2020_AYLIK_IHR'!$C$5:$N$5</c:f>
              <c:numCache>
                <c:formatCode>#,##0</c:formatCode>
                <c:ptCount val="12"/>
                <c:pt idx="0">
                  <c:v>583483.28977999999</c:v>
                </c:pt>
                <c:pt idx="1">
                  <c:v>593058.92209000001</c:v>
                </c:pt>
                <c:pt idx="2">
                  <c:v>631382.81952000002</c:v>
                </c:pt>
                <c:pt idx="3">
                  <c:v>593842.38549999997</c:v>
                </c:pt>
                <c:pt idx="4">
                  <c:v>498475.42518999998</c:v>
                </c:pt>
                <c:pt idx="5">
                  <c:v>571551.14307999995</c:v>
                </c:pt>
                <c:pt idx="6">
                  <c:v>588897.20463000005</c:v>
                </c:pt>
                <c:pt idx="7">
                  <c:v>544244.33328999998</c:v>
                </c:pt>
                <c:pt idx="8">
                  <c:v>643333.91526000004</c:v>
                </c:pt>
                <c:pt idx="9">
                  <c:v>667350.87083999999</c:v>
                </c:pt>
                <c:pt idx="10">
                  <c:v>611857.62601000001</c:v>
                </c:pt>
                <c:pt idx="11">
                  <c:v>765468.48569999996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B-433E-843F-B462048B6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8555440"/>
        <c:axId val="-858564144"/>
      </c:lineChart>
      <c:catAx>
        <c:axId val="-858555440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856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8564144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855544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'2002_2020_AYLIK_IHR'!$C$6:$N$6</c:f>
              <c:numCache>
                <c:formatCode>#,##0</c:formatCode>
                <c:ptCount val="12"/>
                <c:pt idx="0">
                  <c:v>278212.13961000001</c:v>
                </c:pt>
                <c:pt idx="1">
                  <c:v>249593.13803</c:v>
                </c:pt>
                <c:pt idx="2">
                  <c:v>246605.95830999999</c:v>
                </c:pt>
                <c:pt idx="3">
                  <c:v>201887.21924000001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9-42CF-A7CF-AB5F1948B6C7}"/>
            </c:ext>
          </c:extLst>
        </c:ser>
        <c:ser>
          <c:idx val="0"/>
          <c:order val="1"/>
          <c:tx>
            <c:strRef>
              <c:f>'2002_2020_AYLIK_IHR'!$A$7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'2002_2020_AYLIK_IHR'!$C$7:$N$7</c:f>
              <c:numCache>
                <c:formatCode>#,##0</c:formatCode>
                <c:ptCount val="12"/>
                <c:pt idx="0">
                  <c:v>255284.85496</c:v>
                </c:pt>
                <c:pt idx="1">
                  <c:v>203425.85910999999</c:v>
                </c:pt>
                <c:pt idx="2">
                  <c:v>178132.90669999999</c:v>
                </c:pt>
                <c:pt idx="3">
                  <c:v>118357.13295</c:v>
                </c:pt>
                <c:pt idx="4">
                  <c:v>158686.86642999999</c:v>
                </c:pt>
                <c:pt idx="5">
                  <c:v>264193.62819999998</c:v>
                </c:pt>
                <c:pt idx="6">
                  <c:v>185540.81602</c:v>
                </c:pt>
                <c:pt idx="7">
                  <c:v>129755.44379999999</c:v>
                </c:pt>
                <c:pt idx="8">
                  <c:v>197114.48373000001</c:v>
                </c:pt>
                <c:pt idx="9">
                  <c:v>263887.011</c:v>
                </c:pt>
                <c:pt idx="10">
                  <c:v>370422.74047000002</c:v>
                </c:pt>
                <c:pt idx="11">
                  <c:v>405314.96317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9-42CF-A7CF-AB5F1948B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8036720"/>
        <c:axId val="-858038352"/>
      </c:lineChart>
      <c:catAx>
        <c:axId val="-85803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8038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80383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80367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'2002_2020_AYLIK_IHR'!$C$8:$N$8</c:f>
              <c:numCache>
                <c:formatCode>#,##0</c:formatCode>
                <c:ptCount val="12"/>
                <c:pt idx="0">
                  <c:v>129763.89152999999</c:v>
                </c:pt>
                <c:pt idx="1">
                  <c:v>145673.36997</c:v>
                </c:pt>
                <c:pt idx="2">
                  <c:v>164428.32066</c:v>
                </c:pt>
                <c:pt idx="3">
                  <c:v>158064.28208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4-4F88-95E1-5A6A8229556F}"/>
            </c:ext>
          </c:extLst>
        </c:ser>
        <c:ser>
          <c:idx val="0"/>
          <c:order val="1"/>
          <c:tx>
            <c:strRef>
              <c:f>'2002_2020_AYLIK_IHR'!$A$9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'2002_2020_AYLIK_IHR'!$C$9:$N$9</c:f>
              <c:numCache>
                <c:formatCode>#,##0</c:formatCode>
                <c:ptCount val="12"/>
                <c:pt idx="0">
                  <c:v>131869.98423</c:v>
                </c:pt>
                <c:pt idx="1">
                  <c:v>126847.16056</c:v>
                </c:pt>
                <c:pt idx="2">
                  <c:v>162232.90966999999</c:v>
                </c:pt>
                <c:pt idx="3">
                  <c:v>143635.70899000001</c:v>
                </c:pt>
                <c:pt idx="4">
                  <c:v>99998.845289999997</c:v>
                </c:pt>
                <c:pt idx="5">
                  <c:v>112618.65360000001</c:v>
                </c:pt>
                <c:pt idx="6">
                  <c:v>124157.45339</c:v>
                </c:pt>
                <c:pt idx="7">
                  <c:v>130638.14971</c:v>
                </c:pt>
                <c:pt idx="8">
                  <c:v>166846.41081</c:v>
                </c:pt>
                <c:pt idx="9">
                  <c:v>168641.87609000001</c:v>
                </c:pt>
                <c:pt idx="10">
                  <c:v>164437.27471999999</c:v>
                </c:pt>
                <c:pt idx="11">
                  <c:v>151221.75333000001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4-4F88-95E1-5A6A82295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8033456"/>
        <c:axId val="-858045424"/>
      </c:lineChart>
      <c:catAx>
        <c:axId val="-85803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8045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80454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8033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26" activePane="bottomRight" state="frozen"/>
      <selection activeCell="B16" sqref="B16"/>
      <selection pane="topRight" activeCell="B16" sqref="B16"/>
      <selection pane="bottomLeft" activeCell="B16" sqref="B16"/>
      <selection pane="bottomRight" activeCell="C46" sqref="C46"/>
    </sheetView>
  </sheetViews>
  <sheetFormatPr defaultColWidth="9.21875" defaultRowHeight="13.2" x14ac:dyDescent="0.25"/>
  <cols>
    <col min="1" max="1" width="52.21875" style="1" customWidth="1"/>
    <col min="2" max="2" width="17.777343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77734375" style="1" bestFit="1" customWidth="1"/>
    <col min="8" max="8" width="10.21875" style="1" bestFit="1" customWidth="1"/>
    <col min="9" max="9" width="13.5546875" style="1" bestFit="1" customWidth="1"/>
    <col min="10" max="11" width="18.77734375" style="1" bestFit="1" customWidth="1"/>
    <col min="12" max="13" width="9.44140625" style="1" bestFit="1" customWidth="1"/>
    <col min="14" max="16384" width="9.21875" style="1"/>
  </cols>
  <sheetData>
    <row r="1" spans="1:13" ht="24.6" x14ac:dyDescent="0.4">
      <c r="B1" s="144" t="s">
        <v>125</v>
      </c>
      <c r="C1" s="144"/>
      <c r="D1" s="144"/>
      <c r="E1" s="144"/>
      <c r="F1" s="144"/>
      <c r="G1" s="144"/>
      <c r="H1" s="144"/>
      <c r="I1" s="144"/>
      <c r="J1" s="144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1" t="s">
        <v>126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3"/>
    </row>
    <row r="6" spans="1:13" ht="17.399999999999999" x14ac:dyDescent="0.25">
      <c r="A6" s="3"/>
      <c r="B6" s="140" t="s">
        <v>127</v>
      </c>
      <c r="C6" s="140"/>
      <c r="D6" s="140"/>
      <c r="E6" s="140"/>
      <c r="F6" s="140" t="s">
        <v>128</v>
      </c>
      <c r="G6" s="140"/>
      <c r="H6" s="140"/>
      <c r="I6" s="140"/>
      <c r="J6" s="140" t="s">
        <v>104</v>
      </c>
      <c r="K6" s="140"/>
      <c r="L6" s="140"/>
      <c r="M6" s="140"/>
    </row>
    <row r="7" spans="1:13" ht="28.2" x14ac:dyDescent="0.3">
      <c r="A7" s="4" t="s">
        <v>1</v>
      </c>
      <c r="B7" s="5">
        <v>2020</v>
      </c>
      <c r="C7" s="6">
        <v>2021</v>
      </c>
      <c r="D7" s="7" t="s">
        <v>122</v>
      </c>
      <c r="E7" s="7" t="s">
        <v>115</v>
      </c>
      <c r="F7" s="5">
        <v>2020</v>
      </c>
      <c r="G7" s="6">
        <v>2021</v>
      </c>
      <c r="H7" s="7" t="s">
        <v>122</v>
      </c>
      <c r="I7" s="7" t="s">
        <v>115</v>
      </c>
      <c r="J7" s="5" t="s">
        <v>129</v>
      </c>
      <c r="K7" s="5" t="s">
        <v>130</v>
      </c>
      <c r="L7" s="7" t="s">
        <v>122</v>
      </c>
      <c r="M7" s="7" t="s">
        <v>115</v>
      </c>
    </row>
    <row r="8" spans="1:13" ht="16.8" x14ac:dyDescent="0.3">
      <c r="A8" s="85" t="s">
        <v>2</v>
      </c>
      <c r="B8" s="8">
        <f>B9+B18+B20</f>
        <v>1762688.7463500001</v>
      </c>
      <c r="C8" s="8">
        <f>C9+C18+C20</f>
        <v>2360229.2513699997</v>
      </c>
      <c r="D8" s="10">
        <f t="shared" ref="D8:D46" si="0">(C8-B8)/B8*100</f>
        <v>33.899377088401273</v>
      </c>
      <c r="E8" s="10">
        <f t="shared" ref="E8:E45" si="1">C8/C$46*100</f>
        <v>12.576958620714802</v>
      </c>
      <c r="F8" s="8">
        <f>F9+F18+F20</f>
        <v>7777084.3463900015</v>
      </c>
      <c r="G8" s="8">
        <f>G9+G18+G20</f>
        <v>8978054.3374899998</v>
      </c>
      <c r="H8" s="10">
        <f t="shared" ref="H8:H46" si="2">(G8-F8)/F8*100</f>
        <v>15.442419518793947</v>
      </c>
      <c r="I8" s="10">
        <f t="shared" ref="I8:I46" si="3">G8/G$46*100</f>
        <v>13.058545735069188</v>
      </c>
      <c r="J8" s="8">
        <f>J9+J18+J20</f>
        <v>23582871.114380002</v>
      </c>
      <c r="K8" s="8">
        <f>K9+K18+K20</f>
        <v>25548745.334969997</v>
      </c>
      <c r="L8" s="10">
        <f t="shared" ref="L8:L46" si="4">(K8-J8)/J8*100</f>
        <v>8.3360258004856522</v>
      </c>
      <c r="M8" s="10">
        <f t="shared" ref="M8:M46" si="5">K8/K$46*100</f>
        <v>13.679868928116438</v>
      </c>
    </row>
    <row r="9" spans="1:13" ht="15.6" x14ac:dyDescent="0.3">
      <c r="A9" s="9" t="s">
        <v>3</v>
      </c>
      <c r="B9" s="8">
        <f>B10+B11+B12+B13+B14+B15+B16+B17</f>
        <v>1239598.0097100001</v>
      </c>
      <c r="C9" s="8">
        <f>C10+C11+C12+C13+C14+C15+C16+C17</f>
        <v>1495220.0849599999</v>
      </c>
      <c r="D9" s="10">
        <f t="shared" si="0"/>
        <v>20.621368641096939</v>
      </c>
      <c r="E9" s="10">
        <f t="shared" si="1"/>
        <v>7.9675824399210393</v>
      </c>
      <c r="F9" s="8">
        <f>F10+F11+F12+F13+F14+F15+F16+F17</f>
        <v>5329152.1856900007</v>
      </c>
      <c r="G9" s="8">
        <f>G10+G11+G12+G13+G14+G15+G16+G17</f>
        <v>5924381.1908999998</v>
      </c>
      <c r="H9" s="10">
        <f t="shared" si="2"/>
        <v>11.169300190156436</v>
      </c>
      <c r="I9" s="10">
        <f t="shared" si="3"/>
        <v>8.6169898092842185</v>
      </c>
      <c r="J9" s="8">
        <f>J10+J11+J12+J13+J14+J15+J16+J17</f>
        <v>15739946.636710001</v>
      </c>
      <c r="K9" s="8">
        <f>K10+K11+K12+K13+K14+K15+K16+K17</f>
        <v>16928676.005509999</v>
      </c>
      <c r="L9" s="10">
        <f t="shared" si="4"/>
        <v>7.5523087608667288</v>
      </c>
      <c r="M9" s="10">
        <f t="shared" si="5"/>
        <v>9.0643225663589497</v>
      </c>
    </row>
    <row r="10" spans="1:13" ht="13.8" x14ac:dyDescent="0.25">
      <c r="A10" s="11" t="s">
        <v>131</v>
      </c>
      <c r="B10" s="12">
        <v>593842.38549999997</v>
      </c>
      <c r="C10" s="12">
        <v>753495.15972999996</v>
      </c>
      <c r="D10" s="13">
        <f t="shared" si="0"/>
        <v>26.88470512181047</v>
      </c>
      <c r="E10" s="13">
        <f t="shared" si="1"/>
        <v>4.0151512567401424</v>
      </c>
      <c r="F10" s="12">
        <v>2401767.41689</v>
      </c>
      <c r="G10" s="12">
        <v>2773211.3983900002</v>
      </c>
      <c r="H10" s="13">
        <f t="shared" si="2"/>
        <v>15.465443443352875</v>
      </c>
      <c r="I10" s="13">
        <f t="shared" si="3"/>
        <v>4.0336253844744938</v>
      </c>
      <c r="J10" s="12">
        <v>6879859.3668200001</v>
      </c>
      <c r="K10" s="12">
        <v>7664390.4023900004</v>
      </c>
      <c r="L10" s="13">
        <f t="shared" si="4"/>
        <v>11.403300470844147</v>
      </c>
      <c r="M10" s="13">
        <f t="shared" si="5"/>
        <v>4.1038358143989822</v>
      </c>
    </row>
    <row r="11" spans="1:13" ht="13.8" x14ac:dyDescent="0.25">
      <c r="A11" s="11" t="s">
        <v>132</v>
      </c>
      <c r="B11" s="12">
        <v>118357.13295</v>
      </c>
      <c r="C11" s="12">
        <v>201887.21924000001</v>
      </c>
      <c r="D11" s="13">
        <f t="shared" si="0"/>
        <v>70.574611101206145</v>
      </c>
      <c r="E11" s="13">
        <f t="shared" si="1"/>
        <v>1.0757968536144598</v>
      </c>
      <c r="F11" s="12">
        <v>755200.75372000004</v>
      </c>
      <c r="G11" s="12">
        <v>976298.45519000001</v>
      </c>
      <c r="H11" s="13">
        <f t="shared" si="2"/>
        <v>29.276679132125793</v>
      </c>
      <c r="I11" s="13">
        <f t="shared" si="3"/>
        <v>1.4200223733264092</v>
      </c>
      <c r="J11" s="12">
        <v>2393740.70774</v>
      </c>
      <c r="K11" s="12">
        <v>2951214.4080099999</v>
      </c>
      <c r="L11" s="13">
        <f t="shared" si="4"/>
        <v>23.288808953594938</v>
      </c>
      <c r="M11" s="13">
        <f t="shared" si="5"/>
        <v>1.5802038711108766</v>
      </c>
    </row>
    <row r="12" spans="1:13" ht="13.8" x14ac:dyDescent="0.25">
      <c r="A12" s="11" t="s">
        <v>133</v>
      </c>
      <c r="B12" s="12">
        <v>143635.70899000001</v>
      </c>
      <c r="C12" s="12">
        <v>158064.28208</v>
      </c>
      <c r="D12" s="13">
        <f t="shared" si="0"/>
        <v>10.045254896193338</v>
      </c>
      <c r="E12" s="13">
        <f t="shared" si="1"/>
        <v>0.8422774753677984</v>
      </c>
      <c r="F12" s="12">
        <v>564585.76344999997</v>
      </c>
      <c r="G12" s="12">
        <v>597929.86424000002</v>
      </c>
      <c r="H12" s="13">
        <f t="shared" si="2"/>
        <v>5.9059407708485425</v>
      </c>
      <c r="I12" s="13">
        <f t="shared" si="3"/>
        <v>0.86968670326901409</v>
      </c>
      <c r="J12" s="12">
        <v>1611811.15548</v>
      </c>
      <c r="K12" s="12">
        <v>1716490.2811799999</v>
      </c>
      <c r="L12" s="13">
        <f t="shared" si="4"/>
        <v>6.4945031149648766</v>
      </c>
      <c r="M12" s="13">
        <f t="shared" si="5"/>
        <v>0.91908082980450212</v>
      </c>
    </row>
    <row r="13" spans="1:13" ht="13.8" x14ac:dyDescent="0.25">
      <c r="A13" s="11" t="s">
        <v>134</v>
      </c>
      <c r="B13" s="12">
        <v>103631.95716999999</v>
      </c>
      <c r="C13" s="12">
        <v>122163.72241</v>
      </c>
      <c r="D13" s="13">
        <f t="shared" si="0"/>
        <v>17.882288191855839</v>
      </c>
      <c r="E13" s="13">
        <f t="shared" si="1"/>
        <v>0.65097408686517433</v>
      </c>
      <c r="F13" s="12">
        <v>440338.16680000001</v>
      </c>
      <c r="G13" s="12">
        <v>468888.34260999999</v>
      </c>
      <c r="H13" s="13">
        <f t="shared" si="2"/>
        <v>6.4836932073088658</v>
      </c>
      <c r="I13" s="13">
        <f t="shared" si="3"/>
        <v>0.68199630303477166</v>
      </c>
      <c r="J13" s="12">
        <v>1393967.8350500001</v>
      </c>
      <c r="K13" s="12">
        <v>1427355.4750300001</v>
      </c>
      <c r="L13" s="13">
        <f t="shared" si="4"/>
        <v>2.3951513901898891</v>
      </c>
      <c r="M13" s="13">
        <f t="shared" si="5"/>
        <v>0.76426593776851326</v>
      </c>
    </row>
    <row r="14" spans="1:13" ht="13.8" x14ac:dyDescent="0.25">
      <c r="A14" s="11" t="s">
        <v>135</v>
      </c>
      <c r="B14" s="12">
        <v>196606.79991999999</v>
      </c>
      <c r="C14" s="12">
        <v>166312.57454</v>
      </c>
      <c r="D14" s="13">
        <f t="shared" si="0"/>
        <v>-15.408533882005514</v>
      </c>
      <c r="E14" s="13">
        <f t="shared" si="1"/>
        <v>0.88623016890413986</v>
      </c>
      <c r="F14" s="12">
        <v>750314.06464999996</v>
      </c>
      <c r="G14" s="12">
        <v>742827.03254000004</v>
      </c>
      <c r="H14" s="13">
        <f t="shared" si="2"/>
        <v>-0.9978530941562983</v>
      </c>
      <c r="I14" s="13">
        <f t="shared" si="3"/>
        <v>1.0804390810115347</v>
      </c>
      <c r="J14" s="12">
        <v>2209334.3882900001</v>
      </c>
      <c r="K14" s="12">
        <v>1933204.7161900001</v>
      </c>
      <c r="L14" s="13">
        <f t="shared" si="4"/>
        <v>-12.498319564641427</v>
      </c>
      <c r="M14" s="13">
        <f t="shared" si="5"/>
        <v>1.0351188201988781</v>
      </c>
    </row>
    <row r="15" spans="1:13" ht="13.8" x14ac:dyDescent="0.25">
      <c r="A15" s="11" t="s">
        <v>136</v>
      </c>
      <c r="B15" s="12">
        <v>23301.29163</v>
      </c>
      <c r="C15" s="12">
        <v>24948.966189999999</v>
      </c>
      <c r="D15" s="13">
        <f t="shared" si="0"/>
        <v>7.0711726464066382</v>
      </c>
      <c r="E15" s="13">
        <f t="shared" si="1"/>
        <v>0.1329456090839935</v>
      </c>
      <c r="F15" s="12">
        <v>101896.58542</v>
      </c>
      <c r="G15" s="12">
        <v>93675.469679999995</v>
      </c>
      <c r="H15" s="13">
        <f t="shared" si="2"/>
        <v>-8.0680973813931054</v>
      </c>
      <c r="I15" s="13">
        <f t="shared" si="3"/>
        <v>0.13625061278169498</v>
      </c>
      <c r="J15" s="12">
        <v>270827.75491999998</v>
      </c>
      <c r="K15" s="12">
        <v>262905.69799999997</v>
      </c>
      <c r="L15" s="13">
        <f t="shared" si="4"/>
        <v>-2.9251274199500363</v>
      </c>
      <c r="M15" s="13">
        <f t="shared" si="5"/>
        <v>0.14077072834462095</v>
      </c>
    </row>
    <row r="16" spans="1:13" ht="13.8" x14ac:dyDescent="0.25">
      <c r="A16" s="11" t="s">
        <v>137</v>
      </c>
      <c r="B16" s="12">
        <v>53409.438990000002</v>
      </c>
      <c r="C16" s="12">
        <v>52929.03239</v>
      </c>
      <c r="D16" s="13">
        <f t="shared" si="0"/>
        <v>-0.89947883573529008</v>
      </c>
      <c r="E16" s="13">
        <f t="shared" si="1"/>
        <v>0.28204304722395274</v>
      </c>
      <c r="F16" s="12">
        <v>272018.27052999998</v>
      </c>
      <c r="G16" s="12">
        <v>210519.72941</v>
      </c>
      <c r="H16" s="13">
        <f t="shared" si="2"/>
        <v>-22.608239145178121</v>
      </c>
      <c r="I16" s="13">
        <f t="shared" si="3"/>
        <v>0.30620014217951785</v>
      </c>
      <c r="J16" s="12">
        <v>881919.09001000004</v>
      </c>
      <c r="K16" s="12">
        <v>849007.73964000004</v>
      </c>
      <c r="L16" s="13">
        <f t="shared" si="4"/>
        <v>-3.7317879545647235</v>
      </c>
      <c r="M16" s="13">
        <f t="shared" si="5"/>
        <v>0.45459432332023142</v>
      </c>
    </row>
    <row r="17" spans="1:13" ht="13.8" x14ac:dyDescent="0.25">
      <c r="A17" s="11" t="s">
        <v>138</v>
      </c>
      <c r="B17" s="12">
        <v>6813.2945600000003</v>
      </c>
      <c r="C17" s="12">
        <v>15419.12838</v>
      </c>
      <c r="D17" s="13">
        <f t="shared" si="0"/>
        <v>126.30943435975561</v>
      </c>
      <c r="E17" s="13">
        <f t="shared" si="1"/>
        <v>8.2163942121378536E-2</v>
      </c>
      <c r="F17" s="12">
        <v>43031.164230000002</v>
      </c>
      <c r="G17" s="12">
        <v>61030.898840000002</v>
      </c>
      <c r="H17" s="13">
        <f t="shared" si="2"/>
        <v>41.829531996373781</v>
      </c>
      <c r="I17" s="13">
        <f t="shared" si="3"/>
        <v>8.8769209206783647E-2</v>
      </c>
      <c r="J17" s="12">
        <v>98486.338399999993</v>
      </c>
      <c r="K17" s="12">
        <v>124107.28507</v>
      </c>
      <c r="L17" s="13">
        <f t="shared" si="4"/>
        <v>26.01472151999511</v>
      </c>
      <c r="M17" s="13">
        <f t="shared" si="5"/>
        <v>6.6452241412346263E-2</v>
      </c>
    </row>
    <row r="18" spans="1:13" ht="15.6" x14ac:dyDescent="0.3">
      <c r="A18" s="9" t="s">
        <v>12</v>
      </c>
      <c r="B18" s="8">
        <f>B19</f>
        <v>182916.50704999999</v>
      </c>
      <c r="C18" s="8">
        <f>C19</f>
        <v>281619.79142000002</v>
      </c>
      <c r="D18" s="10">
        <f t="shared" si="0"/>
        <v>53.960840364735162</v>
      </c>
      <c r="E18" s="10">
        <f t="shared" si="1"/>
        <v>1.50066798020055</v>
      </c>
      <c r="F18" s="8">
        <f>F19</f>
        <v>783504.15275000001</v>
      </c>
      <c r="G18" s="8">
        <f>G19</f>
        <v>955429.31862999999</v>
      </c>
      <c r="H18" s="10">
        <f t="shared" si="2"/>
        <v>21.94310844129728</v>
      </c>
      <c r="I18" s="10">
        <f t="shared" si="3"/>
        <v>1.3896682939261331</v>
      </c>
      <c r="J18" s="8">
        <f>J19</f>
        <v>2401548.4251999999</v>
      </c>
      <c r="K18" s="8">
        <f>K19</f>
        <v>2621815.9046200002</v>
      </c>
      <c r="L18" s="10">
        <f t="shared" si="4"/>
        <v>9.1718941458220424</v>
      </c>
      <c r="M18" s="10">
        <f t="shared" si="5"/>
        <v>1.4038301082347355</v>
      </c>
    </row>
    <row r="19" spans="1:13" ht="13.8" x14ac:dyDescent="0.25">
      <c r="A19" s="11" t="s">
        <v>139</v>
      </c>
      <c r="B19" s="12">
        <v>182916.50704999999</v>
      </c>
      <c r="C19" s="12">
        <v>281619.79142000002</v>
      </c>
      <c r="D19" s="13">
        <f t="shared" si="0"/>
        <v>53.960840364735162</v>
      </c>
      <c r="E19" s="13">
        <f t="shared" si="1"/>
        <v>1.50066798020055</v>
      </c>
      <c r="F19" s="12">
        <v>783504.15275000001</v>
      </c>
      <c r="G19" s="12">
        <v>955429.31862999999</v>
      </c>
      <c r="H19" s="13">
        <f t="shared" si="2"/>
        <v>21.94310844129728</v>
      </c>
      <c r="I19" s="13">
        <f t="shared" si="3"/>
        <v>1.3896682939261331</v>
      </c>
      <c r="J19" s="12">
        <v>2401548.4251999999</v>
      </c>
      <c r="K19" s="12">
        <v>2621815.9046200002</v>
      </c>
      <c r="L19" s="13">
        <f t="shared" si="4"/>
        <v>9.1718941458220424</v>
      </c>
      <c r="M19" s="13">
        <f t="shared" si="5"/>
        <v>1.4038301082347355</v>
      </c>
    </row>
    <row r="20" spans="1:13" ht="15.6" x14ac:dyDescent="0.3">
      <c r="A20" s="9" t="s">
        <v>110</v>
      </c>
      <c r="B20" s="8">
        <f>B21</f>
        <v>340174.22959</v>
      </c>
      <c r="C20" s="8">
        <f>C21</f>
        <v>583389.37499000004</v>
      </c>
      <c r="D20" s="10">
        <f t="shared" si="0"/>
        <v>71.497228256572726</v>
      </c>
      <c r="E20" s="10">
        <f t="shared" si="1"/>
        <v>3.1087082005932141</v>
      </c>
      <c r="F20" s="8">
        <f>F21</f>
        <v>1664428.00795</v>
      </c>
      <c r="G20" s="8">
        <f>G21</f>
        <v>2098243.8279599999</v>
      </c>
      <c r="H20" s="10">
        <f t="shared" si="2"/>
        <v>26.063958184908881</v>
      </c>
      <c r="I20" s="10">
        <f t="shared" si="3"/>
        <v>3.0518876318588357</v>
      </c>
      <c r="J20" s="8">
        <f>J21</f>
        <v>5441376.0524700005</v>
      </c>
      <c r="K20" s="8">
        <f>K21</f>
        <v>5998253.4248400005</v>
      </c>
      <c r="L20" s="10">
        <f t="shared" si="4"/>
        <v>10.23412767285615</v>
      </c>
      <c r="M20" s="10">
        <f t="shared" si="5"/>
        <v>3.2117162535227513</v>
      </c>
    </row>
    <row r="21" spans="1:13" ht="13.8" x14ac:dyDescent="0.25">
      <c r="A21" s="11" t="s">
        <v>140</v>
      </c>
      <c r="B21" s="12">
        <v>340174.22959</v>
      </c>
      <c r="C21" s="12">
        <v>583389.37499000004</v>
      </c>
      <c r="D21" s="13">
        <f t="shared" si="0"/>
        <v>71.497228256572726</v>
      </c>
      <c r="E21" s="13">
        <f t="shared" si="1"/>
        <v>3.1087082005932141</v>
      </c>
      <c r="F21" s="12">
        <v>1664428.00795</v>
      </c>
      <c r="G21" s="12">
        <v>2098243.8279599999</v>
      </c>
      <c r="H21" s="13">
        <f t="shared" si="2"/>
        <v>26.063958184908881</v>
      </c>
      <c r="I21" s="13">
        <f t="shared" si="3"/>
        <v>3.0518876318588357</v>
      </c>
      <c r="J21" s="12">
        <v>5441376.0524700005</v>
      </c>
      <c r="K21" s="12">
        <v>5998253.4248400005</v>
      </c>
      <c r="L21" s="13">
        <f t="shared" si="4"/>
        <v>10.23412767285615</v>
      </c>
      <c r="M21" s="13">
        <f t="shared" si="5"/>
        <v>3.2117162535227513</v>
      </c>
    </row>
    <row r="22" spans="1:13" ht="16.8" x14ac:dyDescent="0.3">
      <c r="A22" s="85" t="s">
        <v>14</v>
      </c>
      <c r="B22" s="8">
        <f>B23+B27+B29</f>
        <v>6232768.7492399998</v>
      </c>
      <c r="C22" s="8">
        <f>C23+C27+C29</f>
        <v>14173705.354200004</v>
      </c>
      <c r="D22" s="10">
        <f t="shared" si="0"/>
        <v>127.40624471152233</v>
      </c>
      <c r="E22" s="10">
        <f t="shared" si="1"/>
        <v>75.527453800729177</v>
      </c>
      <c r="F22" s="8">
        <f>F23+F27+F29</f>
        <v>38413208.266619995</v>
      </c>
      <c r="G22" s="8">
        <f>G23+G27+G29</f>
        <v>51365646.568159997</v>
      </c>
      <c r="H22" s="10">
        <f t="shared" si="2"/>
        <v>33.718710011512655</v>
      </c>
      <c r="I22" s="10">
        <f t="shared" si="3"/>
        <v>74.711136701500735</v>
      </c>
      <c r="J22" s="8">
        <f>J23+J27+J29</f>
        <v>130551102.69551</v>
      </c>
      <c r="K22" s="8">
        <f>K23+K27+K29</f>
        <v>140497643.75580999</v>
      </c>
      <c r="L22" s="10">
        <f t="shared" si="4"/>
        <v>7.6188870526040233</v>
      </c>
      <c r="M22" s="10">
        <f t="shared" si="5"/>
        <v>75.228326326379047</v>
      </c>
    </row>
    <row r="23" spans="1:13" ht="15.6" x14ac:dyDescent="0.3">
      <c r="A23" s="9" t="s">
        <v>15</v>
      </c>
      <c r="B23" s="8">
        <f>B24+B25+B26</f>
        <v>435635.72213000001</v>
      </c>
      <c r="C23" s="8">
        <f>C24+C25+C26</f>
        <v>1327838.6542700001</v>
      </c>
      <c r="D23" s="10">
        <f>(C23-B23)/B23*100</f>
        <v>204.8048143934702</v>
      </c>
      <c r="E23" s="10">
        <f t="shared" si="1"/>
        <v>7.0756566549820405</v>
      </c>
      <c r="F23" s="8">
        <f>F24+F25+F26</f>
        <v>3411739.7684999998</v>
      </c>
      <c r="G23" s="8">
        <f>G24+G25+G26</f>
        <v>4838416.2086800002</v>
      </c>
      <c r="H23" s="10">
        <f t="shared" si="2"/>
        <v>41.816684066946017</v>
      </c>
      <c r="I23" s="10">
        <f t="shared" si="3"/>
        <v>7.0374578913510861</v>
      </c>
      <c r="J23" s="8">
        <f>J24+J25+J26</f>
        <v>11409472.50024</v>
      </c>
      <c r="K23" s="8">
        <f>K24+K25+K26</f>
        <v>12645838.04871</v>
      </c>
      <c r="L23" s="10">
        <f t="shared" si="4"/>
        <v>10.836307712245178</v>
      </c>
      <c r="M23" s="10">
        <f t="shared" si="5"/>
        <v>6.7711116426431612</v>
      </c>
    </row>
    <row r="24" spans="1:13" ht="13.8" x14ac:dyDescent="0.25">
      <c r="A24" s="11" t="s">
        <v>141</v>
      </c>
      <c r="B24" s="12">
        <v>306219.74414999998</v>
      </c>
      <c r="C24" s="12">
        <v>878525.14685000002</v>
      </c>
      <c r="D24" s="13">
        <f t="shared" si="0"/>
        <v>186.89369762508176</v>
      </c>
      <c r="E24" s="13">
        <f t="shared" si="1"/>
        <v>4.6813988144483547</v>
      </c>
      <c r="F24" s="12">
        <v>2209644.39652</v>
      </c>
      <c r="G24" s="12">
        <v>3223328.8723300002</v>
      </c>
      <c r="H24" s="13">
        <f t="shared" si="2"/>
        <v>45.875457490194627</v>
      </c>
      <c r="I24" s="13">
        <f t="shared" si="3"/>
        <v>4.688319530738994</v>
      </c>
      <c r="J24" s="12">
        <v>7395332.7464100001</v>
      </c>
      <c r="K24" s="12">
        <v>8297400.8215899998</v>
      </c>
      <c r="L24" s="13">
        <f t="shared" si="4"/>
        <v>12.197802399329506</v>
      </c>
      <c r="M24" s="13">
        <f t="shared" si="5"/>
        <v>4.4427761205178617</v>
      </c>
    </row>
    <row r="25" spans="1:13" ht="13.8" x14ac:dyDescent="0.25">
      <c r="A25" s="11" t="s">
        <v>142</v>
      </c>
      <c r="B25" s="12">
        <v>53932.50344</v>
      </c>
      <c r="C25" s="12">
        <v>143323.41703000001</v>
      </c>
      <c r="D25" s="13">
        <f t="shared" si="0"/>
        <v>165.74590068760216</v>
      </c>
      <c r="E25" s="13">
        <f t="shared" si="1"/>
        <v>0.76372779649241884</v>
      </c>
      <c r="F25" s="12">
        <v>468425.66472</v>
      </c>
      <c r="G25" s="12">
        <v>540040.75977</v>
      </c>
      <c r="H25" s="13">
        <f t="shared" si="2"/>
        <v>15.288465266481014</v>
      </c>
      <c r="I25" s="13">
        <f t="shared" si="3"/>
        <v>0.78548722197081633</v>
      </c>
      <c r="J25" s="12">
        <v>1553074.69979</v>
      </c>
      <c r="K25" s="12">
        <v>1403400.96334</v>
      </c>
      <c r="L25" s="13">
        <f t="shared" si="4"/>
        <v>-9.6372528939038276</v>
      </c>
      <c r="M25" s="13">
        <f t="shared" si="5"/>
        <v>0.75143968834374408</v>
      </c>
    </row>
    <row r="26" spans="1:13" ht="13.8" x14ac:dyDescent="0.25">
      <c r="A26" s="11" t="s">
        <v>143</v>
      </c>
      <c r="B26" s="12">
        <v>75483.474539999996</v>
      </c>
      <c r="C26" s="12">
        <v>305990.09039000003</v>
      </c>
      <c r="D26" s="13">
        <f t="shared" si="0"/>
        <v>305.37361621827648</v>
      </c>
      <c r="E26" s="13">
        <f t="shared" si="1"/>
        <v>1.6305300440412669</v>
      </c>
      <c r="F26" s="12">
        <v>733669.70726000005</v>
      </c>
      <c r="G26" s="12">
        <v>1075046.5765800001</v>
      </c>
      <c r="H26" s="13">
        <f t="shared" si="2"/>
        <v>46.530048323096693</v>
      </c>
      <c r="I26" s="13">
        <f t="shared" si="3"/>
        <v>1.5636511386412768</v>
      </c>
      <c r="J26" s="12">
        <v>2461065.0540399998</v>
      </c>
      <c r="K26" s="12">
        <v>2945036.2637800002</v>
      </c>
      <c r="L26" s="13">
        <f t="shared" si="4"/>
        <v>19.665112425432632</v>
      </c>
      <c r="M26" s="13">
        <f t="shared" si="5"/>
        <v>1.5768958337815557</v>
      </c>
    </row>
    <row r="27" spans="1:13" ht="15.6" x14ac:dyDescent="0.3">
      <c r="A27" s="9" t="s">
        <v>19</v>
      </c>
      <c r="B27" s="8">
        <f>B28</f>
        <v>1275431.3443100001</v>
      </c>
      <c r="C27" s="8">
        <f>C28</f>
        <v>2162320.5185600002</v>
      </c>
      <c r="D27" s="10">
        <f t="shared" si="0"/>
        <v>69.536410423549796</v>
      </c>
      <c r="E27" s="10">
        <f t="shared" si="1"/>
        <v>11.522361936183133</v>
      </c>
      <c r="F27" s="8">
        <f>F28</f>
        <v>5934208.5317200003</v>
      </c>
      <c r="G27" s="8">
        <f>G28</f>
        <v>7466783.5418499997</v>
      </c>
      <c r="H27" s="10">
        <f t="shared" si="2"/>
        <v>25.826106412303485</v>
      </c>
      <c r="I27" s="10">
        <f t="shared" si="3"/>
        <v>10.860408136310049</v>
      </c>
      <c r="J27" s="8">
        <f>J28</f>
        <v>19735323.821770001</v>
      </c>
      <c r="K27" s="8">
        <f>K28</f>
        <v>19789513.550020002</v>
      </c>
      <c r="L27" s="10">
        <f t="shared" si="4"/>
        <v>0.27458241242651427</v>
      </c>
      <c r="M27" s="10">
        <f t="shared" si="5"/>
        <v>10.596134877312782</v>
      </c>
    </row>
    <row r="28" spans="1:13" ht="13.8" x14ac:dyDescent="0.25">
      <c r="A28" s="11" t="s">
        <v>144</v>
      </c>
      <c r="B28" s="12">
        <v>1275431.3443100001</v>
      </c>
      <c r="C28" s="12">
        <v>2162320.5185600002</v>
      </c>
      <c r="D28" s="13">
        <f t="shared" si="0"/>
        <v>69.536410423549796</v>
      </c>
      <c r="E28" s="13">
        <f t="shared" si="1"/>
        <v>11.522361936183133</v>
      </c>
      <c r="F28" s="12">
        <v>5934208.5317200003</v>
      </c>
      <c r="G28" s="12">
        <v>7466783.5418499997</v>
      </c>
      <c r="H28" s="13">
        <f t="shared" si="2"/>
        <v>25.826106412303485</v>
      </c>
      <c r="I28" s="13">
        <f t="shared" si="3"/>
        <v>10.860408136310049</v>
      </c>
      <c r="J28" s="12">
        <v>19735323.821770001</v>
      </c>
      <c r="K28" s="12">
        <v>19789513.550020002</v>
      </c>
      <c r="L28" s="13">
        <f t="shared" si="4"/>
        <v>0.27458241242651427</v>
      </c>
      <c r="M28" s="13">
        <f t="shared" si="5"/>
        <v>10.596134877312782</v>
      </c>
    </row>
    <row r="29" spans="1:13" ht="15.6" x14ac:dyDescent="0.3">
      <c r="A29" s="9" t="s">
        <v>21</v>
      </c>
      <c r="B29" s="8">
        <f>B30+B31+B32+B33+B34+B35+B36+B37+B38+B39+B40+B41</f>
        <v>4521701.6827999996</v>
      </c>
      <c r="C29" s="8">
        <f>C30+C31+C32+C33+C34+C35+C36+C37+C38+C39+C40+C41</f>
        <v>10683546.181370003</v>
      </c>
      <c r="D29" s="10">
        <f t="shared" si="0"/>
        <v>136.27268959402844</v>
      </c>
      <c r="E29" s="10">
        <f t="shared" si="1"/>
        <v>56.929435209564005</v>
      </c>
      <c r="F29" s="8">
        <f>F30+F31+F32+F33+F34+F35+F36+F37+F38+F39+F40+F41</f>
        <v>29067259.966399997</v>
      </c>
      <c r="G29" s="8">
        <f>G30+G31+G32+G33+G34+G35+G36+G37+G38+G39+G40+G41</f>
        <v>39060446.817629993</v>
      </c>
      <c r="H29" s="10">
        <f t="shared" si="2"/>
        <v>34.37952824855703</v>
      </c>
      <c r="I29" s="10">
        <f t="shared" si="3"/>
        <v>56.813270673839597</v>
      </c>
      <c r="J29" s="8">
        <f>J30+J31+J32+J33+J34+J35+J36+J37+J38+J39+J40+J41</f>
        <v>99406306.37349999</v>
      </c>
      <c r="K29" s="8">
        <f>K30+K31+K32+K33+K34+K35+K36+K37+K38+K39+K40+K41</f>
        <v>108062292.15707999</v>
      </c>
      <c r="L29" s="10">
        <f t="shared" si="4"/>
        <v>8.7076827410293376</v>
      </c>
      <c r="M29" s="10">
        <f t="shared" si="5"/>
        <v>57.861079806423113</v>
      </c>
    </row>
    <row r="30" spans="1:13" ht="13.8" x14ac:dyDescent="0.25">
      <c r="A30" s="11" t="s">
        <v>145</v>
      </c>
      <c r="B30" s="12">
        <v>573277.50399</v>
      </c>
      <c r="C30" s="12">
        <v>1632042.47918</v>
      </c>
      <c r="D30" s="13">
        <f t="shared" si="0"/>
        <v>184.68629377936813</v>
      </c>
      <c r="E30" s="13">
        <f t="shared" si="1"/>
        <v>8.6966682223691727</v>
      </c>
      <c r="F30" s="12">
        <v>4790261.5422900002</v>
      </c>
      <c r="G30" s="12">
        <v>6336206.5751400003</v>
      </c>
      <c r="H30" s="13">
        <f t="shared" si="2"/>
        <v>32.272664429737084</v>
      </c>
      <c r="I30" s="13">
        <f t="shared" si="3"/>
        <v>9.2159882573671226</v>
      </c>
      <c r="J30" s="12">
        <v>16481733.06659</v>
      </c>
      <c r="K30" s="12">
        <v>18665976.489410002</v>
      </c>
      <c r="L30" s="13">
        <f t="shared" si="4"/>
        <v>13.252510606713233</v>
      </c>
      <c r="M30" s="13">
        <f t="shared" si="5"/>
        <v>9.9945460507965738</v>
      </c>
    </row>
    <row r="31" spans="1:13" ht="13.8" x14ac:dyDescent="0.25">
      <c r="A31" s="11" t="s">
        <v>146</v>
      </c>
      <c r="B31" s="12">
        <v>596327.52368999994</v>
      </c>
      <c r="C31" s="12">
        <v>2465647.1821099999</v>
      </c>
      <c r="D31" s="13">
        <f t="shared" si="0"/>
        <v>313.47197373230136</v>
      </c>
      <c r="E31" s="13">
        <f t="shared" si="1"/>
        <v>13.138699371969697</v>
      </c>
      <c r="F31" s="12">
        <v>7573056.9202100001</v>
      </c>
      <c r="G31" s="12">
        <v>10153350.21814</v>
      </c>
      <c r="H31" s="13">
        <f t="shared" si="2"/>
        <v>34.072017748130818</v>
      </c>
      <c r="I31" s="13">
        <f t="shared" si="3"/>
        <v>14.768009103498434</v>
      </c>
      <c r="J31" s="12">
        <v>27788131.718199998</v>
      </c>
      <c r="K31" s="12">
        <v>28125738.821400002</v>
      </c>
      <c r="L31" s="13">
        <f t="shared" si="4"/>
        <v>1.2149327152457887</v>
      </c>
      <c r="M31" s="13">
        <f t="shared" si="5"/>
        <v>15.059699235271268</v>
      </c>
    </row>
    <row r="32" spans="1:13" ht="13.8" x14ac:dyDescent="0.25">
      <c r="A32" s="11" t="s">
        <v>147</v>
      </c>
      <c r="B32" s="12">
        <v>28953.63925</v>
      </c>
      <c r="C32" s="12">
        <v>109911.5089</v>
      </c>
      <c r="D32" s="13">
        <f t="shared" si="0"/>
        <v>279.61206862795325</v>
      </c>
      <c r="E32" s="13">
        <f t="shared" si="1"/>
        <v>0.58568569073247334</v>
      </c>
      <c r="F32" s="12">
        <v>354063.18680000002</v>
      </c>
      <c r="G32" s="12">
        <v>320991.74599000002</v>
      </c>
      <c r="H32" s="13">
        <f t="shared" si="2"/>
        <v>-9.3405476883653229</v>
      </c>
      <c r="I32" s="13">
        <f t="shared" si="3"/>
        <v>0.46688126825951015</v>
      </c>
      <c r="J32" s="12">
        <v>1014707.8155800001</v>
      </c>
      <c r="K32" s="12">
        <v>1341934.9140900001</v>
      </c>
      <c r="L32" s="13">
        <f t="shared" si="4"/>
        <v>32.248406239283696</v>
      </c>
      <c r="M32" s="13">
        <f t="shared" si="5"/>
        <v>0.71852818970673527</v>
      </c>
    </row>
    <row r="33" spans="1:13" ht="13.8" x14ac:dyDescent="0.25">
      <c r="A33" s="11" t="s">
        <v>148</v>
      </c>
      <c r="B33" s="12">
        <v>619436.81217000005</v>
      </c>
      <c r="C33" s="12">
        <v>1258542.2725800001</v>
      </c>
      <c r="D33" s="13">
        <f t="shared" si="0"/>
        <v>103.17524691035025</v>
      </c>
      <c r="E33" s="13">
        <f t="shared" si="1"/>
        <v>6.7063968788079675</v>
      </c>
      <c r="F33" s="12">
        <v>3133417.5730400002</v>
      </c>
      <c r="G33" s="12">
        <v>4474737.8713100003</v>
      </c>
      <c r="H33" s="13">
        <f t="shared" si="2"/>
        <v>42.806943760408828</v>
      </c>
      <c r="I33" s="13">
        <f t="shared" si="3"/>
        <v>6.5084891390047099</v>
      </c>
      <c r="J33" s="12">
        <v>10753311.62685</v>
      </c>
      <c r="K33" s="12">
        <v>12389716.889830001</v>
      </c>
      <c r="L33" s="13">
        <f t="shared" si="4"/>
        <v>15.21768660450658</v>
      </c>
      <c r="M33" s="13">
        <f t="shared" si="5"/>
        <v>6.6339736408642658</v>
      </c>
    </row>
    <row r="34" spans="1:13" ht="13.8" x14ac:dyDescent="0.25">
      <c r="A34" s="11" t="s">
        <v>149</v>
      </c>
      <c r="B34" s="12">
        <v>455426.81581</v>
      </c>
      <c r="C34" s="12">
        <v>824496.83010000002</v>
      </c>
      <c r="D34" s="13">
        <f t="shared" si="0"/>
        <v>81.038270360428839</v>
      </c>
      <c r="E34" s="13">
        <f t="shared" si="1"/>
        <v>4.3934980083223403</v>
      </c>
      <c r="F34" s="12">
        <v>2338128.0336699998</v>
      </c>
      <c r="G34" s="12">
        <v>2945068.9658900001</v>
      </c>
      <c r="H34" s="13">
        <f t="shared" si="2"/>
        <v>25.958413032982058</v>
      </c>
      <c r="I34" s="13">
        <f t="shared" si="3"/>
        <v>4.2835915598567542</v>
      </c>
      <c r="J34" s="12">
        <v>7626335.4940299997</v>
      </c>
      <c r="K34" s="12">
        <v>8147014.8859599996</v>
      </c>
      <c r="L34" s="13">
        <f t="shared" si="4"/>
        <v>6.8273863946530398</v>
      </c>
      <c r="M34" s="13">
        <f t="shared" si="5"/>
        <v>4.3622531883316507</v>
      </c>
    </row>
    <row r="35" spans="1:13" ht="13.8" x14ac:dyDescent="0.25">
      <c r="A35" s="11" t="s">
        <v>150</v>
      </c>
      <c r="B35" s="12">
        <v>517653.10184000002</v>
      </c>
      <c r="C35" s="12">
        <v>1050316.7524900001</v>
      </c>
      <c r="D35" s="13">
        <f t="shared" si="0"/>
        <v>102.89973125953364</v>
      </c>
      <c r="E35" s="13">
        <f t="shared" si="1"/>
        <v>5.5968251080028066</v>
      </c>
      <c r="F35" s="12">
        <v>2580436.9876999999</v>
      </c>
      <c r="G35" s="12">
        <v>3622966.9623799999</v>
      </c>
      <c r="H35" s="13">
        <f t="shared" si="2"/>
        <v>40.401295580917477</v>
      </c>
      <c r="I35" s="13">
        <f t="shared" si="3"/>
        <v>5.2695916059815913</v>
      </c>
      <c r="J35" s="12">
        <v>7976545.5961100003</v>
      </c>
      <c r="K35" s="12">
        <v>9295250.1651700009</v>
      </c>
      <c r="L35" s="13">
        <f t="shared" si="4"/>
        <v>16.532276449383126</v>
      </c>
      <c r="M35" s="13">
        <f t="shared" si="5"/>
        <v>4.9770664761188979</v>
      </c>
    </row>
    <row r="36" spans="1:13" ht="13.8" x14ac:dyDescent="0.25">
      <c r="A36" s="11" t="s">
        <v>151</v>
      </c>
      <c r="B36" s="12">
        <v>900235.88714999997</v>
      </c>
      <c r="C36" s="12">
        <v>1657800.74759</v>
      </c>
      <c r="D36" s="13">
        <f t="shared" si="0"/>
        <v>84.15181745734742</v>
      </c>
      <c r="E36" s="13">
        <f t="shared" si="1"/>
        <v>8.833926361910402</v>
      </c>
      <c r="F36" s="12">
        <v>4010672.56428</v>
      </c>
      <c r="G36" s="12">
        <v>5465857.3511100002</v>
      </c>
      <c r="H36" s="13">
        <f t="shared" si="2"/>
        <v>36.282812009891323</v>
      </c>
      <c r="I36" s="13">
        <f t="shared" si="3"/>
        <v>7.9500686360056871</v>
      </c>
      <c r="J36" s="12">
        <v>12896490.872090001</v>
      </c>
      <c r="K36" s="12">
        <v>14063656.306399999</v>
      </c>
      <c r="L36" s="13">
        <f t="shared" si="4"/>
        <v>9.0502559640927203</v>
      </c>
      <c r="M36" s="13">
        <f t="shared" si="5"/>
        <v>7.53027095456999</v>
      </c>
    </row>
    <row r="37" spans="1:13" ht="13.8" x14ac:dyDescent="0.25">
      <c r="A37" s="14" t="s">
        <v>152</v>
      </c>
      <c r="B37" s="12">
        <v>231358.31606000001</v>
      </c>
      <c r="C37" s="12">
        <v>402509.65781</v>
      </c>
      <c r="D37" s="13">
        <f t="shared" si="0"/>
        <v>73.976740782299757</v>
      </c>
      <c r="E37" s="13">
        <f t="shared" si="1"/>
        <v>2.1448540677885397</v>
      </c>
      <c r="F37" s="12">
        <v>1144754.88509</v>
      </c>
      <c r="G37" s="12">
        <v>1413999.90655</v>
      </c>
      <c r="H37" s="13">
        <f t="shared" si="2"/>
        <v>23.519884035160249</v>
      </c>
      <c r="I37" s="13">
        <f t="shared" si="3"/>
        <v>2.0566574621811591</v>
      </c>
      <c r="J37" s="12">
        <v>3513157.39225</v>
      </c>
      <c r="K37" s="12">
        <v>4026957.9702400002</v>
      </c>
      <c r="L37" s="13">
        <f t="shared" si="4"/>
        <v>14.62503727056011</v>
      </c>
      <c r="M37" s="13">
        <f t="shared" si="5"/>
        <v>2.1562020557038717</v>
      </c>
    </row>
    <row r="38" spans="1:13" ht="13.8" x14ac:dyDescent="0.25">
      <c r="A38" s="11" t="s">
        <v>153</v>
      </c>
      <c r="B38" s="12">
        <v>145571.75638000001</v>
      </c>
      <c r="C38" s="12">
        <v>404523.35858</v>
      </c>
      <c r="D38" s="13">
        <f t="shared" si="0"/>
        <v>177.88588160194593</v>
      </c>
      <c r="E38" s="13">
        <f t="shared" si="1"/>
        <v>2.1555844793551668</v>
      </c>
      <c r="F38" s="12">
        <v>1039583.94936</v>
      </c>
      <c r="G38" s="12">
        <v>1380148.28257</v>
      </c>
      <c r="H38" s="13">
        <f t="shared" si="2"/>
        <v>32.759675966492367</v>
      </c>
      <c r="I38" s="13">
        <f t="shared" si="3"/>
        <v>2.0074204044254165</v>
      </c>
      <c r="J38" s="12">
        <v>4070793.4294099999</v>
      </c>
      <c r="K38" s="12">
        <v>4119364.6549399998</v>
      </c>
      <c r="L38" s="13">
        <f t="shared" si="4"/>
        <v>1.193163602434123</v>
      </c>
      <c r="M38" s="13">
        <f t="shared" si="5"/>
        <v>2.2056804671954731</v>
      </c>
    </row>
    <row r="39" spans="1:13" ht="13.8" x14ac:dyDescent="0.25">
      <c r="A39" s="11" t="s">
        <v>154</v>
      </c>
      <c r="B39" s="12">
        <v>160660.43745</v>
      </c>
      <c r="C39" s="12">
        <v>302548.55531999998</v>
      </c>
      <c r="D39" s="13">
        <f>(C39-B39)/B39*100</f>
        <v>88.315530644660271</v>
      </c>
      <c r="E39" s="13">
        <f t="shared" si="1"/>
        <v>1.6121911288100432</v>
      </c>
      <c r="F39" s="12">
        <v>642869.78839</v>
      </c>
      <c r="G39" s="12">
        <v>949743.90986000001</v>
      </c>
      <c r="H39" s="13">
        <f t="shared" si="2"/>
        <v>47.735035463174292</v>
      </c>
      <c r="I39" s="13">
        <f t="shared" si="3"/>
        <v>1.381398888590103</v>
      </c>
      <c r="J39" s="12">
        <v>2571847.52361</v>
      </c>
      <c r="K39" s="12">
        <v>2585895.0580500001</v>
      </c>
      <c r="L39" s="13">
        <f t="shared" si="4"/>
        <v>0.54620401524745565</v>
      </c>
      <c r="M39" s="13">
        <f t="shared" si="5"/>
        <v>1.3845965816399095</v>
      </c>
    </row>
    <row r="40" spans="1:13" ht="13.8" x14ac:dyDescent="0.25">
      <c r="A40" s="11" t="s">
        <v>155</v>
      </c>
      <c r="B40" s="12">
        <v>286875.33373000001</v>
      </c>
      <c r="C40" s="12">
        <v>561885.68698999996</v>
      </c>
      <c r="D40" s="13">
        <f>(C40-B40)/B40*100</f>
        <v>95.86406390687911</v>
      </c>
      <c r="E40" s="13">
        <f t="shared" si="1"/>
        <v>2.9941214527119318</v>
      </c>
      <c r="F40" s="12">
        <v>1431436.89347</v>
      </c>
      <c r="G40" s="12">
        <v>1954303.4867</v>
      </c>
      <c r="H40" s="13">
        <f t="shared" si="2"/>
        <v>36.527393950459071</v>
      </c>
      <c r="I40" s="13">
        <f t="shared" si="3"/>
        <v>2.8425269553906345</v>
      </c>
      <c r="J40" s="12">
        <v>4604107.1599599998</v>
      </c>
      <c r="K40" s="12">
        <v>5185884.89592</v>
      </c>
      <c r="L40" s="13">
        <f t="shared" si="4"/>
        <v>12.636059842817705</v>
      </c>
      <c r="M40" s="13">
        <f t="shared" si="5"/>
        <v>2.7767400990678688</v>
      </c>
    </row>
    <row r="41" spans="1:13" ht="13.8" x14ac:dyDescent="0.25">
      <c r="A41" s="11" t="s">
        <v>156</v>
      </c>
      <c r="B41" s="12">
        <v>5924.5552799999996</v>
      </c>
      <c r="C41" s="12">
        <v>13321.149719999999</v>
      </c>
      <c r="D41" s="13">
        <f t="shared" si="0"/>
        <v>124.8464077121414</v>
      </c>
      <c r="E41" s="13">
        <f t="shared" si="1"/>
        <v>7.0984438783452036E-2</v>
      </c>
      <c r="F41" s="12">
        <v>28577.642100000001</v>
      </c>
      <c r="G41" s="12">
        <v>43071.541989999998</v>
      </c>
      <c r="H41" s="13">
        <f t="shared" si="2"/>
        <v>50.717619876693732</v>
      </c>
      <c r="I41" s="13">
        <f t="shared" si="3"/>
        <v>6.2647393278487659E-2</v>
      </c>
      <c r="J41" s="12">
        <v>109144.67882</v>
      </c>
      <c r="K41" s="12">
        <v>114901.10567</v>
      </c>
      <c r="L41" s="13">
        <f t="shared" si="4"/>
        <v>5.2741250533096791</v>
      </c>
      <c r="M41" s="13">
        <f t="shared" si="5"/>
        <v>6.1522867156603649E-2</v>
      </c>
    </row>
    <row r="42" spans="1:13" ht="15.6" x14ac:dyDescent="0.3">
      <c r="A42" s="9" t="s">
        <v>31</v>
      </c>
      <c r="B42" s="8">
        <f>B43</f>
        <v>329304.61407000001</v>
      </c>
      <c r="C42" s="8">
        <f>C43</f>
        <v>558470.54290999996</v>
      </c>
      <c r="D42" s="10">
        <f t="shared" si="0"/>
        <v>69.590864825017704</v>
      </c>
      <c r="E42" s="10">
        <f t="shared" si="1"/>
        <v>2.9759231672051287</v>
      </c>
      <c r="F42" s="8">
        <f>F43</f>
        <v>1264766.9884200001</v>
      </c>
      <c r="G42" s="8">
        <f>G43</f>
        <v>1772904.8583500001</v>
      </c>
      <c r="H42" s="10">
        <f t="shared" si="2"/>
        <v>40.176402023647626</v>
      </c>
      <c r="I42" s="10">
        <f t="shared" si="3"/>
        <v>2.5786833434517096</v>
      </c>
      <c r="J42" s="8">
        <f>J43</f>
        <v>4222843.9771400001</v>
      </c>
      <c r="K42" s="8">
        <f>K43</f>
        <v>4778158.7140300004</v>
      </c>
      <c r="L42" s="10">
        <f t="shared" si="4"/>
        <v>13.150254660038318</v>
      </c>
      <c r="M42" s="10">
        <f t="shared" si="5"/>
        <v>2.5584264146310005</v>
      </c>
    </row>
    <row r="43" spans="1:13" ht="13.8" x14ac:dyDescent="0.25">
      <c r="A43" s="11" t="s">
        <v>157</v>
      </c>
      <c r="B43" s="12">
        <v>329304.61407000001</v>
      </c>
      <c r="C43" s="12">
        <v>558470.54290999996</v>
      </c>
      <c r="D43" s="13">
        <f t="shared" si="0"/>
        <v>69.590864825017704</v>
      </c>
      <c r="E43" s="13">
        <f t="shared" si="1"/>
        <v>2.9759231672051287</v>
      </c>
      <c r="F43" s="12">
        <v>1264766.9884200001</v>
      </c>
      <c r="G43" s="12">
        <v>1772904.8583500001</v>
      </c>
      <c r="H43" s="13">
        <f t="shared" si="2"/>
        <v>40.176402023647626</v>
      </c>
      <c r="I43" s="13">
        <f t="shared" si="3"/>
        <v>2.5786833434517096</v>
      </c>
      <c r="J43" s="12">
        <v>4222843.9771400001</v>
      </c>
      <c r="K43" s="12">
        <v>4778158.7140300004</v>
      </c>
      <c r="L43" s="13">
        <f t="shared" si="4"/>
        <v>13.150254660038318</v>
      </c>
      <c r="M43" s="13">
        <f t="shared" si="5"/>
        <v>2.5584264146310005</v>
      </c>
    </row>
    <row r="44" spans="1:13" ht="15.6" x14ac:dyDescent="0.3">
      <c r="A44" s="9" t="s">
        <v>33</v>
      </c>
      <c r="B44" s="8">
        <f>B8+B22+B42</f>
        <v>8324762.1096599996</v>
      </c>
      <c r="C44" s="8">
        <f>C8+C22+C42</f>
        <v>17092405.148480002</v>
      </c>
      <c r="D44" s="10">
        <f t="shared" si="0"/>
        <v>105.32004306340581</v>
      </c>
      <c r="E44" s="10">
        <f t="shared" si="1"/>
        <v>91.080335588649106</v>
      </c>
      <c r="F44" s="15">
        <f>F8+F22+F42</f>
        <v>47455059.601429999</v>
      </c>
      <c r="G44" s="15">
        <f>G8+G22+G42</f>
        <v>62116605.763999999</v>
      </c>
      <c r="H44" s="16">
        <f t="shared" si="2"/>
        <v>30.895643764249307</v>
      </c>
      <c r="I44" s="16">
        <f t="shared" si="3"/>
        <v>90.348365780021638</v>
      </c>
      <c r="J44" s="15">
        <f>J8+J22+J42</f>
        <v>158356817.78703001</v>
      </c>
      <c r="K44" s="15">
        <f>K8+K22+K42</f>
        <v>170824547.80480999</v>
      </c>
      <c r="L44" s="16">
        <f t="shared" si="4"/>
        <v>7.8731880268947467</v>
      </c>
      <c r="M44" s="16">
        <f t="shared" si="5"/>
        <v>91.466621669126482</v>
      </c>
    </row>
    <row r="45" spans="1:13" ht="30" x14ac:dyDescent="0.25">
      <c r="A45" s="158" t="s">
        <v>222</v>
      </c>
      <c r="B45" s="159">
        <f>B46-B44</f>
        <v>653664.23733999953</v>
      </c>
      <c r="C45" s="159">
        <f>C46-C44</f>
        <v>1673890.6035199985</v>
      </c>
      <c r="D45" s="160">
        <f t="shared" si="0"/>
        <v>156.07804556230209</v>
      </c>
      <c r="E45" s="160">
        <f t="shared" si="1"/>
        <v>8.9196644113508938</v>
      </c>
      <c r="F45" s="159">
        <f>F46-F44</f>
        <v>4186639.9085700065</v>
      </c>
      <c r="G45" s="159">
        <f>G46-G44</f>
        <v>6635723.3209999949</v>
      </c>
      <c r="H45" s="161">
        <f t="shared" si="2"/>
        <v>58.497589138648898</v>
      </c>
      <c r="I45" s="160">
        <f t="shared" si="3"/>
        <v>9.6516342199783605</v>
      </c>
      <c r="J45" s="159">
        <f>J46-J44</f>
        <v>14243252.148969978</v>
      </c>
      <c r="K45" s="159">
        <f>K46-K44</f>
        <v>15937075.930190027</v>
      </c>
      <c r="L45" s="161">
        <f t="shared" si="4"/>
        <v>11.892113988465338</v>
      </c>
      <c r="M45" s="160">
        <f t="shared" si="5"/>
        <v>8.5333783308735178</v>
      </c>
    </row>
    <row r="46" spans="1:13" ht="21" x14ac:dyDescent="0.25">
      <c r="A46" s="162" t="s">
        <v>223</v>
      </c>
      <c r="B46" s="163">
        <v>8978426.3469999991</v>
      </c>
      <c r="C46" s="163">
        <v>18766295.752</v>
      </c>
      <c r="D46" s="164">
        <f t="shared" si="0"/>
        <v>109.0154223771125</v>
      </c>
      <c r="E46" s="165">
        <f t="shared" ref="E45:E46" si="6">C46/C$46*100</f>
        <v>100</v>
      </c>
      <c r="F46" s="163">
        <v>51641699.510000005</v>
      </c>
      <c r="G46" s="163">
        <v>68752329.084999993</v>
      </c>
      <c r="H46" s="164">
        <f t="shared" si="2"/>
        <v>33.133358772762023</v>
      </c>
      <c r="I46" s="165">
        <f t="shared" si="3"/>
        <v>100</v>
      </c>
      <c r="J46" s="163">
        <v>172600069.93599999</v>
      </c>
      <c r="K46" s="163">
        <v>186761623.73500001</v>
      </c>
      <c r="L46" s="164">
        <f t="shared" si="4"/>
        <v>8.2048366517181144</v>
      </c>
      <c r="M46" s="165">
        <f t="shared" si="5"/>
        <v>100</v>
      </c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/>
  </sheetViews>
  <sheetFormatPr defaultColWidth="9.218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/>
  </sheetViews>
  <sheetFormatPr defaultColWidth="9.218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/>
  </sheetViews>
  <sheetFormatPr defaultColWidth="9.218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/>
  </sheetViews>
  <sheetFormatPr defaultColWidth="9.21875" defaultRowHeight="13.2" x14ac:dyDescent="0.25"/>
  <cols>
    <col min="4" max="4" width="22.21875" customWidth="1"/>
    <col min="9" max="9" width="17.777343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4"/>
  <sheetViews>
    <sheetView showGridLines="0" zoomScale="90" zoomScaleNormal="90" workbookViewId="0">
      <selection activeCell="B1" sqref="B1"/>
    </sheetView>
  </sheetViews>
  <sheetFormatPr defaultColWidth="9.21875" defaultRowHeight="13.2" x14ac:dyDescent="0.25"/>
  <cols>
    <col min="1" max="1" width="7" customWidth="1"/>
    <col min="2" max="2" width="40.21875" customWidth="1"/>
    <col min="3" max="4" width="11" style="33" bestFit="1" customWidth="1"/>
    <col min="5" max="5" width="12.21875" style="34" bestFit="1" customWidth="1"/>
    <col min="6" max="6" width="11" style="34" bestFit="1" customWidth="1"/>
    <col min="7" max="7" width="12.21875" style="34" bestFit="1" customWidth="1"/>
    <col min="8" max="8" width="11.44140625" style="34" bestFit="1" customWidth="1"/>
    <col min="9" max="9" width="12.21875" style="34" bestFit="1" customWidth="1"/>
    <col min="10" max="10" width="12.77734375" style="34" bestFit="1" customWidth="1"/>
    <col min="11" max="11" width="12.21875" style="34" bestFit="1" customWidth="1"/>
    <col min="12" max="12" width="11" style="34" customWidth="1"/>
    <col min="13" max="13" width="12.2187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6"/>
      <c r="B1" s="110" t="s">
        <v>60</v>
      </c>
      <c r="C1" s="111" t="s">
        <v>44</v>
      </c>
      <c r="D1" s="111" t="s">
        <v>45</v>
      </c>
      <c r="E1" s="111" t="s">
        <v>46</v>
      </c>
      <c r="F1" s="111" t="s">
        <v>47</v>
      </c>
      <c r="G1" s="111" t="s">
        <v>48</v>
      </c>
      <c r="H1" s="111" t="s">
        <v>49</v>
      </c>
      <c r="I1" s="111" t="s">
        <v>0</v>
      </c>
      <c r="J1" s="111" t="s">
        <v>61</v>
      </c>
      <c r="K1" s="111" t="s">
        <v>50</v>
      </c>
      <c r="L1" s="111" t="s">
        <v>51</v>
      </c>
      <c r="M1" s="111" t="s">
        <v>52</v>
      </c>
      <c r="N1" s="111" t="s">
        <v>53</v>
      </c>
      <c r="O1" s="112" t="s">
        <v>42</v>
      </c>
    </row>
    <row r="2" spans="1:15" s="37" customFormat="1" ht="15" thickTop="1" thickBot="1" x14ac:dyDescent="0.3">
      <c r="A2" s="87">
        <v>2021</v>
      </c>
      <c r="B2" s="113" t="s">
        <v>2</v>
      </c>
      <c r="C2" s="114">
        <f>C4+C6+C8+C10+C12+C14+C16+C18+C20+C22</f>
        <v>2060253.0678800002</v>
      </c>
      <c r="D2" s="114">
        <f t="shared" ref="D2:O2" si="0">D4+D6+D8+D10+D12+D14+D16+D18+D20+D22</f>
        <v>2129193.0990899997</v>
      </c>
      <c r="E2" s="114">
        <f t="shared" si="0"/>
        <v>2428378.91915</v>
      </c>
      <c r="F2" s="114">
        <f t="shared" si="0"/>
        <v>2360229.2513699997</v>
      </c>
      <c r="G2" s="114"/>
      <c r="H2" s="114"/>
      <c r="I2" s="114"/>
      <c r="J2" s="114"/>
      <c r="K2" s="114"/>
      <c r="L2" s="114"/>
      <c r="M2" s="114"/>
      <c r="N2" s="114"/>
      <c r="O2" s="114">
        <f t="shared" si="0"/>
        <v>8978054.3374899998</v>
      </c>
    </row>
    <row r="3" spans="1:15" ht="14.4" thickTop="1" x14ac:dyDescent="0.25">
      <c r="A3" s="86">
        <v>2020</v>
      </c>
      <c r="B3" s="113" t="s">
        <v>2</v>
      </c>
      <c r="C3" s="114">
        <f>C5+C7+C9+C11+C13+C15+C17+C19+C21+C23</f>
        <v>2043243.2881300002</v>
      </c>
      <c r="D3" s="114">
        <f t="shared" ref="D3:O3" si="1">D5+D7+D9+D11+D13+D15+D17+D19+D21+D23</f>
        <v>1939489.3303999999</v>
      </c>
      <c r="E3" s="114">
        <f t="shared" si="1"/>
        <v>2031662.9815100001</v>
      </c>
      <c r="F3" s="114">
        <f t="shared" si="1"/>
        <v>1762688.7463500001</v>
      </c>
      <c r="G3" s="114">
        <f t="shared" si="1"/>
        <v>1575498.4579800002</v>
      </c>
      <c r="H3" s="114">
        <f t="shared" si="1"/>
        <v>1910031.8380100001</v>
      </c>
      <c r="I3" s="114">
        <f t="shared" si="1"/>
        <v>1954116.9953300003</v>
      </c>
      <c r="J3" s="114">
        <f t="shared" si="1"/>
        <v>1678855.3372</v>
      </c>
      <c r="K3" s="114">
        <f t="shared" si="1"/>
        <v>2215741.0085800001</v>
      </c>
      <c r="L3" s="114">
        <f t="shared" si="1"/>
        <v>2333259.1601300002</v>
      </c>
      <c r="M3" s="114">
        <f t="shared" si="1"/>
        <v>2308157.64488</v>
      </c>
      <c r="N3" s="114">
        <f t="shared" si="1"/>
        <v>2595030.5553699997</v>
      </c>
      <c r="O3" s="114">
        <f t="shared" si="1"/>
        <v>24347775.343869999</v>
      </c>
    </row>
    <row r="4" spans="1:15" s="37" customFormat="1" ht="13.8" x14ac:dyDescent="0.25">
      <c r="A4" s="87">
        <v>2021</v>
      </c>
      <c r="B4" s="115" t="s">
        <v>131</v>
      </c>
      <c r="C4" s="116">
        <v>599857.19082000002</v>
      </c>
      <c r="D4" s="116">
        <v>635896.25590999995</v>
      </c>
      <c r="E4" s="116">
        <v>783962.79192999995</v>
      </c>
      <c r="F4" s="116">
        <v>753495.15972999996</v>
      </c>
      <c r="G4" s="116"/>
      <c r="H4" s="116"/>
      <c r="I4" s="116"/>
      <c r="J4" s="116"/>
      <c r="K4" s="116"/>
      <c r="L4" s="116"/>
      <c r="M4" s="116"/>
      <c r="N4" s="116"/>
      <c r="O4" s="117">
        <v>2773211.3983900002</v>
      </c>
    </row>
    <row r="5" spans="1:15" ht="13.8" x14ac:dyDescent="0.25">
      <c r="A5" s="86">
        <v>2020</v>
      </c>
      <c r="B5" s="115" t="s">
        <v>131</v>
      </c>
      <c r="C5" s="116">
        <v>583483.28977999999</v>
      </c>
      <c r="D5" s="116">
        <v>593058.92209000001</v>
      </c>
      <c r="E5" s="116">
        <v>631382.81952000002</v>
      </c>
      <c r="F5" s="116">
        <v>593842.38549999997</v>
      </c>
      <c r="G5" s="116">
        <v>498475.42518999998</v>
      </c>
      <c r="H5" s="116">
        <v>571551.14307999995</v>
      </c>
      <c r="I5" s="116">
        <v>588897.20463000005</v>
      </c>
      <c r="J5" s="116">
        <v>544244.33328999998</v>
      </c>
      <c r="K5" s="116">
        <v>643333.91526000004</v>
      </c>
      <c r="L5" s="116">
        <v>667350.87083999999</v>
      </c>
      <c r="M5" s="116">
        <v>611857.62601000001</v>
      </c>
      <c r="N5" s="116">
        <v>765468.48569999996</v>
      </c>
      <c r="O5" s="117">
        <v>7292946.4208899997</v>
      </c>
    </row>
    <row r="6" spans="1:15" s="37" customFormat="1" ht="13.8" x14ac:dyDescent="0.25">
      <c r="A6" s="87">
        <v>2021</v>
      </c>
      <c r="B6" s="115" t="s">
        <v>132</v>
      </c>
      <c r="C6" s="116">
        <v>278212.13961000001</v>
      </c>
      <c r="D6" s="116">
        <v>249593.13803</v>
      </c>
      <c r="E6" s="116">
        <v>246605.95830999999</v>
      </c>
      <c r="F6" s="116">
        <v>201887.21924000001</v>
      </c>
      <c r="G6" s="116"/>
      <c r="H6" s="116"/>
      <c r="I6" s="116"/>
      <c r="J6" s="116"/>
      <c r="K6" s="116"/>
      <c r="L6" s="116"/>
      <c r="M6" s="116"/>
      <c r="N6" s="116"/>
      <c r="O6" s="117">
        <v>976298.45519000001</v>
      </c>
    </row>
    <row r="7" spans="1:15" ht="13.8" x14ac:dyDescent="0.25">
      <c r="A7" s="86">
        <v>2020</v>
      </c>
      <c r="B7" s="115" t="s">
        <v>132</v>
      </c>
      <c r="C7" s="116">
        <v>255284.85496</v>
      </c>
      <c r="D7" s="116">
        <v>203425.85910999999</v>
      </c>
      <c r="E7" s="116">
        <v>178132.90669999999</v>
      </c>
      <c r="F7" s="116">
        <v>118357.13295</v>
      </c>
      <c r="G7" s="116">
        <v>158686.86642999999</v>
      </c>
      <c r="H7" s="116">
        <v>264193.62819999998</v>
      </c>
      <c r="I7" s="116">
        <v>185540.81602</v>
      </c>
      <c r="J7" s="116">
        <v>129755.44379999999</v>
      </c>
      <c r="K7" s="116">
        <v>197114.48373000001</v>
      </c>
      <c r="L7" s="116">
        <v>263887.011</v>
      </c>
      <c r="M7" s="116">
        <v>370422.74047000002</v>
      </c>
      <c r="N7" s="116">
        <v>405314.96317</v>
      </c>
      <c r="O7" s="117">
        <v>2730116.7065400002</v>
      </c>
    </row>
    <row r="8" spans="1:15" s="37" customFormat="1" ht="13.8" x14ac:dyDescent="0.25">
      <c r="A8" s="87">
        <v>2021</v>
      </c>
      <c r="B8" s="115" t="s">
        <v>133</v>
      </c>
      <c r="C8" s="116">
        <v>129763.89152999999</v>
      </c>
      <c r="D8" s="116">
        <v>145673.36997</v>
      </c>
      <c r="E8" s="116">
        <v>164428.32066</v>
      </c>
      <c r="F8" s="116">
        <v>158064.28208</v>
      </c>
      <c r="G8" s="116"/>
      <c r="H8" s="116"/>
      <c r="I8" s="116"/>
      <c r="J8" s="116"/>
      <c r="K8" s="116"/>
      <c r="L8" s="116"/>
      <c r="M8" s="116"/>
      <c r="N8" s="116"/>
      <c r="O8" s="117">
        <v>597929.86424000002</v>
      </c>
    </row>
    <row r="9" spans="1:15" ht="13.8" x14ac:dyDescent="0.25">
      <c r="A9" s="86">
        <v>2020</v>
      </c>
      <c r="B9" s="115" t="s">
        <v>133</v>
      </c>
      <c r="C9" s="116">
        <v>131869.98423</v>
      </c>
      <c r="D9" s="116">
        <v>126847.16056</v>
      </c>
      <c r="E9" s="116">
        <v>162232.90966999999</v>
      </c>
      <c r="F9" s="116">
        <v>143635.70899000001</v>
      </c>
      <c r="G9" s="116">
        <v>99998.845289999997</v>
      </c>
      <c r="H9" s="116">
        <v>112618.65360000001</v>
      </c>
      <c r="I9" s="116">
        <v>124157.45339</v>
      </c>
      <c r="J9" s="116">
        <v>130638.14971</v>
      </c>
      <c r="K9" s="116">
        <v>166846.41081</v>
      </c>
      <c r="L9" s="116">
        <v>168641.87609000001</v>
      </c>
      <c r="M9" s="116">
        <v>164437.27471999999</v>
      </c>
      <c r="N9" s="116">
        <v>151221.75333000001</v>
      </c>
      <c r="O9" s="117">
        <v>1683146.1803900001</v>
      </c>
    </row>
    <row r="10" spans="1:15" s="37" customFormat="1" ht="13.8" x14ac:dyDescent="0.25">
      <c r="A10" s="87">
        <v>2021</v>
      </c>
      <c r="B10" s="115" t="s">
        <v>134</v>
      </c>
      <c r="C10" s="116">
        <v>103746.17676</v>
      </c>
      <c r="D10" s="116">
        <v>116716.96887</v>
      </c>
      <c r="E10" s="116">
        <v>126261.47457000001</v>
      </c>
      <c r="F10" s="116">
        <v>122163.72241</v>
      </c>
      <c r="G10" s="116"/>
      <c r="H10" s="116"/>
      <c r="I10" s="116"/>
      <c r="J10" s="116"/>
      <c r="K10" s="116"/>
      <c r="L10" s="116"/>
      <c r="M10" s="116"/>
      <c r="N10" s="116"/>
      <c r="O10" s="117">
        <v>468888.34260999999</v>
      </c>
    </row>
    <row r="11" spans="1:15" ht="13.8" x14ac:dyDescent="0.25">
      <c r="A11" s="86">
        <v>2020</v>
      </c>
      <c r="B11" s="115" t="s">
        <v>134</v>
      </c>
      <c r="C11" s="116">
        <v>113205.42514000001</v>
      </c>
      <c r="D11" s="116">
        <v>100301.6303</v>
      </c>
      <c r="E11" s="116">
        <v>123199.15419</v>
      </c>
      <c r="F11" s="116">
        <v>103631.95716999999</v>
      </c>
      <c r="G11" s="116">
        <v>74239.044009999998</v>
      </c>
      <c r="H11" s="116">
        <v>89459.700299999997</v>
      </c>
      <c r="I11" s="116">
        <v>89853.850919999997</v>
      </c>
      <c r="J11" s="116">
        <v>84827.392730000007</v>
      </c>
      <c r="K11" s="116">
        <v>148527.73120000001</v>
      </c>
      <c r="L11" s="116">
        <v>191066.40427</v>
      </c>
      <c r="M11" s="116">
        <v>154576.15176000001</v>
      </c>
      <c r="N11" s="116">
        <v>125916.85722999999</v>
      </c>
      <c r="O11" s="117">
        <v>1398805.2992199999</v>
      </c>
    </row>
    <row r="12" spans="1:15" s="37" customFormat="1" ht="13.8" x14ac:dyDescent="0.25">
      <c r="A12" s="87">
        <v>2021</v>
      </c>
      <c r="B12" s="115" t="s">
        <v>135</v>
      </c>
      <c r="C12" s="116">
        <v>190993.67420000001</v>
      </c>
      <c r="D12" s="116">
        <v>201550.20772999999</v>
      </c>
      <c r="E12" s="116">
        <v>183970.57607000001</v>
      </c>
      <c r="F12" s="116">
        <v>166312.57454</v>
      </c>
      <c r="G12" s="116"/>
      <c r="H12" s="116"/>
      <c r="I12" s="116"/>
      <c r="J12" s="116"/>
      <c r="K12" s="116"/>
      <c r="L12" s="116"/>
      <c r="M12" s="116"/>
      <c r="N12" s="116"/>
      <c r="O12" s="117">
        <v>742827.03254000004</v>
      </c>
    </row>
    <row r="13" spans="1:15" ht="13.8" x14ac:dyDescent="0.25">
      <c r="A13" s="86">
        <v>2020</v>
      </c>
      <c r="B13" s="115" t="s">
        <v>135</v>
      </c>
      <c r="C13" s="116">
        <v>183299.71315</v>
      </c>
      <c r="D13" s="116">
        <v>163093.91933999999</v>
      </c>
      <c r="E13" s="116">
        <v>207313.63224000001</v>
      </c>
      <c r="F13" s="116">
        <v>196606.79991999999</v>
      </c>
      <c r="G13" s="116">
        <v>119975.59901000001</v>
      </c>
      <c r="H13" s="116">
        <v>120394.22031</v>
      </c>
      <c r="I13" s="116">
        <v>135352.20457</v>
      </c>
      <c r="J13" s="116">
        <v>91056.767959999997</v>
      </c>
      <c r="K13" s="116">
        <v>222079.4828</v>
      </c>
      <c r="L13" s="116">
        <v>171296.52512000001</v>
      </c>
      <c r="M13" s="116">
        <v>155514.57625000001</v>
      </c>
      <c r="N13" s="116">
        <v>174708.30763</v>
      </c>
      <c r="O13" s="117">
        <v>1940691.7483000001</v>
      </c>
    </row>
    <row r="14" spans="1:15" s="37" customFormat="1" ht="13.8" x14ac:dyDescent="0.25">
      <c r="A14" s="87">
        <v>2021</v>
      </c>
      <c r="B14" s="115" t="s">
        <v>136</v>
      </c>
      <c r="C14" s="116">
        <v>15943.144840000001</v>
      </c>
      <c r="D14" s="116">
        <v>26141.642039999999</v>
      </c>
      <c r="E14" s="116">
        <v>26641.716609999999</v>
      </c>
      <c r="F14" s="116">
        <v>24948.966189999999</v>
      </c>
      <c r="G14" s="116"/>
      <c r="H14" s="116"/>
      <c r="I14" s="116"/>
      <c r="J14" s="116"/>
      <c r="K14" s="116"/>
      <c r="L14" s="116"/>
      <c r="M14" s="116"/>
      <c r="N14" s="116"/>
      <c r="O14" s="117">
        <v>93675.469679999995</v>
      </c>
    </row>
    <row r="15" spans="1:15" ht="13.8" x14ac:dyDescent="0.25">
      <c r="A15" s="86">
        <v>2020</v>
      </c>
      <c r="B15" s="115" t="s">
        <v>136</v>
      </c>
      <c r="C15" s="116">
        <v>24451.569380000001</v>
      </c>
      <c r="D15" s="116">
        <v>24726.651860000002</v>
      </c>
      <c r="E15" s="116">
        <v>29417.072550000001</v>
      </c>
      <c r="F15" s="116">
        <v>23301.29163</v>
      </c>
      <c r="G15" s="116">
        <v>19919.669020000001</v>
      </c>
      <c r="H15" s="116">
        <v>18969.29394</v>
      </c>
      <c r="I15" s="116">
        <v>19075.408370000001</v>
      </c>
      <c r="J15" s="116">
        <v>14848.67002</v>
      </c>
      <c r="K15" s="116">
        <v>19081.79737</v>
      </c>
      <c r="L15" s="116">
        <v>22005.576830000002</v>
      </c>
      <c r="M15" s="116">
        <v>25197.230309999999</v>
      </c>
      <c r="N15" s="116">
        <v>30132.582460000001</v>
      </c>
      <c r="O15" s="117">
        <v>271126.81374000001</v>
      </c>
    </row>
    <row r="16" spans="1:15" ht="13.8" x14ac:dyDescent="0.25">
      <c r="A16" s="87">
        <v>2021</v>
      </c>
      <c r="B16" s="115" t="s">
        <v>137</v>
      </c>
      <c r="C16" s="116">
        <v>59118.003539999998</v>
      </c>
      <c r="D16" s="116">
        <v>49199.688770000001</v>
      </c>
      <c r="E16" s="116">
        <v>49273.004710000001</v>
      </c>
      <c r="F16" s="116">
        <v>52929.03239</v>
      </c>
      <c r="G16" s="116"/>
      <c r="H16" s="116"/>
      <c r="I16" s="116"/>
      <c r="J16" s="116"/>
      <c r="K16" s="116"/>
      <c r="L16" s="116"/>
      <c r="M16" s="116"/>
      <c r="N16" s="116"/>
      <c r="O16" s="117">
        <v>210519.72941</v>
      </c>
    </row>
    <row r="17" spans="1:15" ht="13.8" x14ac:dyDescent="0.25">
      <c r="A17" s="86">
        <v>2020</v>
      </c>
      <c r="B17" s="115" t="s">
        <v>137</v>
      </c>
      <c r="C17" s="116">
        <v>79131.446320000003</v>
      </c>
      <c r="D17" s="116">
        <v>60671.367539999999</v>
      </c>
      <c r="E17" s="116">
        <v>78806.017680000004</v>
      </c>
      <c r="F17" s="116">
        <v>53409.438990000002</v>
      </c>
      <c r="G17" s="116">
        <v>69658.718049999996</v>
      </c>
      <c r="H17" s="116">
        <v>84526.764179999998</v>
      </c>
      <c r="I17" s="116">
        <v>74619.318069999994</v>
      </c>
      <c r="J17" s="116">
        <v>71254.857780000006</v>
      </c>
      <c r="K17" s="116">
        <v>90724.827149999997</v>
      </c>
      <c r="L17" s="116">
        <v>79811.920360000004</v>
      </c>
      <c r="M17" s="116">
        <v>67968.791859999998</v>
      </c>
      <c r="N17" s="116">
        <v>99922.812779999993</v>
      </c>
      <c r="O17" s="117">
        <v>910506.28075999999</v>
      </c>
    </row>
    <row r="18" spans="1:15" ht="13.8" x14ac:dyDescent="0.25">
      <c r="A18" s="87">
        <v>2021</v>
      </c>
      <c r="B18" s="115" t="s">
        <v>138</v>
      </c>
      <c r="C18" s="116">
        <v>12015.77319</v>
      </c>
      <c r="D18" s="116">
        <v>16226.111290000001</v>
      </c>
      <c r="E18" s="116">
        <v>17369.885979999999</v>
      </c>
      <c r="F18" s="116">
        <v>15419.12838</v>
      </c>
      <c r="G18" s="116"/>
      <c r="H18" s="116"/>
      <c r="I18" s="116"/>
      <c r="J18" s="116"/>
      <c r="K18" s="116"/>
      <c r="L18" s="116"/>
      <c r="M18" s="116"/>
      <c r="N18" s="116"/>
      <c r="O18" s="117">
        <v>61030.898840000002</v>
      </c>
    </row>
    <row r="19" spans="1:15" ht="13.8" x14ac:dyDescent="0.25">
      <c r="A19" s="86">
        <v>2020</v>
      </c>
      <c r="B19" s="115" t="s">
        <v>138</v>
      </c>
      <c r="C19" s="116">
        <v>11024.010979999999</v>
      </c>
      <c r="D19" s="116">
        <v>13044.33958</v>
      </c>
      <c r="E19" s="116">
        <v>12149.519109999999</v>
      </c>
      <c r="F19" s="116">
        <v>6813.2945600000003</v>
      </c>
      <c r="G19" s="116">
        <v>6914.2485900000001</v>
      </c>
      <c r="H19" s="116">
        <v>6061.0726599999998</v>
      </c>
      <c r="I19" s="116">
        <v>6099.3303900000001</v>
      </c>
      <c r="J19" s="116">
        <v>6022.5977899999998</v>
      </c>
      <c r="K19" s="116">
        <v>8099.6306800000002</v>
      </c>
      <c r="L19" s="116">
        <v>7811.1414000000004</v>
      </c>
      <c r="M19" s="116">
        <v>8959.7396700000008</v>
      </c>
      <c r="N19" s="116">
        <v>13108.625050000001</v>
      </c>
      <c r="O19" s="117">
        <v>106107.55046</v>
      </c>
    </row>
    <row r="20" spans="1:15" ht="13.8" x14ac:dyDescent="0.25">
      <c r="A20" s="87">
        <v>2021</v>
      </c>
      <c r="B20" s="115" t="s">
        <v>139</v>
      </c>
      <c r="C20" s="118">
        <v>216901.64304</v>
      </c>
      <c r="D20" s="118">
        <v>209025.76936000001</v>
      </c>
      <c r="E20" s="118">
        <v>247882.11481</v>
      </c>
      <c r="F20" s="118">
        <v>281619.79142000002</v>
      </c>
      <c r="G20" s="118"/>
      <c r="H20" s="116"/>
      <c r="I20" s="116"/>
      <c r="J20" s="116"/>
      <c r="K20" s="116"/>
      <c r="L20" s="116"/>
      <c r="M20" s="116"/>
      <c r="N20" s="116"/>
      <c r="O20" s="117">
        <v>955429.31862999999</v>
      </c>
    </row>
    <row r="21" spans="1:15" ht="13.8" x14ac:dyDescent="0.25">
      <c r="A21" s="86">
        <v>2020</v>
      </c>
      <c r="B21" s="115" t="s">
        <v>139</v>
      </c>
      <c r="C21" s="116">
        <v>208704.15538000001</v>
      </c>
      <c r="D21" s="116">
        <v>209590.38469000001</v>
      </c>
      <c r="E21" s="116">
        <v>182293.10563000001</v>
      </c>
      <c r="F21" s="116">
        <v>182916.50704999999</v>
      </c>
      <c r="G21" s="116">
        <v>160819.64772000001</v>
      </c>
      <c r="H21" s="116">
        <v>183353.03677999999</v>
      </c>
      <c r="I21" s="116">
        <v>218769.25588000001</v>
      </c>
      <c r="J21" s="116">
        <v>179649.28064000001</v>
      </c>
      <c r="K21" s="116">
        <v>206149.27737</v>
      </c>
      <c r="L21" s="116">
        <v>234875.55642000001</v>
      </c>
      <c r="M21" s="116">
        <v>226851.70314999999</v>
      </c>
      <c r="N21" s="116">
        <v>255918.82803</v>
      </c>
      <c r="O21" s="117">
        <v>2449890.7387399999</v>
      </c>
    </row>
    <row r="22" spans="1:15" ht="13.8" x14ac:dyDescent="0.25">
      <c r="A22" s="87">
        <v>2021</v>
      </c>
      <c r="B22" s="115" t="s">
        <v>140</v>
      </c>
      <c r="C22" s="118">
        <v>453701.43034999998</v>
      </c>
      <c r="D22" s="118">
        <v>479169.94712000003</v>
      </c>
      <c r="E22" s="118">
        <v>581983.07550000004</v>
      </c>
      <c r="F22" s="118">
        <v>583389.37499000004</v>
      </c>
      <c r="G22" s="118"/>
      <c r="H22" s="116"/>
      <c r="I22" s="116"/>
      <c r="J22" s="116"/>
      <c r="K22" s="116"/>
      <c r="L22" s="116"/>
      <c r="M22" s="116"/>
      <c r="N22" s="116"/>
      <c r="O22" s="117">
        <v>2098243.8279599999</v>
      </c>
    </row>
    <row r="23" spans="1:15" ht="13.8" x14ac:dyDescent="0.25">
      <c r="A23" s="86">
        <v>2020</v>
      </c>
      <c r="B23" s="115" t="s">
        <v>140</v>
      </c>
      <c r="C23" s="116">
        <v>452788.83880999999</v>
      </c>
      <c r="D23" s="118">
        <v>444729.09532999998</v>
      </c>
      <c r="E23" s="116">
        <v>426735.84422000003</v>
      </c>
      <c r="F23" s="116">
        <v>340174.22959</v>
      </c>
      <c r="G23" s="116">
        <v>366810.39467000001</v>
      </c>
      <c r="H23" s="116">
        <v>458904.32496</v>
      </c>
      <c r="I23" s="116">
        <v>511752.15308999998</v>
      </c>
      <c r="J23" s="116">
        <v>426557.84347999998</v>
      </c>
      <c r="K23" s="116">
        <v>513783.45221000002</v>
      </c>
      <c r="L23" s="116">
        <v>526512.27780000004</v>
      </c>
      <c r="M23" s="116">
        <v>522371.81068</v>
      </c>
      <c r="N23" s="116">
        <v>573317.33999000001</v>
      </c>
      <c r="O23" s="117">
        <v>5564437.6048299996</v>
      </c>
    </row>
    <row r="24" spans="1:15" ht="13.8" x14ac:dyDescent="0.25">
      <c r="A24" s="87">
        <v>2021</v>
      </c>
      <c r="B24" s="113" t="s">
        <v>14</v>
      </c>
      <c r="C24" s="119">
        <f>C26+C28+C30+C32+C34+C36+C38+C40+C42+C44+C46+C48+C50+C52+C54+C56</f>
        <v>11078517.116149999</v>
      </c>
      <c r="D24" s="119">
        <f t="shared" ref="D24:O24" si="2">D26+D28+D30+D32+D34+D36+D38+D40+D42+D44+D46+D48+D50+D52+D54+D56</f>
        <v>11971583.438709999</v>
      </c>
      <c r="E24" s="119">
        <f t="shared" si="2"/>
        <v>14141840.6591</v>
      </c>
      <c r="F24" s="119">
        <f t="shared" si="2"/>
        <v>14173705.354200002</v>
      </c>
      <c r="G24" s="119"/>
      <c r="H24" s="119"/>
      <c r="I24" s="119"/>
      <c r="J24" s="119"/>
      <c r="K24" s="119"/>
      <c r="L24" s="119"/>
      <c r="M24" s="119"/>
      <c r="N24" s="119"/>
      <c r="O24" s="119">
        <f t="shared" si="2"/>
        <v>51365646.568159997</v>
      </c>
    </row>
    <row r="25" spans="1:15" ht="13.8" x14ac:dyDescent="0.25">
      <c r="A25" s="86">
        <v>2020</v>
      </c>
      <c r="B25" s="113" t="s">
        <v>14</v>
      </c>
      <c r="C25" s="119">
        <f>C27+C29+C31+C33+C35+C37+C39+C41+C43+C45+C47+C49+C51+C53+C55+C57</f>
        <v>11099945.833449999</v>
      </c>
      <c r="D25" s="119">
        <f t="shared" ref="D25:O25" si="3">D27+D29+D31+D33+D35+D37+D39+D41+D43+D45+D47+D49+D51+D53+D55+D57</f>
        <v>11122096.873340001</v>
      </c>
      <c r="E25" s="119">
        <f t="shared" si="3"/>
        <v>9958396.8105900027</v>
      </c>
      <c r="F25" s="119">
        <f t="shared" si="3"/>
        <v>6232768.7492400007</v>
      </c>
      <c r="G25" s="119">
        <f t="shared" si="3"/>
        <v>7113238.5054099988</v>
      </c>
      <c r="H25" s="119">
        <f t="shared" si="3"/>
        <v>10209445.931440001</v>
      </c>
      <c r="I25" s="119">
        <f t="shared" si="3"/>
        <v>11458649.847970003</v>
      </c>
      <c r="J25" s="119">
        <f t="shared" si="3"/>
        <v>9391717.325720001</v>
      </c>
      <c r="K25" s="119">
        <f t="shared" si="3"/>
        <v>12224901.803920001</v>
      </c>
      <c r="L25" s="119">
        <f t="shared" si="3"/>
        <v>13281249.458650002</v>
      </c>
      <c r="M25" s="119">
        <f t="shared" si="3"/>
        <v>12174743.627549998</v>
      </c>
      <c r="N25" s="119">
        <f t="shared" si="3"/>
        <v>13278050.68699</v>
      </c>
      <c r="O25" s="119">
        <f t="shared" si="3"/>
        <v>127545205.45427002</v>
      </c>
    </row>
    <row r="26" spans="1:15" ht="13.8" x14ac:dyDescent="0.25">
      <c r="A26" s="87">
        <v>2021</v>
      </c>
      <c r="B26" s="115" t="s">
        <v>141</v>
      </c>
      <c r="C26" s="116">
        <v>730427.65327999997</v>
      </c>
      <c r="D26" s="116">
        <v>745111.66411999997</v>
      </c>
      <c r="E26" s="116">
        <v>869264.40807999996</v>
      </c>
      <c r="F26" s="116">
        <v>878525.14685000002</v>
      </c>
      <c r="G26" s="116"/>
      <c r="H26" s="116"/>
      <c r="I26" s="116"/>
      <c r="J26" s="116"/>
      <c r="K26" s="116"/>
      <c r="L26" s="116"/>
      <c r="M26" s="116"/>
      <c r="N26" s="116"/>
      <c r="O26" s="117">
        <v>3223328.8723300002</v>
      </c>
    </row>
    <row r="27" spans="1:15" ht="13.8" x14ac:dyDescent="0.25">
      <c r="A27" s="86">
        <v>2020</v>
      </c>
      <c r="B27" s="115" t="s">
        <v>141</v>
      </c>
      <c r="C27" s="116">
        <v>672952.80998999998</v>
      </c>
      <c r="D27" s="116">
        <v>645847.26633000001</v>
      </c>
      <c r="E27" s="116">
        <v>584624.57605000003</v>
      </c>
      <c r="F27" s="116">
        <v>306219.74414999998</v>
      </c>
      <c r="G27" s="116">
        <v>368568.54275000002</v>
      </c>
      <c r="H27" s="116">
        <v>553302.64202999999</v>
      </c>
      <c r="I27" s="116">
        <v>655102.73019000003</v>
      </c>
      <c r="J27" s="116">
        <v>568016.42666</v>
      </c>
      <c r="K27" s="116">
        <v>687223.25133</v>
      </c>
      <c r="L27" s="116">
        <v>769128.86702000001</v>
      </c>
      <c r="M27" s="116">
        <v>704178.76338999998</v>
      </c>
      <c r="N27" s="116">
        <v>768550.72589</v>
      </c>
      <c r="O27" s="117">
        <v>7283716.3457800001</v>
      </c>
    </row>
    <row r="28" spans="1:15" ht="13.8" x14ac:dyDescent="0.25">
      <c r="A28" s="87">
        <v>2021</v>
      </c>
      <c r="B28" s="115" t="s">
        <v>142</v>
      </c>
      <c r="C28" s="116">
        <v>109833.6314</v>
      </c>
      <c r="D28" s="116">
        <v>129222.09218000001</v>
      </c>
      <c r="E28" s="116">
        <v>157661.61916</v>
      </c>
      <c r="F28" s="116">
        <v>143323.41703000001</v>
      </c>
      <c r="G28" s="116"/>
      <c r="H28" s="116"/>
      <c r="I28" s="116"/>
      <c r="J28" s="116"/>
      <c r="K28" s="116"/>
      <c r="L28" s="116"/>
      <c r="M28" s="116"/>
      <c r="N28" s="116"/>
      <c r="O28" s="117">
        <v>540040.75977</v>
      </c>
    </row>
    <row r="29" spans="1:15" ht="13.8" x14ac:dyDescent="0.25">
      <c r="A29" s="86">
        <v>2020</v>
      </c>
      <c r="B29" s="115" t="s">
        <v>142</v>
      </c>
      <c r="C29" s="116">
        <v>132734.87474999999</v>
      </c>
      <c r="D29" s="116">
        <v>151363.62469999999</v>
      </c>
      <c r="E29" s="116">
        <v>130394.66183</v>
      </c>
      <c r="F29" s="116">
        <v>53932.50344</v>
      </c>
      <c r="G29" s="116">
        <v>61556.372819999997</v>
      </c>
      <c r="H29" s="116">
        <v>101137.99194000001</v>
      </c>
      <c r="I29" s="116">
        <v>127736.4161</v>
      </c>
      <c r="J29" s="116">
        <v>97893.038379999998</v>
      </c>
      <c r="K29" s="116">
        <v>130369.79236000001</v>
      </c>
      <c r="L29" s="116">
        <v>130857.75042</v>
      </c>
      <c r="M29" s="116">
        <v>103919.55716</v>
      </c>
      <c r="N29" s="116">
        <v>109889.28439</v>
      </c>
      <c r="O29" s="117">
        <v>1331785.8682899999</v>
      </c>
    </row>
    <row r="30" spans="1:15" s="37" customFormat="1" ht="13.8" x14ac:dyDescent="0.25">
      <c r="A30" s="87">
        <v>2021</v>
      </c>
      <c r="B30" s="115" t="s">
        <v>143</v>
      </c>
      <c r="C30" s="116">
        <v>235599.78774999999</v>
      </c>
      <c r="D30" s="116">
        <v>246727.25545</v>
      </c>
      <c r="E30" s="116">
        <v>286729.44299000001</v>
      </c>
      <c r="F30" s="116">
        <v>305990.09039000003</v>
      </c>
      <c r="G30" s="116"/>
      <c r="H30" s="116"/>
      <c r="I30" s="116"/>
      <c r="J30" s="116"/>
      <c r="K30" s="116"/>
      <c r="L30" s="116"/>
      <c r="M30" s="116"/>
      <c r="N30" s="116"/>
      <c r="O30" s="117">
        <v>1075046.5765800001</v>
      </c>
    </row>
    <row r="31" spans="1:15" ht="13.8" x14ac:dyDescent="0.25">
      <c r="A31" s="86">
        <v>2020</v>
      </c>
      <c r="B31" s="115" t="s">
        <v>143</v>
      </c>
      <c r="C31" s="116">
        <v>221439.79410999999</v>
      </c>
      <c r="D31" s="116">
        <v>216850.69987000001</v>
      </c>
      <c r="E31" s="116">
        <v>219895.73874</v>
      </c>
      <c r="F31" s="116">
        <v>75483.474539999996</v>
      </c>
      <c r="G31" s="116">
        <v>117221.57016</v>
      </c>
      <c r="H31" s="116">
        <v>195131.12787</v>
      </c>
      <c r="I31" s="116">
        <v>248832.67285999999</v>
      </c>
      <c r="J31" s="116">
        <v>205440.87320999999</v>
      </c>
      <c r="K31" s="116">
        <v>269574.16256999999</v>
      </c>
      <c r="L31" s="116">
        <v>286876.98878000001</v>
      </c>
      <c r="M31" s="116">
        <v>257753.96281999999</v>
      </c>
      <c r="N31" s="116">
        <v>289158.32893000002</v>
      </c>
      <c r="O31" s="117">
        <v>2603659.3944600001</v>
      </c>
    </row>
    <row r="32" spans="1:15" ht="13.8" x14ac:dyDescent="0.25">
      <c r="A32" s="87">
        <v>2021</v>
      </c>
      <c r="B32" s="115" t="s">
        <v>144</v>
      </c>
      <c r="C32" s="118">
        <v>1635480.89845</v>
      </c>
      <c r="D32" s="118">
        <v>1671773.17667</v>
      </c>
      <c r="E32" s="118">
        <v>1997208.94817</v>
      </c>
      <c r="F32" s="118">
        <v>2162320.5185600002</v>
      </c>
      <c r="G32" s="118"/>
      <c r="H32" s="118"/>
      <c r="I32" s="118"/>
      <c r="J32" s="118"/>
      <c r="K32" s="118"/>
      <c r="L32" s="118"/>
      <c r="M32" s="118"/>
      <c r="N32" s="118"/>
      <c r="O32" s="117">
        <v>7466783.5418499997</v>
      </c>
    </row>
    <row r="33" spans="1:15" ht="13.8" x14ac:dyDescent="0.25">
      <c r="A33" s="86">
        <v>2020</v>
      </c>
      <c r="B33" s="115" t="s">
        <v>144</v>
      </c>
      <c r="C33" s="116">
        <v>1680111.3639199999</v>
      </c>
      <c r="D33" s="116">
        <v>1489584.15833</v>
      </c>
      <c r="E33" s="116">
        <v>1489081.6651600001</v>
      </c>
      <c r="F33" s="118">
        <v>1275431.3443100001</v>
      </c>
      <c r="G33" s="118">
        <v>1180797.45841</v>
      </c>
      <c r="H33" s="118">
        <v>1422688.68652</v>
      </c>
      <c r="I33" s="118">
        <v>1579644.8391100001</v>
      </c>
      <c r="J33" s="118">
        <v>1372169.0569800001</v>
      </c>
      <c r="K33" s="118">
        <v>1617249.94722</v>
      </c>
      <c r="L33" s="118">
        <v>1721302.8722099999</v>
      </c>
      <c r="M33" s="118">
        <v>1629459.7035099999</v>
      </c>
      <c r="N33" s="118">
        <v>1799417.4442100001</v>
      </c>
      <c r="O33" s="117">
        <v>18256938.539889999</v>
      </c>
    </row>
    <row r="34" spans="1:15" ht="13.8" x14ac:dyDescent="0.25">
      <c r="A34" s="87">
        <v>2021</v>
      </c>
      <c r="B34" s="115" t="s">
        <v>145</v>
      </c>
      <c r="C34" s="116">
        <v>1514856.2219700001</v>
      </c>
      <c r="D34" s="116">
        <v>1512563.00073</v>
      </c>
      <c r="E34" s="116">
        <v>1676744.87326</v>
      </c>
      <c r="F34" s="116">
        <v>1632042.47918</v>
      </c>
      <c r="G34" s="116"/>
      <c r="H34" s="116"/>
      <c r="I34" s="116"/>
      <c r="J34" s="116"/>
      <c r="K34" s="116"/>
      <c r="L34" s="116"/>
      <c r="M34" s="116"/>
      <c r="N34" s="116"/>
      <c r="O34" s="117">
        <v>6336206.5751400003</v>
      </c>
    </row>
    <row r="35" spans="1:15" ht="13.8" x14ac:dyDescent="0.25">
      <c r="A35" s="86">
        <v>2020</v>
      </c>
      <c r="B35" s="115" t="s">
        <v>145</v>
      </c>
      <c r="C35" s="116">
        <v>1490294.2445199999</v>
      </c>
      <c r="D35" s="116">
        <v>1516909.0920299999</v>
      </c>
      <c r="E35" s="116">
        <v>1209780.70175</v>
      </c>
      <c r="F35" s="116">
        <v>573277.50399</v>
      </c>
      <c r="G35" s="116">
        <v>835939.99708</v>
      </c>
      <c r="H35" s="116">
        <v>1348587.8126099999</v>
      </c>
      <c r="I35" s="116">
        <v>1804541.4936299999</v>
      </c>
      <c r="J35" s="116">
        <v>1538109.84464</v>
      </c>
      <c r="K35" s="116">
        <v>1787687.48043</v>
      </c>
      <c r="L35" s="116">
        <v>1847095.2564099999</v>
      </c>
      <c r="M35" s="116">
        <v>1514834.5796300001</v>
      </c>
      <c r="N35" s="116">
        <v>1652973.4498399999</v>
      </c>
      <c r="O35" s="117">
        <v>17120031.456560001</v>
      </c>
    </row>
    <row r="36" spans="1:15" ht="13.8" x14ac:dyDescent="0.25">
      <c r="A36" s="87">
        <v>2021</v>
      </c>
      <c r="B36" s="115" t="s">
        <v>146</v>
      </c>
      <c r="C36" s="116">
        <v>2266253.4643000001</v>
      </c>
      <c r="D36" s="116">
        <v>2531118.8183200001</v>
      </c>
      <c r="E36" s="116">
        <v>2890330.7534099999</v>
      </c>
      <c r="F36" s="116">
        <v>2465647.1821099999</v>
      </c>
      <c r="G36" s="116"/>
      <c r="H36" s="116"/>
      <c r="I36" s="116"/>
      <c r="J36" s="116"/>
      <c r="K36" s="116"/>
      <c r="L36" s="116"/>
      <c r="M36" s="116"/>
      <c r="N36" s="116"/>
      <c r="O36" s="117">
        <v>10153350.21814</v>
      </c>
    </row>
    <row r="37" spans="1:15" ht="13.8" x14ac:dyDescent="0.25">
      <c r="A37" s="86">
        <v>2020</v>
      </c>
      <c r="B37" s="115" t="s">
        <v>146</v>
      </c>
      <c r="C37" s="116">
        <v>2398160.2183599998</v>
      </c>
      <c r="D37" s="116">
        <v>2517968.84608</v>
      </c>
      <c r="E37" s="116">
        <v>2060600.3320800001</v>
      </c>
      <c r="F37" s="116">
        <v>596327.52368999994</v>
      </c>
      <c r="G37" s="116">
        <v>1202350.3807000001</v>
      </c>
      <c r="H37" s="116">
        <v>2014183.4314300001</v>
      </c>
      <c r="I37" s="116">
        <v>2199931.45138</v>
      </c>
      <c r="J37" s="116">
        <v>1543627.02574</v>
      </c>
      <c r="K37" s="116">
        <v>2604389.16126</v>
      </c>
      <c r="L37" s="116">
        <v>2914073.1109000002</v>
      </c>
      <c r="M37" s="116">
        <v>2696301.6426599999</v>
      </c>
      <c r="N37" s="116">
        <v>2797532.3991899998</v>
      </c>
      <c r="O37" s="117">
        <v>25545445.523469999</v>
      </c>
    </row>
    <row r="38" spans="1:15" ht="13.8" x14ac:dyDescent="0.25">
      <c r="A38" s="87">
        <v>2021</v>
      </c>
      <c r="B38" s="115" t="s">
        <v>147</v>
      </c>
      <c r="C38" s="116">
        <v>42744.004710000001</v>
      </c>
      <c r="D38" s="116">
        <v>14477.6723</v>
      </c>
      <c r="E38" s="116">
        <v>153858.56008</v>
      </c>
      <c r="F38" s="116">
        <v>109911.5089</v>
      </c>
      <c r="G38" s="116"/>
      <c r="H38" s="116"/>
      <c r="I38" s="116"/>
      <c r="J38" s="116"/>
      <c r="K38" s="116"/>
      <c r="L38" s="116"/>
      <c r="M38" s="116"/>
      <c r="N38" s="116"/>
      <c r="O38" s="117">
        <v>320991.74599000002</v>
      </c>
    </row>
    <row r="39" spans="1:15" ht="13.8" x14ac:dyDescent="0.25">
      <c r="A39" s="86">
        <v>2020</v>
      </c>
      <c r="B39" s="115" t="s">
        <v>147</v>
      </c>
      <c r="C39" s="116">
        <v>108751.99489</v>
      </c>
      <c r="D39" s="116">
        <v>147559.76540999999</v>
      </c>
      <c r="E39" s="116">
        <v>68797.787249999994</v>
      </c>
      <c r="F39" s="116">
        <v>28953.63925</v>
      </c>
      <c r="G39" s="116">
        <v>58162.571049999999</v>
      </c>
      <c r="H39" s="116">
        <v>88349.361170000004</v>
      </c>
      <c r="I39" s="116">
        <v>141332.83762000001</v>
      </c>
      <c r="J39" s="116">
        <v>120028.25627</v>
      </c>
      <c r="K39" s="116">
        <v>159923.62223000001</v>
      </c>
      <c r="L39" s="116">
        <v>41729.86378</v>
      </c>
      <c r="M39" s="116">
        <v>223265.95722000001</v>
      </c>
      <c r="N39" s="116">
        <v>188150.69876</v>
      </c>
      <c r="O39" s="117">
        <v>1375006.3548999999</v>
      </c>
    </row>
    <row r="40" spans="1:15" ht="13.8" x14ac:dyDescent="0.25">
      <c r="A40" s="87">
        <v>2021</v>
      </c>
      <c r="B40" s="115" t="s">
        <v>148</v>
      </c>
      <c r="C40" s="116">
        <v>894562.52619</v>
      </c>
      <c r="D40" s="116">
        <v>1065078.7790900001</v>
      </c>
      <c r="E40" s="116">
        <v>1256554.29345</v>
      </c>
      <c r="F40" s="116">
        <v>1258542.2725800001</v>
      </c>
      <c r="G40" s="116"/>
      <c r="H40" s="116"/>
      <c r="I40" s="116"/>
      <c r="J40" s="116"/>
      <c r="K40" s="116"/>
      <c r="L40" s="116"/>
      <c r="M40" s="116"/>
      <c r="N40" s="116"/>
      <c r="O40" s="117">
        <v>4474737.8713100003</v>
      </c>
    </row>
    <row r="41" spans="1:15" ht="13.8" x14ac:dyDescent="0.25">
      <c r="A41" s="86">
        <v>2020</v>
      </c>
      <c r="B41" s="115" t="s">
        <v>148</v>
      </c>
      <c r="C41" s="116">
        <v>822626.08528999996</v>
      </c>
      <c r="D41" s="116">
        <v>862533.76939000003</v>
      </c>
      <c r="E41" s="116">
        <v>828820.90619000001</v>
      </c>
      <c r="F41" s="116">
        <v>619436.81217000005</v>
      </c>
      <c r="G41" s="116">
        <v>668904.78333999997</v>
      </c>
      <c r="H41" s="116">
        <v>901107.66527999996</v>
      </c>
      <c r="I41" s="116">
        <v>984828.53367999999</v>
      </c>
      <c r="J41" s="116">
        <v>849845.24543999997</v>
      </c>
      <c r="K41" s="116">
        <v>1061243.37369</v>
      </c>
      <c r="L41" s="116">
        <v>1121184.5612699999</v>
      </c>
      <c r="M41" s="116">
        <v>1109155.72529</v>
      </c>
      <c r="N41" s="116">
        <v>1218709.13053</v>
      </c>
      <c r="O41" s="117">
        <v>11048396.591560001</v>
      </c>
    </row>
    <row r="42" spans="1:15" ht="13.8" x14ac:dyDescent="0.25">
      <c r="A42" s="87">
        <v>2021</v>
      </c>
      <c r="B42" s="115" t="s">
        <v>149</v>
      </c>
      <c r="C42" s="116">
        <v>651344.30079999997</v>
      </c>
      <c r="D42" s="116">
        <v>685080.18050000002</v>
      </c>
      <c r="E42" s="116">
        <v>784147.65448999999</v>
      </c>
      <c r="F42" s="116">
        <v>824496.83010000002</v>
      </c>
      <c r="G42" s="116"/>
      <c r="H42" s="116"/>
      <c r="I42" s="116"/>
      <c r="J42" s="116"/>
      <c r="K42" s="116"/>
      <c r="L42" s="116"/>
      <c r="M42" s="116"/>
      <c r="N42" s="116"/>
      <c r="O42" s="117">
        <v>2945068.9658900001</v>
      </c>
    </row>
    <row r="43" spans="1:15" ht="13.8" x14ac:dyDescent="0.25">
      <c r="A43" s="86">
        <v>2020</v>
      </c>
      <c r="B43" s="115" t="s">
        <v>149</v>
      </c>
      <c r="C43" s="116">
        <v>623758.75159999996</v>
      </c>
      <c r="D43" s="116">
        <v>633534.13815000001</v>
      </c>
      <c r="E43" s="116">
        <v>625408.32811</v>
      </c>
      <c r="F43" s="116">
        <v>455426.81581</v>
      </c>
      <c r="G43" s="116">
        <v>430827.64545000001</v>
      </c>
      <c r="H43" s="116">
        <v>585134.49791999999</v>
      </c>
      <c r="I43" s="116">
        <v>665764.12782000005</v>
      </c>
      <c r="J43" s="116">
        <v>570508.73341999995</v>
      </c>
      <c r="K43" s="116">
        <v>687343.74415000004</v>
      </c>
      <c r="L43" s="116">
        <v>735643.64145999996</v>
      </c>
      <c r="M43" s="116">
        <v>693451.17021999997</v>
      </c>
      <c r="N43" s="116">
        <v>833272.35962999996</v>
      </c>
      <c r="O43" s="117">
        <v>7540073.9537399998</v>
      </c>
    </row>
    <row r="44" spans="1:15" ht="13.8" x14ac:dyDescent="0.25">
      <c r="A44" s="87">
        <v>2021</v>
      </c>
      <c r="B44" s="115" t="s">
        <v>150</v>
      </c>
      <c r="C44" s="116">
        <v>759065.68425000005</v>
      </c>
      <c r="D44" s="116">
        <v>834384.97416999994</v>
      </c>
      <c r="E44" s="116">
        <v>979199.55146999995</v>
      </c>
      <c r="F44" s="116">
        <v>1050316.7524900001</v>
      </c>
      <c r="G44" s="116"/>
      <c r="H44" s="116"/>
      <c r="I44" s="116"/>
      <c r="J44" s="116"/>
      <c r="K44" s="116"/>
      <c r="L44" s="116"/>
      <c r="M44" s="116"/>
      <c r="N44" s="116"/>
      <c r="O44" s="117">
        <v>3622966.9623799999</v>
      </c>
    </row>
    <row r="45" spans="1:15" ht="13.8" x14ac:dyDescent="0.25">
      <c r="A45" s="86">
        <v>2020</v>
      </c>
      <c r="B45" s="115" t="s">
        <v>150</v>
      </c>
      <c r="C45" s="116">
        <v>702065.64616</v>
      </c>
      <c r="D45" s="116">
        <v>689370.16171999997</v>
      </c>
      <c r="E45" s="116">
        <v>671348.07797999994</v>
      </c>
      <c r="F45" s="116">
        <v>517653.10184000002</v>
      </c>
      <c r="G45" s="116">
        <v>497665.28460000001</v>
      </c>
      <c r="H45" s="116">
        <v>676168.18970999995</v>
      </c>
      <c r="I45" s="116">
        <v>754128.33484999998</v>
      </c>
      <c r="J45" s="116">
        <v>614929.14260999998</v>
      </c>
      <c r="K45" s="116">
        <v>747668.33560999995</v>
      </c>
      <c r="L45" s="116">
        <v>800847.50488000002</v>
      </c>
      <c r="M45" s="116">
        <v>761609.80767999997</v>
      </c>
      <c r="N45" s="116">
        <v>819266.60285000002</v>
      </c>
      <c r="O45" s="117">
        <v>8252720.1904899999</v>
      </c>
    </row>
    <row r="46" spans="1:15" ht="13.8" x14ac:dyDescent="0.25">
      <c r="A46" s="87">
        <v>2021</v>
      </c>
      <c r="B46" s="115" t="s">
        <v>151</v>
      </c>
      <c r="C46" s="116">
        <v>1054748.5015499999</v>
      </c>
      <c r="D46" s="116">
        <v>1210591.1032</v>
      </c>
      <c r="E46" s="116">
        <v>1542716.9987699999</v>
      </c>
      <c r="F46" s="116">
        <v>1657800.74759</v>
      </c>
      <c r="G46" s="116"/>
      <c r="H46" s="116"/>
      <c r="I46" s="116"/>
      <c r="J46" s="116"/>
      <c r="K46" s="116"/>
      <c r="L46" s="116"/>
      <c r="M46" s="116"/>
      <c r="N46" s="116"/>
      <c r="O46" s="117">
        <v>5465857.3511100002</v>
      </c>
    </row>
    <row r="47" spans="1:15" ht="13.8" x14ac:dyDescent="0.25">
      <c r="A47" s="86">
        <v>2020</v>
      </c>
      <c r="B47" s="115" t="s">
        <v>151</v>
      </c>
      <c r="C47" s="116">
        <v>1133387.7315</v>
      </c>
      <c r="D47" s="116">
        <v>997635.78670000006</v>
      </c>
      <c r="E47" s="116">
        <v>979413.15893000003</v>
      </c>
      <c r="F47" s="116">
        <v>900235.88714999997</v>
      </c>
      <c r="G47" s="116">
        <v>814005.59499999997</v>
      </c>
      <c r="H47" s="116">
        <v>1119160.36598</v>
      </c>
      <c r="I47" s="116">
        <v>1034393.88447</v>
      </c>
      <c r="J47" s="116">
        <v>864655.23341999995</v>
      </c>
      <c r="K47" s="116">
        <v>1084080.5368300001</v>
      </c>
      <c r="L47" s="116">
        <v>1103993.1415800001</v>
      </c>
      <c r="M47" s="116">
        <v>1208117.01688</v>
      </c>
      <c r="N47" s="116">
        <v>1369393.1811299999</v>
      </c>
      <c r="O47" s="117">
        <v>12608471.51957</v>
      </c>
    </row>
    <row r="48" spans="1:15" ht="13.8" x14ac:dyDescent="0.25">
      <c r="A48" s="87">
        <v>2021</v>
      </c>
      <c r="B48" s="115" t="s">
        <v>152</v>
      </c>
      <c r="C48" s="116">
        <v>278910.00394000002</v>
      </c>
      <c r="D48" s="116">
        <v>330204.94964000001</v>
      </c>
      <c r="E48" s="116">
        <v>402375.29515999998</v>
      </c>
      <c r="F48" s="116">
        <v>402509.65781</v>
      </c>
      <c r="G48" s="116"/>
      <c r="H48" s="116"/>
      <c r="I48" s="116"/>
      <c r="J48" s="116"/>
      <c r="K48" s="116"/>
      <c r="L48" s="116"/>
      <c r="M48" s="116"/>
      <c r="N48" s="116"/>
      <c r="O48" s="117">
        <v>1413999.90655</v>
      </c>
    </row>
    <row r="49" spans="1:15" ht="13.8" x14ac:dyDescent="0.25">
      <c r="A49" s="86">
        <v>2020</v>
      </c>
      <c r="B49" s="115" t="s">
        <v>152</v>
      </c>
      <c r="C49" s="116">
        <v>287897.45929000003</v>
      </c>
      <c r="D49" s="116">
        <v>309024.14743999997</v>
      </c>
      <c r="E49" s="116">
        <v>316474.96230000001</v>
      </c>
      <c r="F49" s="116">
        <v>231358.31606000001</v>
      </c>
      <c r="G49" s="116">
        <v>250126.45538</v>
      </c>
      <c r="H49" s="116">
        <v>322830.25151999999</v>
      </c>
      <c r="I49" s="116">
        <v>350506.30284999998</v>
      </c>
      <c r="J49" s="116">
        <v>318594.05446999997</v>
      </c>
      <c r="K49" s="116">
        <v>344049.49904000002</v>
      </c>
      <c r="L49" s="116">
        <v>356427.86830999999</v>
      </c>
      <c r="M49" s="116">
        <v>318078.38685000001</v>
      </c>
      <c r="N49" s="116">
        <v>352345.24527000001</v>
      </c>
      <c r="O49" s="117">
        <v>3757712.9487800002</v>
      </c>
    </row>
    <row r="50" spans="1:15" ht="13.8" x14ac:dyDescent="0.25">
      <c r="A50" s="87">
        <v>2021</v>
      </c>
      <c r="B50" s="115" t="s">
        <v>153</v>
      </c>
      <c r="C50" s="116">
        <v>330233.26205000002</v>
      </c>
      <c r="D50" s="116">
        <v>305387.00088000001</v>
      </c>
      <c r="E50" s="116">
        <v>340004.66106000001</v>
      </c>
      <c r="F50" s="116">
        <v>404523.35858</v>
      </c>
      <c r="G50" s="116"/>
      <c r="H50" s="116"/>
      <c r="I50" s="116"/>
      <c r="J50" s="116"/>
      <c r="K50" s="116"/>
      <c r="L50" s="116"/>
      <c r="M50" s="116"/>
      <c r="N50" s="116"/>
      <c r="O50" s="117">
        <v>1380148.28257</v>
      </c>
    </row>
    <row r="51" spans="1:15" ht="13.8" x14ac:dyDescent="0.25">
      <c r="A51" s="86">
        <v>2020</v>
      </c>
      <c r="B51" s="115" t="s">
        <v>153</v>
      </c>
      <c r="C51" s="116">
        <v>290780.76075999998</v>
      </c>
      <c r="D51" s="116">
        <v>374002.95552000002</v>
      </c>
      <c r="E51" s="116">
        <v>229228.4767</v>
      </c>
      <c r="F51" s="116">
        <v>145571.75638000001</v>
      </c>
      <c r="G51" s="116">
        <v>230640.46377999999</v>
      </c>
      <c r="H51" s="116">
        <v>346445.54528000002</v>
      </c>
      <c r="I51" s="116">
        <v>347047.36641999998</v>
      </c>
      <c r="J51" s="116">
        <v>187487.85428999999</v>
      </c>
      <c r="K51" s="116">
        <v>316252.85888999997</v>
      </c>
      <c r="L51" s="116">
        <v>694774.87872000004</v>
      </c>
      <c r="M51" s="116">
        <v>314789.19592000003</v>
      </c>
      <c r="N51" s="116">
        <v>301778.20906999998</v>
      </c>
      <c r="O51" s="117">
        <v>3778800.32173</v>
      </c>
    </row>
    <row r="52" spans="1:15" ht="13.8" x14ac:dyDescent="0.25">
      <c r="A52" s="87">
        <v>2021</v>
      </c>
      <c r="B52" s="115" t="s">
        <v>154</v>
      </c>
      <c r="C52" s="116">
        <v>166997.1611</v>
      </c>
      <c r="D52" s="116">
        <v>233224.86911999999</v>
      </c>
      <c r="E52" s="116">
        <v>246973.32432000001</v>
      </c>
      <c r="F52" s="116">
        <v>302548.55531999998</v>
      </c>
      <c r="G52" s="116"/>
      <c r="H52" s="116"/>
      <c r="I52" s="116"/>
      <c r="J52" s="116"/>
      <c r="K52" s="116"/>
      <c r="L52" s="116"/>
      <c r="M52" s="116"/>
      <c r="N52" s="116"/>
      <c r="O52" s="117">
        <v>949743.90986000001</v>
      </c>
    </row>
    <row r="53" spans="1:15" ht="13.8" x14ac:dyDescent="0.25">
      <c r="A53" s="86">
        <v>2020</v>
      </c>
      <c r="B53" s="115" t="s">
        <v>154</v>
      </c>
      <c r="C53" s="116">
        <v>166851.07902</v>
      </c>
      <c r="D53" s="116">
        <v>173864.44618999999</v>
      </c>
      <c r="E53" s="116">
        <v>141493.82573000001</v>
      </c>
      <c r="F53" s="116">
        <v>160660.43745</v>
      </c>
      <c r="G53" s="116">
        <v>112401.96175</v>
      </c>
      <c r="H53" s="116">
        <v>167255.96335000001</v>
      </c>
      <c r="I53" s="116">
        <v>139475.37940000001</v>
      </c>
      <c r="J53" s="116">
        <v>177409.4436</v>
      </c>
      <c r="K53" s="116">
        <v>281550.57806999999</v>
      </c>
      <c r="L53" s="116">
        <v>287181.89549999998</v>
      </c>
      <c r="M53" s="116">
        <v>191365.55755</v>
      </c>
      <c r="N53" s="116">
        <v>279510.36897000001</v>
      </c>
      <c r="O53" s="117">
        <v>2279020.93658</v>
      </c>
    </row>
    <row r="54" spans="1:15" ht="13.8" x14ac:dyDescent="0.25">
      <c r="A54" s="87">
        <v>2021</v>
      </c>
      <c r="B54" s="115" t="s">
        <v>155</v>
      </c>
      <c r="C54" s="116">
        <v>400133.39517999999</v>
      </c>
      <c r="D54" s="116">
        <v>446044.32944</v>
      </c>
      <c r="E54" s="116">
        <v>546240.07509000006</v>
      </c>
      <c r="F54" s="116">
        <v>561885.68698999996</v>
      </c>
      <c r="G54" s="116"/>
      <c r="H54" s="116"/>
      <c r="I54" s="116"/>
      <c r="J54" s="116"/>
      <c r="K54" s="116"/>
      <c r="L54" s="116"/>
      <c r="M54" s="116"/>
      <c r="N54" s="116"/>
      <c r="O54" s="117">
        <v>1954303.4867</v>
      </c>
    </row>
    <row r="55" spans="1:15" ht="13.8" x14ac:dyDescent="0.25">
      <c r="A55" s="86">
        <v>2020</v>
      </c>
      <c r="B55" s="115" t="s">
        <v>155</v>
      </c>
      <c r="C55" s="116">
        <v>361004.43206999998</v>
      </c>
      <c r="D55" s="116">
        <v>387548.43968000001</v>
      </c>
      <c r="E55" s="116">
        <v>396008.68799000001</v>
      </c>
      <c r="F55" s="116">
        <v>286875.33373000001</v>
      </c>
      <c r="G55" s="116">
        <v>277944.24114</v>
      </c>
      <c r="H55" s="116">
        <v>359616.86741000001</v>
      </c>
      <c r="I55" s="116">
        <v>415949.41119999997</v>
      </c>
      <c r="J55" s="116">
        <v>355292.86916</v>
      </c>
      <c r="K55" s="116">
        <v>435787.62508999999</v>
      </c>
      <c r="L55" s="116">
        <v>459706.16210999998</v>
      </c>
      <c r="M55" s="116">
        <v>439380.20208999998</v>
      </c>
      <c r="N55" s="116">
        <v>487904.03101999999</v>
      </c>
      <c r="O55" s="117">
        <v>4663018.3026900003</v>
      </c>
    </row>
    <row r="56" spans="1:15" ht="13.8" x14ac:dyDescent="0.25">
      <c r="A56" s="87">
        <v>2021</v>
      </c>
      <c r="B56" s="115" t="s">
        <v>156</v>
      </c>
      <c r="C56" s="116">
        <v>7326.6192300000002</v>
      </c>
      <c r="D56" s="116">
        <v>10593.572899999999</v>
      </c>
      <c r="E56" s="116">
        <v>11830.200140000001</v>
      </c>
      <c r="F56" s="116">
        <v>13321.149719999999</v>
      </c>
      <c r="G56" s="116"/>
      <c r="H56" s="116"/>
      <c r="I56" s="116"/>
      <c r="J56" s="116"/>
      <c r="K56" s="116"/>
      <c r="L56" s="116"/>
      <c r="M56" s="116"/>
      <c r="N56" s="116"/>
      <c r="O56" s="117">
        <v>43071.541989999998</v>
      </c>
    </row>
    <row r="57" spans="1:15" ht="13.8" x14ac:dyDescent="0.25">
      <c r="A57" s="86">
        <v>2020</v>
      </c>
      <c r="B57" s="115" t="s">
        <v>156</v>
      </c>
      <c r="C57" s="116">
        <v>7128.5872200000003</v>
      </c>
      <c r="D57" s="116">
        <v>8499.5758000000005</v>
      </c>
      <c r="E57" s="116">
        <v>7024.9237999999996</v>
      </c>
      <c r="F57" s="116">
        <v>5924.5552799999996</v>
      </c>
      <c r="G57" s="116">
        <v>6125.1819999999998</v>
      </c>
      <c r="H57" s="116">
        <v>8345.5314199999993</v>
      </c>
      <c r="I57" s="116">
        <v>9434.06639</v>
      </c>
      <c r="J57" s="116">
        <v>7710.2274299999999</v>
      </c>
      <c r="K57" s="116">
        <v>10507.835150000001</v>
      </c>
      <c r="L57" s="116">
        <v>10425.095300000001</v>
      </c>
      <c r="M57" s="116">
        <v>9082.3986800000002</v>
      </c>
      <c r="N57" s="116">
        <v>10199.22731</v>
      </c>
      <c r="O57" s="117">
        <v>100407.20578</v>
      </c>
    </row>
    <row r="58" spans="1:15" ht="13.8" x14ac:dyDescent="0.25">
      <c r="A58" s="87">
        <v>2021</v>
      </c>
      <c r="B58" s="113" t="s">
        <v>31</v>
      </c>
      <c r="C58" s="119">
        <f>C60</f>
        <v>352859.01526000001</v>
      </c>
      <c r="D58" s="119">
        <f t="shared" ref="D58:O58" si="4">D60</f>
        <v>415066.75634000002</v>
      </c>
      <c r="E58" s="119">
        <f t="shared" si="4"/>
        <v>446508.54384</v>
      </c>
      <c r="F58" s="119">
        <f t="shared" si="4"/>
        <v>558470.54290999996</v>
      </c>
      <c r="G58" s="119"/>
      <c r="H58" s="119"/>
      <c r="I58" s="119"/>
      <c r="J58" s="119"/>
      <c r="K58" s="119"/>
      <c r="L58" s="119"/>
      <c r="M58" s="119"/>
      <c r="N58" s="119"/>
      <c r="O58" s="119">
        <f t="shared" si="4"/>
        <v>1772904.8583500001</v>
      </c>
    </row>
    <row r="59" spans="1:15" ht="13.8" x14ac:dyDescent="0.25">
      <c r="A59" s="86">
        <v>2020</v>
      </c>
      <c r="B59" s="113" t="s">
        <v>31</v>
      </c>
      <c r="C59" s="119">
        <f>C61</f>
        <v>329222.77347000001</v>
      </c>
      <c r="D59" s="119">
        <f t="shared" ref="D59:O59" si="5">D61</f>
        <v>282290.46435000002</v>
      </c>
      <c r="E59" s="119">
        <f t="shared" si="5"/>
        <v>323949.13653000002</v>
      </c>
      <c r="F59" s="119">
        <f t="shared" si="5"/>
        <v>329304.61407000001</v>
      </c>
      <c r="G59" s="119">
        <f t="shared" si="5"/>
        <v>272471.24283</v>
      </c>
      <c r="H59" s="119">
        <f t="shared" si="5"/>
        <v>312612.13030000002</v>
      </c>
      <c r="I59" s="119">
        <f t="shared" si="5"/>
        <v>372489.72096000001</v>
      </c>
      <c r="J59" s="119">
        <f t="shared" si="5"/>
        <v>322478.51418</v>
      </c>
      <c r="K59" s="119">
        <f t="shared" si="5"/>
        <v>420079.68560999999</v>
      </c>
      <c r="L59" s="119">
        <f t="shared" si="5"/>
        <v>393981.52207000001</v>
      </c>
      <c r="M59" s="119">
        <f t="shared" si="5"/>
        <v>432335.18936000002</v>
      </c>
      <c r="N59" s="119">
        <f t="shared" si="5"/>
        <v>478805.85037</v>
      </c>
      <c r="O59" s="119">
        <f t="shared" si="5"/>
        <v>4270020.8441000003</v>
      </c>
    </row>
    <row r="60" spans="1:15" ht="13.8" x14ac:dyDescent="0.25">
      <c r="A60" s="87">
        <v>2021</v>
      </c>
      <c r="B60" s="115" t="s">
        <v>157</v>
      </c>
      <c r="C60" s="116">
        <v>352859.01526000001</v>
      </c>
      <c r="D60" s="116">
        <v>415066.75634000002</v>
      </c>
      <c r="E60" s="116">
        <v>446508.54384</v>
      </c>
      <c r="F60" s="116">
        <v>558470.54290999996</v>
      </c>
      <c r="G60" s="116"/>
      <c r="H60" s="116"/>
      <c r="I60" s="116"/>
      <c r="J60" s="116"/>
      <c r="K60" s="116"/>
      <c r="L60" s="116"/>
      <c r="M60" s="116"/>
      <c r="N60" s="116"/>
      <c r="O60" s="117">
        <v>1772904.8583500001</v>
      </c>
    </row>
    <row r="61" spans="1:15" ht="14.4" thickBot="1" x14ac:dyDescent="0.3">
      <c r="A61" s="86">
        <v>2020</v>
      </c>
      <c r="B61" s="115" t="s">
        <v>157</v>
      </c>
      <c r="C61" s="116">
        <v>329222.77347000001</v>
      </c>
      <c r="D61" s="116">
        <v>282290.46435000002</v>
      </c>
      <c r="E61" s="116">
        <v>323949.13653000002</v>
      </c>
      <c r="F61" s="116">
        <v>329304.61407000001</v>
      </c>
      <c r="G61" s="116">
        <v>272471.24283</v>
      </c>
      <c r="H61" s="116">
        <v>312612.13030000002</v>
      </c>
      <c r="I61" s="116">
        <v>372489.72096000001</v>
      </c>
      <c r="J61" s="116">
        <v>322478.51418</v>
      </c>
      <c r="K61" s="116">
        <v>420079.68560999999</v>
      </c>
      <c r="L61" s="116">
        <v>393981.52207000001</v>
      </c>
      <c r="M61" s="116">
        <v>432335.18936000002</v>
      </c>
      <c r="N61" s="116">
        <v>478805.85037</v>
      </c>
      <c r="O61" s="117">
        <v>4270020.8441000003</v>
      </c>
    </row>
    <row r="62" spans="1:15" s="32" customFormat="1" ht="15" customHeight="1" thickBot="1" x14ac:dyDescent="0.25">
      <c r="A62" s="120">
        <v>2002</v>
      </c>
      <c r="B62" s="121" t="s">
        <v>40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25">
      <c r="A63" s="120">
        <v>2003</v>
      </c>
      <c r="B63" s="121" t="s">
        <v>40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1" si="6">SUM(C63:N63)</f>
        <v>47252836.302000001</v>
      </c>
    </row>
    <row r="64" spans="1:15" s="32" customFormat="1" ht="15" customHeight="1" thickBot="1" x14ac:dyDescent="0.25">
      <c r="A64" s="120">
        <v>2004</v>
      </c>
      <c r="B64" s="121" t="s">
        <v>40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2" customFormat="1" ht="15" customHeight="1" thickBot="1" x14ac:dyDescent="0.25">
      <c r="A65" s="120">
        <v>2005</v>
      </c>
      <c r="B65" s="121" t="s">
        <v>40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2" customFormat="1" ht="15" customHeight="1" thickBot="1" x14ac:dyDescent="0.25">
      <c r="A66" s="120">
        <v>2006</v>
      </c>
      <c r="B66" s="121" t="s">
        <v>40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2" customFormat="1" ht="15" customHeight="1" thickBot="1" x14ac:dyDescent="0.25">
      <c r="A67" s="120">
        <v>2007</v>
      </c>
      <c r="B67" s="121" t="s">
        <v>40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2" customFormat="1" ht="15" customHeight="1" thickBot="1" x14ac:dyDescent="0.25">
      <c r="A68" s="120">
        <v>2008</v>
      </c>
      <c r="B68" s="121" t="s">
        <v>40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2" customFormat="1" ht="15" customHeight="1" thickBot="1" x14ac:dyDescent="0.25">
      <c r="A69" s="120">
        <v>2009</v>
      </c>
      <c r="B69" s="121" t="s">
        <v>40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2" customFormat="1" ht="15" customHeight="1" thickBot="1" x14ac:dyDescent="0.25">
      <c r="A70" s="120">
        <v>2010</v>
      </c>
      <c r="B70" s="121" t="s">
        <v>40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2" customFormat="1" ht="15" customHeight="1" thickBot="1" x14ac:dyDescent="0.25">
      <c r="A71" s="120">
        <v>2011</v>
      </c>
      <c r="B71" s="121" t="s">
        <v>40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.8" thickBot="1" x14ac:dyDescent="0.3">
      <c r="A72" s="120">
        <v>2012</v>
      </c>
      <c r="B72" s="121" t="s">
        <v>40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.8" thickBot="1" x14ac:dyDescent="0.3">
      <c r="A73" s="120">
        <v>2013</v>
      </c>
      <c r="B73" s="121" t="s">
        <v>40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6"/>
        <v>151802637.08700001</v>
      </c>
    </row>
    <row r="74" spans="1:15" ht="13.8" thickBot="1" x14ac:dyDescent="0.3">
      <c r="A74" s="120">
        <v>2014</v>
      </c>
      <c r="B74" s="121" t="s">
        <v>40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6"/>
        <v>157610157.69</v>
      </c>
    </row>
    <row r="75" spans="1:15" ht="13.8" thickBot="1" x14ac:dyDescent="0.3">
      <c r="A75" s="120">
        <v>2015</v>
      </c>
      <c r="B75" s="121" t="s">
        <v>40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6"/>
        <v>143838871.428</v>
      </c>
    </row>
    <row r="76" spans="1:15" ht="13.8" thickBot="1" x14ac:dyDescent="0.3">
      <c r="A76" s="120">
        <v>2016</v>
      </c>
      <c r="B76" s="121" t="s">
        <v>40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6"/>
        <v>142529583.80799997</v>
      </c>
    </row>
    <row r="77" spans="1:15" ht="13.8" thickBot="1" x14ac:dyDescent="0.3">
      <c r="A77" s="120">
        <v>2017</v>
      </c>
      <c r="B77" s="121" t="s">
        <v>40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6"/>
        <v>156992940.41399324</v>
      </c>
    </row>
    <row r="78" spans="1:15" ht="13.8" thickBot="1" x14ac:dyDescent="0.3">
      <c r="A78" s="120">
        <v>2018</v>
      </c>
      <c r="B78" s="121" t="s">
        <v>40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6"/>
        <v>177168756.28799999</v>
      </c>
    </row>
    <row r="79" spans="1:15" ht="13.8" thickBot="1" x14ac:dyDescent="0.3">
      <c r="A79" s="120">
        <v>2019</v>
      </c>
      <c r="B79" s="121" t="s">
        <v>40</v>
      </c>
      <c r="C79" s="122">
        <v>13874826.012</v>
      </c>
      <c r="D79" s="122">
        <v>14323043.041999999</v>
      </c>
      <c r="E79" s="122">
        <v>16335862.397</v>
      </c>
      <c r="F79" s="122">
        <v>15340619.824999999</v>
      </c>
      <c r="G79" s="122">
        <v>16855105.096999999</v>
      </c>
      <c r="H79" s="122">
        <v>11634653.880999999</v>
      </c>
      <c r="I79" s="122">
        <v>15932004.723999999</v>
      </c>
      <c r="J79" s="122">
        <v>13222876.222999999</v>
      </c>
      <c r="K79" s="122">
        <v>15273579.960999999</v>
      </c>
      <c r="L79" s="122">
        <v>16410781.68</v>
      </c>
      <c r="M79" s="122">
        <v>16242650.391000001</v>
      </c>
      <c r="N79" s="122">
        <v>15386718.469000001</v>
      </c>
      <c r="O79" s="122">
        <f t="shared" si="6"/>
        <v>180832721.70199999</v>
      </c>
    </row>
    <row r="80" spans="1:15" ht="13.8" thickBot="1" x14ac:dyDescent="0.3">
      <c r="A80" s="120">
        <v>2020</v>
      </c>
      <c r="B80" s="121" t="s">
        <v>40</v>
      </c>
      <c r="C80" s="122">
        <v>14701492.311000001</v>
      </c>
      <c r="D80" s="122">
        <v>14608377.264</v>
      </c>
      <c r="E80" s="122">
        <v>13353403.588</v>
      </c>
      <c r="F80" s="122">
        <v>8978426.3469999991</v>
      </c>
      <c r="G80" s="122">
        <v>9957559.5559999999</v>
      </c>
      <c r="H80" s="122">
        <v>13460746.105</v>
      </c>
      <c r="I80" s="122">
        <v>14891472.607000001</v>
      </c>
      <c r="J80" s="122">
        <v>12456772.671</v>
      </c>
      <c r="K80" s="122">
        <v>15991317.157</v>
      </c>
      <c r="L80" s="122">
        <v>17317713.859999999</v>
      </c>
      <c r="M80" s="122">
        <v>16089688.296</v>
      </c>
      <c r="N80" s="122">
        <v>17844024.397999998</v>
      </c>
      <c r="O80" s="122">
        <f t="shared" si="6"/>
        <v>169650994.16000003</v>
      </c>
    </row>
    <row r="81" spans="1:15" ht="13.8" thickBot="1" x14ac:dyDescent="0.3">
      <c r="A81" s="120">
        <v>2021</v>
      </c>
      <c r="B81" s="121" t="s">
        <v>40</v>
      </c>
      <c r="C81" s="122">
        <v>15025484.066</v>
      </c>
      <c r="D81" s="122">
        <v>15976599.977</v>
      </c>
      <c r="E81" s="122">
        <v>18983949.289999999</v>
      </c>
      <c r="F81" s="166">
        <v>18766295.752</v>
      </c>
      <c r="G81" s="122"/>
      <c r="H81" s="122"/>
      <c r="I81" s="122"/>
      <c r="J81" s="122"/>
      <c r="K81" s="122"/>
      <c r="L81" s="122"/>
      <c r="M81" s="122"/>
      <c r="N81" s="122"/>
      <c r="O81" s="122">
        <f t="shared" si="6"/>
        <v>68752329.084999993</v>
      </c>
    </row>
    <row r="82" spans="1:15" x14ac:dyDescent="0.25">
      <c r="A82" s="86"/>
      <c r="B82" s="124"/>
      <c r="C82" s="125"/>
      <c r="D82" s="125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5"/>
    </row>
    <row r="84" spans="1:15" x14ac:dyDescent="0.25">
      <c r="C84" s="35"/>
    </row>
  </sheetData>
  <autoFilter ref="A1:O82" xr:uid="{8B2B751E-DC50-40FE-8C0D-75FE3DF31762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A93" sqref="A93"/>
    </sheetView>
  </sheetViews>
  <sheetFormatPr defaultColWidth="9.21875" defaultRowHeight="13.2" x14ac:dyDescent="0.25"/>
  <cols>
    <col min="1" max="1" width="29.21875" customWidth="1"/>
    <col min="2" max="2" width="20" style="36" customWidth="1"/>
    <col min="3" max="3" width="17.5546875" style="36" customWidth="1"/>
    <col min="4" max="4" width="9.21875" bestFit="1" customWidth="1"/>
  </cols>
  <sheetData>
    <row r="2" spans="1:4" ht="24.6" customHeight="1" x14ac:dyDescent="0.35">
      <c r="A2" s="146" t="s">
        <v>62</v>
      </c>
      <c r="B2" s="146"/>
      <c r="C2" s="146"/>
      <c r="D2" s="146"/>
    </row>
    <row r="3" spans="1:4" ht="15.6" x14ac:dyDescent="0.3">
      <c r="A3" s="145" t="s">
        <v>63</v>
      </c>
      <c r="B3" s="145"/>
      <c r="C3" s="145"/>
      <c r="D3" s="145"/>
    </row>
    <row r="4" spans="1:4" x14ac:dyDescent="0.25">
      <c r="A4" s="127"/>
      <c r="B4" s="128"/>
      <c r="C4" s="128"/>
      <c r="D4" s="127"/>
    </row>
    <row r="5" spans="1:4" x14ac:dyDescent="0.25">
      <c r="A5" s="129" t="s">
        <v>64</v>
      </c>
      <c r="B5" s="130" t="s">
        <v>158</v>
      </c>
      <c r="C5" s="130" t="s">
        <v>159</v>
      </c>
      <c r="D5" s="131" t="s">
        <v>65</v>
      </c>
    </row>
    <row r="6" spans="1:4" x14ac:dyDescent="0.25">
      <c r="A6" s="132" t="s">
        <v>160</v>
      </c>
      <c r="B6" s="133">
        <v>0.28811999999999999</v>
      </c>
      <c r="C6" s="133">
        <v>67.749639999999999</v>
      </c>
      <c r="D6" s="139">
        <f t="shared" ref="D6:D15" si="0">(C6-B6)/B6</f>
        <v>234.14382896015547</v>
      </c>
    </row>
    <row r="7" spans="1:4" x14ac:dyDescent="0.25">
      <c r="A7" s="132" t="s">
        <v>161</v>
      </c>
      <c r="B7" s="133">
        <v>0.18951999999999999</v>
      </c>
      <c r="C7" s="133">
        <v>36.564570000000003</v>
      </c>
      <c r="D7" s="139">
        <f t="shared" si="0"/>
        <v>191.93251371886873</v>
      </c>
    </row>
    <row r="8" spans="1:4" x14ac:dyDescent="0.25">
      <c r="A8" s="132" t="s">
        <v>162</v>
      </c>
      <c r="B8" s="133">
        <v>0.43331999999999998</v>
      </c>
      <c r="C8" s="133">
        <v>66.954250000000002</v>
      </c>
      <c r="D8" s="139">
        <f t="shared" si="0"/>
        <v>153.51456198652269</v>
      </c>
    </row>
    <row r="9" spans="1:4" x14ac:dyDescent="0.25">
      <c r="A9" s="132" t="s">
        <v>163</v>
      </c>
      <c r="B9" s="133">
        <v>0.10256</v>
      </c>
      <c r="C9" s="133">
        <v>7.16</v>
      </c>
      <c r="D9" s="139">
        <f t="shared" si="0"/>
        <v>68.812792511700465</v>
      </c>
    </row>
    <row r="10" spans="1:4" x14ac:dyDescent="0.25">
      <c r="A10" s="132" t="s">
        <v>164</v>
      </c>
      <c r="B10" s="133">
        <v>136.51458</v>
      </c>
      <c r="C10" s="133">
        <v>3412.6326800000002</v>
      </c>
      <c r="D10" s="139">
        <f t="shared" si="0"/>
        <v>23.998301866364752</v>
      </c>
    </row>
    <row r="11" spans="1:4" x14ac:dyDescent="0.25">
      <c r="A11" s="132" t="s">
        <v>165</v>
      </c>
      <c r="B11" s="133">
        <v>420.76497999999998</v>
      </c>
      <c r="C11" s="133">
        <v>8270.90272</v>
      </c>
      <c r="D11" s="139">
        <f t="shared" si="0"/>
        <v>18.656822960884245</v>
      </c>
    </row>
    <row r="12" spans="1:4" x14ac:dyDescent="0.25">
      <c r="A12" s="132" t="s">
        <v>166</v>
      </c>
      <c r="B12" s="133">
        <v>141.751</v>
      </c>
      <c r="C12" s="133">
        <v>2684.0855000000001</v>
      </c>
      <c r="D12" s="139">
        <f t="shared" si="0"/>
        <v>17.935213860925142</v>
      </c>
    </row>
    <row r="13" spans="1:4" x14ac:dyDescent="0.25">
      <c r="A13" s="132" t="s">
        <v>167</v>
      </c>
      <c r="B13" s="133">
        <v>14.88979</v>
      </c>
      <c r="C13" s="133">
        <v>245.97869</v>
      </c>
      <c r="D13" s="139">
        <f t="shared" si="0"/>
        <v>15.519956963798684</v>
      </c>
    </row>
    <row r="14" spans="1:4" x14ac:dyDescent="0.25">
      <c r="A14" s="132" t="s">
        <v>168</v>
      </c>
      <c r="B14" s="133">
        <v>1031.4346499999999</v>
      </c>
      <c r="C14" s="133">
        <v>14259.186110000001</v>
      </c>
      <c r="D14" s="139">
        <f t="shared" si="0"/>
        <v>12.824614201200243</v>
      </c>
    </row>
    <row r="15" spans="1:4" x14ac:dyDescent="0.25">
      <c r="A15" s="132" t="s">
        <v>169</v>
      </c>
      <c r="B15" s="133">
        <v>940.98292000000004</v>
      </c>
      <c r="C15" s="133">
        <v>11709.98826</v>
      </c>
      <c r="D15" s="139">
        <f t="shared" si="0"/>
        <v>11.444421690459588</v>
      </c>
    </row>
    <row r="16" spans="1:4" x14ac:dyDescent="0.25">
      <c r="A16" s="134"/>
      <c r="B16" s="128"/>
      <c r="C16" s="128"/>
      <c r="D16" s="135"/>
    </row>
    <row r="17" spans="1:4" x14ac:dyDescent="0.25">
      <c r="A17" s="136"/>
      <c r="B17" s="128"/>
      <c r="C17" s="128"/>
      <c r="D17" s="127"/>
    </row>
    <row r="18" spans="1:4" ht="19.2" x14ac:dyDescent="0.35">
      <c r="A18" s="146" t="s">
        <v>66</v>
      </c>
      <c r="B18" s="146"/>
      <c r="C18" s="146"/>
      <c r="D18" s="146"/>
    </row>
    <row r="19" spans="1:4" ht="15.6" x14ac:dyDescent="0.3">
      <c r="A19" s="145" t="s">
        <v>67</v>
      </c>
      <c r="B19" s="145"/>
      <c r="C19" s="145"/>
      <c r="D19" s="145"/>
    </row>
    <row r="20" spans="1:4" x14ac:dyDescent="0.25">
      <c r="A20" s="137"/>
      <c r="B20" s="128"/>
      <c r="C20" s="128"/>
      <c r="D20" s="127"/>
    </row>
    <row r="21" spans="1:4" x14ac:dyDescent="0.25">
      <c r="A21" s="129" t="s">
        <v>64</v>
      </c>
      <c r="B21" s="130" t="s">
        <v>158</v>
      </c>
      <c r="C21" s="130" t="s">
        <v>159</v>
      </c>
      <c r="D21" s="131" t="s">
        <v>65</v>
      </c>
    </row>
    <row r="22" spans="1:4" x14ac:dyDescent="0.25">
      <c r="A22" s="132" t="s">
        <v>170</v>
      </c>
      <c r="B22" s="133">
        <v>796657.47163000004</v>
      </c>
      <c r="C22" s="133">
        <v>1520240.9570299999</v>
      </c>
      <c r="D22" s="139">
        <f t="shared" ref="D22:D31" si="1">(C22-B22)/B22</f>
        <v>0.90827427240406444</v>
      </c>
    </row>
    <row r="23" spans="1:4" x14ac:dyDescent="0.25">
      <c r="A23" s="132" t="s">
        <v>171</v>
      </c>
      <c r="B23" s="133">
        <v>594857.79225000006</v>
      </c>
      <c r="C23" s="133">
        <v>1019376.70892</v>
      </c>
      <c r="D23" s="139">
        <f t="shared" si="1"/>
        <v>0.71364773598122078</v>
      </c>
    </row>
    <row r="24" spans="1:4" x14ac:dyDescent="0.25">
      <c r="A24" s="132" t="s">
        <v>172</v>
      </c>
      <c r="B24" s="133">
        <v>339316.88095999998</v>
      </c>
      <c r="C24" s="133">
        <v>983829.56261000002</v>
      </c>
      <c r="D24" s="139">
        <f t="shared" si="1"/>
        <v>1.8994418427592989</v>
      </c>
    </row>
    <row r="25" spans="1:4" x14ac:dyDescent="0.25">
      <c r="A25" s="132" t="s">
        <v>173</v>
      </c>
      <c r="B25" s="133">
        <v>375669.68440000003</v>
      </c>
      <c r="C25" s="133">
        <v>823958.32507999998</v>
      </c>
      <c r="D25" s="139">
        <f t="shared" si="1"/>
        <v>1.193305340557312</v>
      </c>
    </row>
    <row r="26" spans="1:4" x14ac:dyDescent="0.25">
      <c r="A26" s="132" t="s">
        <v>174</v>
      </c>
      <c r="B26" s="133">
        <v>290387.33130000002</v>
      </c>
      <c r="C26" s="133">
        <v>745496.03182999999</v>
      </c>
      <c r="D26" s="139">
        <f t="shared" si="1"/>
        <v>1.5672470919877211</v>
      </c>
    </row>
    <row r="27" spans="1:4" x14ac:dyDescent="0.25">
      <c r="A27" s="132" t="s">
        <v>175</v>
      </c>
      <c r="B27" s="133">
        <v>459363.82867999998</v>
      </c>
      <c r="C27" s="133">
        <v>739153.63008999999</v>
      </c>
      <c r="D27" s="139">
        <f t="shared" si="1"/>
        <v>0.60908104631134541</v>
      </c>
    </row>
    <row r="28" spans="1:4" x14ac:dyDescent="0.25">
      <c r="A28" s="132" t="s">
        <v>176</v>
      </c>
      <c r="B28" s="133">
        <v>227632.43474</v>
      </c>
      <c r="C28" s="133">
        <v>737336.39523000002</v>
      </c>
      <c r="D28" s="139">
        <f t="shared" si="1"/>
        <v>2.2391534891421774</v>
      </c>
    </row>
    <row r="29" spans="1:4" x14ac:dyDescent="0.25">
      <c r="A29" s="132" t="s">
        <v>177</v>
      </c>
      <c r="B29" s="133">
        <v>262783.17739999999</v>
      </c>
      <c r="C29" s="133">
        <v>562762.98262000002</v>
      </c>
      <c r="D29" s="139">
        <f t="shared" si="1"/>
        <v>1.1415487406310663</v>
      </c>
    </row>
    <row r="30" spans="1:4" x14ac:dyDescent="0.25">
      <c r="A30" s="132" t="s">
        <v>178</v>
      </c>
      <c r="B30" s="133">
        <v>240834.39275999999</v>
      </c>
      <c r="C30" s="133">
        <v>533249.39185999997</v>
      </c>
      <c r="D30" s="139">
        <f t="shared" si="1"/>
        <v>1.214174585900619</v>
      </c>
    </row>
    <row r="31" spans="1:4" x14ac:dyDescent="0.25">
      <c r="A31" s="132" t="s">
        <v>179</v>
      </c>
      <c r="B31" s="133">
        <v>188731.30942999999</v>
      </c>
      <c r="C31" s="133">
        <v>431831.19244000001</v>
      </c>
      <c r="D31" s="139">
        <f t="shared" si="1"/>
        <v>1.2880739488546027</v>
      </c>
    </row>
    <row r="32" spans="1:4" x14ac:dyDescent="0.25">
      <c r="A32" s="127"/>
      <c r="B32" s="128"/>
      <c r="C32" s="128"/>
      <c r="D32" s="127"/>
    </row>
    <row r="33" spans="1:4" ht="19.2" x14ac:dyDescent="0.35">
      <c r="A33" s="146" t="s">
        <v>68</v>
      </c>
      <c r="B33" s="146"/>
      <c r="C33" s="146"/>
      <c r="D33" s="146"/>
    </row>
    <row r="34" spans="1:4" ht="15.6" x14ac:dyDescent="0.3">
      <c r="A34" s="145" t="s">
        <v>72</v>
      </c>
      <c r="B34" s="145"/>
      <c r="C34" s="145"/>
      <c r="D34" s="145"/>
    </row>
    <row r="35" spans="1:4" x14ac:dyDescent="0.25">
      <c r="A35" s="127"/>
      <c r="B35" s="128"/>
      <c r="C35" s="128"/>
      <c r="D35" s="127"/>
    </row>
    <row r="36" spans="1:4" x14ac:dyDescent="0.25">
      <c r="A36" s="129" t="s">
        <v>70</v>
      </c>
      <c r="B36" s="130" t="s">
        <v>158</v>
      </c>
      <c r="C36" s="130" t="s">
        <v>159</v>
      </c>
      <c r="D36" s="131" t="s">
        <v>65</v>
      </c>
    </row>
    <row r="37" spans="1:4" x14ac:dyDescent="0.25">
      <c r="A37" s="132" t="s">
        <v>146</v>
      </c>
      <c r="B37" s="133">
        <v>596327.52368999994</v>
      </c>
      <c r="C37" s="133">
        <v>2465647.1821099999</v>
      </c>
      <c r="D37" s="139">
        <f t="shared" ref="D37:D46" si="2">(C37-B37)/B37</f>
        <v>3.1347197373230138</v>
      </c>
    </row>
    <row r="38" spans="1:4" x14ac:dyDescent="0.25">
      <c r="A38" s="132" t="s">
        <v>143</v>
      </c>
      <c r="B38" s="133">
        <v>75483.474539999996</v>
      </c>
      <c r="C38" s="133">
        <v>305990.09039000003</v>
      </c>
      <c r="D38" s="139">
        <f t="shared" si="2"/>
        <v>3.0537361621827648</v>
      </c>
    </row>
    <row r="39" spans="1:4" x14ac:dyDescent="0.25">
      <c r="A39" s="132" t="s">
        <v>147</v>
      </c>
      <c r="B39" s="133">
        <v>28953.63925</v>
      </c>
      <c r="C39" s="133">
        <v>109911.5089</v>
      </c>
      <c r="D39" s="139">
        <f t="shared" si="2"/>
        <v>2.7961206862795325</v>
      </c>
    </row>
    <row r="40" spans="1:4" x14ac:dyDescent="0.25">
      <c r="A40" s="132" t="s">
        <v>141</v>
      </c>
      <c r="B40" s="133">
        <v>306219.74414999998</v>
      </c>
      <c r="C40" s="133">
        <v>878525.14685000002</v>
      </c>
      <c r="D40" s="139">
        <f t="shared" si="2"/>
        <v>1.8689369762508177</v>
      </c>
    </row>
    <row r="41" spans="1:4" x14ac:dyDescent="0.25">
      <c r="A41" s="132" t="s">
        <v>145</v>
      </c>
      <c r="B41" s="133">
        <v>573277.50399</v>
      </c>
      <c r="C41" s="133">
        <v>1632042.47918</v>
      </c>
      <c r="D41" s="139">
        <f t="shared" si="2"/>
        <v>1.8468629377936812</v>
      </c>
    </row>
    <row r="42" spans="1:4" x14ac:dyDescent="0.25">
      <c r="A42" s="132" t="s">
        <v>153</v>
      </c>
      <c r="B42" s="133">
        <v>145571.75638000001</v>
      </c>
      <c r="C42" s="133">
        <v>404523.35858</v>
      </c>
      <c r="D42" s="139">
        <f t="shared" si="2"/>
        <v>1.7788588160194594</v>
      </c>
    </row>
    <row r="43" spans="1:4" x14ac:dyDescent="0.25">
      <c r="A43" s="134" t="s">
        <v>142</v>
      </c>
      <c r="B43" s="133">
        <v>53932.50344</v>
      </c>
      <c r="C43" s="133">
        <v>143323.41703000001</v>
      </c>
      <c r="D43" s="139">
        <f t="shared" si="2"/>
        <v>1.6574590068760215</v>
      </c>
    </row>
    <row r="44" spans="1:4" x14ac:dyDescent="0.25">
      <c r="A44" s="132" t="s">
        <v>138</v>
      </c>
      <c r="B44" s="133">
        <v>6813.2945600000003</v>
      </c>
      <c r="C44" s="133">
        <v>15419.12838</v>
      </c>
      <c r="D44" s="139">
        <f t="shared" si="2"/>
        <v>1.2630943435975561</v>
      </c>
    </row>
    <row r="45" spans="1:4" x14ac:dyDescent="0.25">
      <c r="A45" s="132" t="s">
        <v>156</v>
      </c>
      <c r="B45" s="133">
        <v>5924.5552799999996</v>
      </c>
      <c r="C45" s="133">
        <v>13321.149719999999</v>
      </c>
      <c r="D45" s="139">
        <f t="shared" si="2"/>
        <v>1.2484640771214139</v>
      </c>
    </row>
    <row r="46" spans="1:4" x14ac:dyDescent="0.25">
      <c r="A46" s="132" t="s">
        <v>148</v>
      </c>
      <c r="B46" s="133">
        <v>619436.81217000005</v>
      </c>
      <c r="C46" s="133">
        <v>1258542.2725800001</v>
      </c>
      <c r="D46" s="139">
        <f t="shared" si="2"/>
        <v>1.0317524691035025</v>
      </c>
    </row>
    <row r="47" spans="1:4" x14ac:dyDescent="0.25">
      <c r="A47" s="127"/>
      <c r="B47" s="128"/>
      <c r="C47" s="128"/>
      <c r="D47" s="127"/>
    </row>
    <row r="48" spans="1:4" ht="19.2" x14ac:dyDescent="0.35">
      <c r="A48" s="146" t="s">
        <v>71</v>
      </c>
      <c r="B48" s="146"/>
      <c r="C48" s="146"/>
      <c r="D48" s="146"/>
    </row>
    <row r="49" spans="1:4" ht="15.6" x14ac:dyDescent="0.3">
      <c r="A49" s="145" t="s">
        <v>69</v>
      </c>
      <c r="B49" s="145"/>
      <c r="C49" s="145"/>
      <c r="D49" s="145"/>
    </row>
    <row r="50" spans="1:4" x14ac:dyDescent="0.25">
      <c r="A50" s="127"/>
      <c r="B50" s="128"/>
      <c r="C50" s="128"/>
      <c r="D50" s="127"/>
    </row>
    <row r="51" spans="1:4" x14ac:dyDescent="0.25">
      <c r="A51" s="129" t="s">
        <v>70</v>
      </c>
      <c r="B51" s="130" t="s">
        <v>158</v>
      </c>
      <c r="C51" s="130" t="s">
        <v>159</v>
      </c>
      <c r="D51" s="131" t="s">
        <v>65</v>
      </c>
    </row>
    <row r="52" spans="1:4" x14ac:dyDescent="0.25">
      <c r="A52" s="132" t="s">
        <v>146</v>
      </c>
      <c r="B52" s="133">
        <v>596327.52368999994</v>
      </c>
      <c r="C52" s="133">
        <v>2465647.1821099999</v>
      </c>
      <c r="D52" s="139">
        <f t="shared" ref="D52:D61" si="3">(C52-B52)/B52</f>
        <v>3.1347197373230138</v>
      </c>
    </row>
    <row r="53" spans="1:4" x14ac:dyDescent="0.25">
      <c r="A53" s="132" t="s">
        <v>144</v>
      </c>
      <c r="B53" s="133">
        <v>1275431.3443100001</v>
      </c>
      <c r="C53" s="133">
        <v>2162320.5185600002</v>
      </c>
      <c r="D53" s="139">
        <f t="shared" si="3"/>
        <v>0.69536410423549799</v>
      </c>
    </row>
    <row r="54" spans="1:4" x14ac:dyDescent="0.25">
      <c r="A54" s="132" t="s">
        <v>151</v>
      </c>
      <c r="B54" s="133">
        <v>900235.88714999997</v>
      </c>
      <c r="C54" s="133">
        <v>1657800.74759</v>
      </c>
      <c r="D54" s="139">
        <f t="shared" si="3"/>
        <v>0.84151817457347422</v>
      </c>
    </row>
    <row r="55" spans="1:4" x14ac:dyDescent="0.25">
      <c r="A55" s="132" t="s">
        <v>145</v>
      </c>
      <c r="B55" s="133">
        <v>573277.50399</v>
      </c>
      <c r="C55" s="133">
        <v>1632042.47918</v>
      </c>
      <c r="D55" s="139">
        <f t="shared" si="3"/>
        <v>1.8468629377936812</v>
      </c>
    </row>
    <row r="56" spans="1:4" x14ac:dyDescent="0.25">
      <c r="A56" s="132" t="s">
        <v>148</v>
      </c>
      <c r="B56" s="133">
        <v>619436.81217000005</v>
      </c>
      <c r="C56" s="133">
        <v>1258542.2725800001</v>
      </c>
      <c r="D56" s="139">
        <f t="shared" si="3"/>
        <v>1.0317524691035025</v>
      </c>
    </row>
    <row r="57" spans="1:4" x14ac:dyDescent="0.25">
      <c r="A57" s="132" t="s">
        <v>150</v>
      </c>
      <c r="B57" s="133">
        <v>517653.10184000002</v>
      </c>
      <c r="C57" s="133">
        <v>1050316.7524900001</v>
      </c>
      <c r="D57" s="139">
        <f t="shared" si="3"/>
        <v>1.0289973125953364</v>
      </c>
    </row>
    <row r="58" spans="1:4" x14ac:dyDescent="0.25">
      <c r="A58" s="132" t="s">
        <v>141</v>
      </c>
      <c r="B58" s="133">
        <v>306219.74414999998</v>
      </c>
      <c r="C58" s="133">
        <v>878525.14685000002</v>
      </c>
      <c r="D58" s="139">
        <f t="shared" si="3"/>
        <v>1.8689369762508177</v>
      </c>
    </row>
    <row r="59" spans="1:4" x14ac:dyDescent="0.25">
      <c r="A59" s="132" t="s">
        <v>149</v>
      </c>
      <c r="B59" s="133">
        <v>455426.81581</v>
      </c>
      <c r="C59" s="133">
        <v>824496.83010000002</v>
      </c>
      <c r="D59" s="139">
        <f t="shared" si="3"/>
        <v>0.81038270360428832</v>
      </c>
    </row>
    <row r="60" spans="1:4" x14ac:dyDescent="0.25">
      <c r="A60" s="132" t="s">
        <v>131</v>
      </c>
      <c r="B60" s="133">
        <v>593842.38549999997</v>
      </c>
      <c r="C60" s="133">
        <v>753495.15972999996</v>
      </c>
      <c r="D60" s="139">
        <f t="shared" si="3"/>
        <v>0.2688470512181047</v>
      </c>
    </row>
    <row r="61" spans="1:4" x14ac:dyDescent="0.25">
      <c r="A61" s="132" t="s">
        <v>140</v>
      </c>
      <c r="B61" s="133">
        <v>340174.22959</v>
      </c>
      <c r="C61" s="133">
        <v>583389.37499000004</v>
      </c>
      <c r="D61" s="139">
        <f t="shared" si="3"/>
        <v>0.7149722825657272</v>
      </c>
    </row>
    <row r="62" spans="1:4" x14ac:dyDescent="0.25">
      <c r="A62" s="127"/>
      <c r="B62" s="128"/>
      <c r="C62" s="128"/>
      <c r="D62" s="127"/>
    </row>
    <row r="63" spans="1:4" ht="19.2" x14ac:dyDescent="0.35">
      <c r="A63" s="146" t="s">
        <v>73</v>
      </c>
      <c r="B63" s="146"/>
      <c r="C63" s="146"/>
      <c r="D63" s="146"/>
    </row>
    <row r="64" spans="1:4" ht="15.6" x14ac:dyDescent="0.3">
      <c r="A64" s="145" t="s">
        <v>74</v>
      </c>
      <c r="B64" s="145"/>
      <c r="C64" s="145"/>
      <c r="D64" s="145"/>
    </row>
    <row r="65" spans="1:4" x14ac:dyDescent="0.25">
      <c r="A65" s="127"/>
      <c r="B65" s="128"/>
      <c r="C65" s="128"/>
      <c r="D65" s="127"/>
    </row>
    <row r="66" spans="1:4" x14ac:dyDescent="0.25">
      <c r="A66" s="129" t="s">
        <v>75</v>
      </c>
      <c r="B66" s="130" t="s">
        <v>158</v>
      </c>
      <c r="C66" s="130" t="s">
        <v>159</v>
      </c>
      <c r="D66" s="131" t="s">
        <v>65</v>
      </c>
    </row>
    <row r="67" spans="1:4" x14ac:dyDescent="0.25">
      <c r="A67" s="132" t="s">
        <v>180</v>
      </c>
      <c r="B67" s="138">
        <v>3654529.3992699999</v>
      </c>
      <c r="C67" s="138">
        <v>7238790.0608799998</v>
      </c>
      <c r="D67" s="139">
        <f t="shared" ref="D67:D76" si="4">(C67-B67)/B67</f>
        <v>0.98077215149123265</v>
      </c>
    </row>
    <row r="68" spans="1:4" x14ac:dyDescent="0.25">
      <c r="A68" s="132" t="s">
        <v>181</v>
      </c>
      <c r="B68" s="138">
        <v>436241.10126000002</v>
      </c>
      <c r="C68" s="138">
        <v>1360214.1834</v>
      </c>
      <c r="D68" s="139">
        <f t="shared" si="4"/>
        <v>2.1180330772851943</v>
      </c>
    </row>
    <row r="69" spans="1:4" x14ac:dyDescent="0.25">
      <c r="A69" s="132" t="s">
        <v>182</v>
      </c>
      <c r="B69" s="138">
        <v>455383.49144000001</v>
      </c>
      <c r="C69" s="138">
        <v>1321481.3457299999</v>
      </c>
      <c r="D69" s="139">
        <f t="shared" si="4"/>
        <v>1.9019087660627558</v>
      </c>
    </row>
    <row r="70" spans="1:4" x14ac:dyDescent="0.25">
      <c r="A70" s="132" t="s">
        <v>183</v>
      </c>
      <c r="B70" s="138">
        <v>581051.94657999999</v>
      </c>
      <c r="C70" s="138">
        <v>1014303.13223</v>
      </c>
      <c r="D70" s="139">
        <f t="shared" si="4"/>
        <v>0.74563244852730115</v>
      </c>
    </row>
    <row r="71" spans="1:4" x14ac:dyDescent="0.25">
      <c r="A71" s="132" t="s">
        <v>184</v>
      </c>
      <c r="B71" s="138">
        <v>461636.14082999999</v>
      </c>
      <c r="C71" s="138">
        <v>883575.84548999998</v>
      </c>
      <c r="D71" s="139">
        <f t="shared" si="4"/>
        <v>0.91400925391450571</v>
      </c>
    </row>
    <row r="72" spans="1:4" x14ac:dyDescent="0.25">
      <c r="A72" s="132" t="s">
        <v>185</v>
      </c>
      <c r="B72" s="138">
        <v>551025.20088000002</v>
      </c>
      <c r="C72" s="138">
        <v>854980.35545000003</v>
      </c>
      <c r="D72" s="139">
        <f t="shared" si="4"/>
        <v>0.55161751964261629</v>
      </c>
    </row>
    <row r="73" spans="1:4" x14ac:dyDescent="0.25">
      <c r="A73" s="132" t="s">
        <v>186</v>
      </c>
      <c r="B73" s="138">
        <v>246911.17853999999</v>
      </c>
      <c r="C73" s="138">
        <v>513149.63013000001</v>
      </c>
      <c r="D73" s="139">
        <f t="shared" si="4"/>
        <v>1.078276217238455</v>
      </c>
    </row>
    <row r="74" spans="1:4" x14ac:dyDescent="0.25">
      <c r="A74" s="132" t="s">
        <v>187</v>
      </c>
      <c r="B74" s="138">
        <v>36016.282160000002</v>
      </c>
      <c r="C74" s="138">
        <v>460612.08970999997</v>
      </c>
      <c r="D74" s="139">
        <f t="shared" si="4"/>
        <v>11.788996034175891</v>
      </c>
    </row>
    <row r="75" spans="1:4" x14ac:dyDescent="0.25">
      <c r="A75" s="132" t="s">
        <v>188</v>
      </c>
      <c r="B75" s="138">
        <v>164662.12776</v>
      </c>
      <c r="C75" s="138">
        <v>376338.13363</v>
      </c>
      <c r="D75" s="139">
        <f t="shared" si="4"/>
        <v>1.2855172512924413</v>
      </c>
    </row>
    <row r="76" spans="1:4" x14ac:dyDescent="0.25">
      <c r="A76" s="132" t="s">
        <v>189</v>
      </c>
      <c r="B76" s="138">
        <v>156804.64681999999</v>
      </c>
      <c r="C76" s="138">
        <v>279392.18935</v>
      </c>
      <c r="D76" s="139">
        <f t="shared" si="4"/>
        <v>0.781785138489686</v>
      </c>
    </row>
    <row r="77" spans="1:4" x14ac:dyDescent="0.25">
      <c r="A77" s="127"/>
      <c r="B77" s="128"/>
      <c r="C77" s="128"/>
      <c r="D77" s="127"/>
    </row>
    <row r="78" spans="1:4" ht="19.2" x14ac:dyDescent="0.35">
      <c r="A78" s="146" t="s">
        <v>76</v>
      </c>
      <c r="B78" s="146"/>
      <c r="C78" s="146"/>
      <c r="D78" s="146"/>
    </row>
    <row r="79" spans="1:4" ht="15.6" x14ac:dyDescent="0.3">
      <c r="A79" s="145" t="s">
        <v>77</v>
      </c>
      <c r="B79" s="145"/>
      <c r="C79" s="145"/>
      <c r="D79" s="145"/>
    </row>
    <row r="80" spans="1:4" x14ac:dyDescent="0.25">
      <c r="A80" s="127"/>
      <c r="B80" s="128"/>
      <c r="C80" s="128"/>
      <c r="D80" s="127"/>
    </row>
    <row r="81" spans="1:4" x14ac:dyDescent="0.25">
      <c r="A81" s="129" t="s">
        <v>75</v>
      </c>
      <c r="B81" s="130" t="s">
        <v>158</v>
      </c>
      <c r="C81" s="130" t="s">
        <v>159</v>
      </c>
      <c r="D81" s="131" t="s">
        <v>65</v>
      </c>
    </row>
    <row r="82" spans="1:4" x14ac:dyDescent="0.25">
      <c r="A82" s="132" t="s">
        <v>190</v>
      </c>
      <c r="B82" s="138">
        <v>3350.81457</v>
      </c>
      <c r="C82" s="138">
        <v>46636.785150000003</v>
      </c>
      <c r="D82" s="139">
        <f t="shared" ref="D82:D91" si="5">(C82-B82)/B82</f>
        <v>12.918044157841894</v>
      </c>
    </row>
    <row r="83" spans="1:4" x14ac:dyDescent="0.25">
      <c r="A83" s="132" t="s">
        <v>187</v>
      </c>
      <c r="B83" s="138">
        <v>36016.282160000002</v>
      </c>
      <c r="C83" s="138">
        <v>460612.08970999997</v>
      </c>
      <c r="D83" s="139">
        <f t="shared" si="5"/>
        <v>11.788996034175891</v>
      </c>
    </row>
    <row r="84" spans="1:4" x14ac:dyDescent="0.25">
      <c r="A84" s="132" t="s">
        <v>191</v>
      </c>
      <c r="B84" s="138">
        <v>311.94787000000002</v>
      </c>
      <c r="C84" s="138">
        <v>3481.6729500000001</v>
      </c>
      <c r="D84" s="139">
        <f t="shared" si="5"/>
        <v>10.161073002357734</v>
      </c>
    </row>
    <row r="85" spans="1:4" x14ac:dyDescent="0.25">
      <c r="A85" s="132" t="s">
        <v>192</v>
      </c>
      <c r="B85" s="138">
        <v>5033.2517900000003</v>
      </c>
      <c r="C85" s="138">
        <v>37994.587319999999</v>
      </c>
      <c r="D85" s="139">
        <f t="shared" si="5"/>
        <v>6.5487158014799007</v>
      </c>
    </row>
    <row r="86" spans="1:4" x14ac:dyDescent="0.25">
      <c r="A86" s="132" t="s">
        <v>193</v>
      </c>
      <c r="B86" s="138">
        <v>757.62625000000003</v>
      </c>
      <c r="C86" s="138">
        <v>4826.1492099999996</v>
      </c>
      <c r="D86" s="139">
        <f t="shared" si="5"/>
        <v>5.3700923905421689</v>
      </c>
    </row>
    <row r="87" spans="1:4" x14ac:dyDescent="0.25">
      <c r="A87" s="132" t="s">
        <v>194</v>
      </c>
      <c r="B87" s="138">
        <v>562.10546999999997</v>
      </c>
      <c r="C87" s="138">
        <v>3327.0743499999999</v>
      </c>
      <c r="D87" s="139">
        <f t="shared" si="5"/>
        <v>4.9189503172776456</v>
      </c>
    </row>
    <row r="88" spans="1:4" x14ac:dyDescent="0.25">
      <c r="A88" s="132" t="s">
        <v>195</v>
      </c>
      <c r="B88" s="138">
        <v>11597.672200000001</v>
      </c>
      <c r="C88" s="138">
        <v>61119.510009999998</v>
      </c>
      <c r="D88" s="139">
        <f t="shared" si="5"/>
        <v>4.2699808164952264</v>
      </c>
    </row>
    <row r="89" spans="1:4" x14ac:dyDescent="0.25">
      <c r="A89" s="132" t="s">
        <v>196</v>
      </c>
      <c r="B89" s="138">
        <v>43.402639999999998</v>
      </c>
      <c r="C89" s="138">
        <v>204.48784000000001</v>
      </c>
      <c r="D89" s="139">
        <f t="shared" si="5"/>
        <v>3.7114147895151084</v>
      </c>
    </row>
    <row r="90" spans="1:4" x14ac:dyDescent="0.25">
      <c r="A90" s="132" t="s">
        <v>197</v>
      </c>
      <c r="B90" s="138">
        <v>13852.158299999999</v>
      </c>
      <c r="C90" s="138">
        <v>57385.913979999998</v>
      </c>
      <c r="D90" s="139">
        <f t="shared" si="5"/>
        <v>3.1427417112321048</v>
      </c>
    </row>
    <row r="91" spans="1:4" x14ac:dyDescent="0.25">
      <c r="A91" s="132" t="s">
        <v>198</v>
      </c>
      <c r="B91" s="138">
        <v>682.68741999999997</v>
      </c>
      <c r="C91" s="138">
        <v>2549.33959</v>
      </c>
      <c r="D91" s="139">
        <f t="shared" si="5"/>
        <v>2.7342706417528539</v>
      </c>
    </row>
    <row r="92" spans="1:4" x14ac:dyDescent="0.25">
      <c r="A92" s="127" t="s">
        <v>118</v>
      </c>
      <c r="B92" s="128"/>
      <c r="C92" s="128"/>
      <c r="D92" s="127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/>
  </sheetViews>
  <sheetFormatPr defaultColWidth="9.21875" defaultRowHeight="13.2" x14ac:dyDescent="0.25"/>
  <cols>
    <col min="1" max="1" width="44.77734375" style="17" customWidth="1"/>
    <col min="2" max="2" width="16" style="19" customWidth="1"/>
    <col min="3" max="3" width="16" style="17" customWidth="1"/>
    <col min="4" max="4" width="10.21875" style="17" customWidth="1"/>
    <col min="5" max="5" width="14" style="17" bestFit="1" customWidth="1"/>
    <col min="6" max="7" width="15" style="17" bestFit="1" customWidth="1"/>
    <col min="8" max="8" width="10.5546875" style="17" bestFit="1" customWidth="1"/>
    <col min="9" max="9" width="14" style="17" bestFit="1" customWidth="1"/>
    <col min="10" max="11" width="14.21875" style="17" bestFit="1" customWidth="1"/>
    <col min="12" max="12" width="10.5546875" style="17" bestFit="1" customWidth="1"/>
    <col min="13" max="13" width="10.77734375" style="17" bestFit="1" customWidth="1"/>
    <col min="14" max="16384" width="9.21875" style="17"/>
  </cols>
  <sheetData>
    <row r="1" spans="1:13" ht="24.6" x14ac:dyDescent="0.4">
      <c r="B1" s="144" t="s">
        <v>117</v>
      </c>
      <c r="C1" s="144"/>
      <c r="D1" s="144"/>
      <c r="E1" s="144"/>
      <c r="F1" s="144"/>
      <c r="G1" s="144"/>
      <c r="H1" s="144"/>
      <c r="I1" s="144"/>
      <c r="J1" s="144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48" t="s">
        <v>112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50"/>
    </row>
    <row r="6" spans="1:13" ht="17.399999999999999" x14ac:dyDescent="0.25">
      <c r="A6" s="88"/>
      <c r="B6" s="147" t="str">
        <f>SEKTOR_USD!B6</f>
        <v>1 - 30 NISAN</v>
      </c>
      <c r="C6" s="147"/>
      <c r="D6" s="147"/>
      <c r="E6" s="147"/>
      <c r="F6" s="147" t="str">
        <f>SEKTOR_USD!F6</f>
        <v>1 OCAK  -  30 NISAN</v>
      </c>
      <c r="G6" s="147"/>
      <c r="H6" s="147"/>
      <c r="I6" s="147"/>
      <c r="J6" s="147" t="s">
        <v>104</v>
      </c>
      <c r="K6" s="147"/>
      <c r="L6" s="147"/>
      <c r="M6" s="147"/>
    </row>
    <row r="7" spans="1:13" ht="28.2" x14ac:dyDescent="0.3">
      <c r="A7" s="89" t="s">
        <v>1</v>
      </c>
      <c r="B7" s="90">
        <f>SEKTOR_USD!B7</f>
        <v>2020</v>
      </c>
      <c r="C7" s="91">
        <f>SEKTOR_USD!C7</f>
        <v>2021</v>
      </c>
      <c r="D7" s="7" t="s">
        <v>122</v>
      </c>
      <c r="E7" s="7" t="s">
        <v>115</v>
      </c>
      <c r="F7" s="5"/>
      <c r="G7" s="6"/>
      <c r="H7" s="7" t="s">
        <v>122</v>
      </c>
      <c r="I7" s="7" t="s">
        <v>115</v>
      </c>
      <c r="J7" s="5"/>
      <c r="K7" s="5"/>
      <c r="L7" s="7" t="s">
        <v>122</v>
      </c>
      <c r="M7" s="7" t="s">
        <v>115</v>
      </c>
    </row>
    <row r="8" spans="1:13" ht="16.8" x14ac:dyDescent="0.3">
      <c r="A8" s="92" t="s">
        <v>2</v>
      </c>
      <c r="B8" s="93">
        <f>SEKTOR_USD!B8*$B$53</f>
        <v>12055793.343203567</v>
      </c>
      <c r="C8" s="93">
        <f>SEKTOR_USD!C8*$C$53</f>
        <v>19313864.534506269</v>
      </c>
      <c r="D8" s="94">
        <f t="shared" ref="D8:D43" si="0">(C8-B8)/B8*100</f>
        <v>60.204011338618599</v>
      </c>
      <c r="E8" s="94">
        <f>C8/C$44*100</f>
        <v>13.808643259195685</v>
      </c>
      <c r="F8" s="93">
        <f>SEKTOR_USD!F8*$B$54</f>
        <v>48911916.902081385</v>
      </c>
      <c r="G8" s="93">
        <f>SEKTOR_USD!G8*$C$54</f>
        <v>68071513.717278644</v>
      </c>
      <c r="H8" s="94">
        <f t="shared" ref="H8:H43" si="1">(G8-F8)/F8*100</f>
        <v>39.171633476466646</v>
      </c>
      <c r="I8" s="94">
        <f>G8/G$44*100</f>
        <v>14.453549460832384</v>
      </c>
      <c r="J8" s="93">
        <f>SEKTOR_USD!J8*$B$55</f>
        <v>140408857.53195879</v>
      </c>
      <c r="K8" s="93">
        <f>SEKTOR_USD!K8*$C$55</f>
        <v>190294577.23129559</v>
      </c>
      <c r="L8" s="94">
        <f t="shared" ref="L8:L43" si="2">(K8-J8)/J8*100</f>
        <v>35.528897945759716</v>
      </c>
      <c r="M8" s="94">
        <f>K8/K$44*100</f>
        <v>14.95613227916334</v>
      </c>
    </row>
    <row r="9" spans="1:13" s="21" customFormat="1" ht="15.6" x14ac:dyDescent="0.3">
      <c r="A9" s="95" t="s">
        <v>3</v>
      </c>
      <c r="B9" s="93">
        <f>SEKTOR_USD!B9*$B$53</f>
        <v>8478148.7739429045</v>
      </c>
      <c r="C9" s="93">
        <f>SEKTOR_USD!C9*$C$53</f>
        <v>12235454.735351587</v>
      </c>
      <c r="D9" s="96">
        <f t="shared" si="0"/>
        <v>44.317528054668529</v>
      </c>
      <c r="E9" s="96">
        <f t="shared" ref="E9:E44" si="3">C9/C$44*100</f>
        <v>8.7478624100656042</v>
      </c>
      <c r="F9" s="93">
        <f>SEKTOR_USD!F9*$B$54</f>
        <v>33516294.443432193</v>
      </c>
      <c r="G9" s="93">
        <f>SEKTOR_USD!G9*$C$54</f>
        <v>44918595.983401299</v>
      </c>
      <c r="H9" s="96">
        <f t="shared" si="1"/>
        <v>34.020173558307796</v>
      </c>
      <c r="I9" s="96">
        <f t="shared" ref="I9:I44" si="4">G9/G$44*100</f>
        <v>9.5375159637803417</v>
      </c>
      <c r="J9" s="93">
        <f>SEKTOR_USD!J9*$B$55</f>
        <v>93713268.166353643</v>
      </c>
      <c r="K9" s="93">
        <f>SEKTOR_USD!K9*$C$55</f>
        <v>126089762.9733991</v>
      </c>
      <c r="L9" s="96">
        <f t="shared" si="2"/>
        <v>34.548464097498801</v>
      </c>
      <c r="M9" s="96">
        <f t="shared" ref="M9:M44" si="5">K9/K$44*100</f>
        <v>9.9099785265366478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4061545.8020298067</v>
      </c>
      <c r="C10" s="98">
        <f>SEKTOR_USD!C10*$C$53</f>
        <v>6165885.5528479367</v>
      </c>
      <c r="D10" s="99">
        <f t="shared" si="0"/>
        <v>51.811301740496461</v>
      </c>
      <c r="E10" s="99">
        <f t="shared" si="3"/>
        <v>4.4083623877649956</v>
      </c>
      <c r="F10" s="98">
        <f>SEKTOR_USD!F10*$B$54</f>
        <v>15105281.501489744</v>
      </c>
      <c r="G10" s="98">
        <f>SEKTOR_USD!G10*$C$54</f>
        <v>21026459.703873299</v>
      </c>
      <c r="H10" s="99">
        <f t="shared" si="1"/>
        <v>39.199389973629984</v>
      </c>
      <c r="I10" s="99">
        <f t="shared" si="4"/>
        <v>4.4645250078960839</v>
      </c>
      <c r="J10" s="98">
        <f>SEKTOR_USD!J10*$B$55</f>
        <v>40961644.957925119</v>
      </c>
      <c r="K10" s="98">
        <f>SEKTOR_USD!K10*$C$55</f>
        <v>57086636.241275027</v>
      </c>
      <c r="L10" s="99">
        <f t="shared" si="2"/>
        <v>39.366073554695227</v>
      </c>
      <c r="M10" s="99">
        <f t="shared" si="5"/>
        <v>4.4867031705230076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809495.79924075026</v>
      </c>
      <c r="C11" s="98">
        <f>SEKTOR_USD!C11*$C$53</f>
        <v>1652052.4018530049</v>
      </c>
      <c r="D11" s="99">
        <f t="shared" si="0"/>
        <v>104.08412290743362</v>
      </c>
      <c r="E11" s="99">
        <f t="shared" si="3"/>
        <v>1.1811516137502363</v>
      </c>
      <c r="F11" s="98">
        <f>SEKTOR_USD!F11*$B$54</f>
        <v>4749635.5787227703</v>
      </c>
      <c r="G11" s="98">
        <f>SEKTOR_USD!G11*$C$54</f>
        <v>7402284.6361168008</v>
      </c>
      <c r="H11" s="99">
        <f t="shared" si="1"/>
        <v>55.849528104372112</v>
      </c>
      <c r="I11" s="99">
        <f t="shared" si="4"/>
        <v>1.5717189359947592</v>
      </c>
      <c r="J11" s="98">
        <f>SEKTOR_USD!J11*$B$55</f>
        <v>14251971.117993876</v>
      </c>
      <c r="K11" s="98">
        <f>SEKTOR_USD!K11*$C$55</f>
        <v>21981513.797567107</v>
      </c>
      <c r="L11" s="99">
        <f t="shared" si="2"/>
        <v>54.23490277646065</v>
      </c>
      <c r="M11" s="99">
        <f t="shared" si="5"/>
        <v>1.7276289888863978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982386.9516803117</v>
      </c>
      <c r="C12" s="98">
        <f>SEKTOR_USD!C12*$C$53</f>
        <v>1293447.2912176156</v>
      </c>
      <c r="D12" s="99">
        <f t="shared" si="0"/>
        <v>31.663728737973823</v>
      </c>
      <c r="E12" s="99">
        <f t="shared" si="3"/>
        <v>0.92476325424603223</v>
      </c>
      <c r="F12" s="98">
        <f>SEKTOR_USD!F12*$B$54</f>
        <v>3550812.9674307834</v>
      </c>
      <c r="G12" s="98">
        <f>SEKTOR_USD!G12*$C$54</f>
        <v>4533497.952404106</v>
      </c>
      <c r="H12" s="99">
        <f t="shared" si="1"/>
        <v>27.674929487608342</v>
      </c>
      <c r="I12" s="99">
        <f t="shared" si="4"/>
        <v>0.96259262219142927</v>
      </c>
      <c r="J12" s="98">
        <f>SEKTOR_USD!J12*$B$55</f>
        <v>9596480.5048786346</v>
      </c>
      <c r="K12" s="98">
        <f>SEKTOR_USD!K12*$C$55</f>
        <v>12784924.977575591</v>
      </c>
      <c r="L12" s="99">
        <f t="shared" si="2"/>
        <v>33.225144062721981</v>
      </c>
      <c r="M12" s="99">
        <f t="shared" si="5"/>
        <v>1.0048264744369884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708783.93135504168</v>
      </c>
      <c r="C13" s="98">
        <f>SEKTOR_USD!C13*$C$53</f>
        <v>999671.36001226073</v>
      </c>
      <c r="D13" s="99">
        <f t="shared" si="0"/>
        <v>41.0403531723843</v>
      </c>
      <c r="E13" s="99">
        <f t="shared" si="3"/>
        <v>0.71472517383467127</v>
      </c>
      <c r="F13" s="98">
        <f>SEKTOR_USD!F13*$B$54</f>
        <v>2769390.5407280233</v>
      </c>
      <c r="G13" s="98">
        <f>SEKTOR_USD!G13*$C$54</f>
        <v>3555106.4903414226</v>
      </c>
      <c r="H13" s="99">
        <f t="shared" si="1"/>
        <v>28.371439060626262</v>
      </c>
      <c r="I13" s="99">
        <f t="shared" si="4"/>
        <v>0.75485184169825748</v>
      </c>
      <c r="J13" s="98">
        <f>SEKTOR_USD!J13*$B$55</f>
        <v>8299474.2330725808</v>
      </c>
      <c r="K13" s="98">
        <f>SEKTOR_USD!K13*$C$55</f>
        <v>10631363.815264547</v>
      </c>
      <c r="L13" s="99">
        <f t="shared" si="2"/>
        <v>28.096835012748372</v>
      </c>
      <c r="M13" s="99">
        <f t="shared" si="5"/>
        <v>0.83556812728165131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1344679.2320040453</v>
      </c>
      <c r="C14" s="98">
        <f>SEKTOR_USD!C14*$C$53</f>
        <v>1360943.4478392487</v>
      </c>
      <c r="D14" s="99">
        <f t="shared" si="0"/>
        <v>1.2095238364739234</v>
      </c>
      <c r="E14" s="99">
        <f t="shared" si="3"/>
        <v>0.97302031572069247</v>
      </c>
      <c r="F14" s="98">
        <f>SEKTOR_USD!F14*$B$54</f>
        <v>4718902.0391245913</v>
      </c>
      <c r="G14" s="98">
        <f>SEKTOR_USD!G14*$C$54</f>
        <v>5632106.7610344393</v>
      </c>
      <c r="H14" s="99">
        <f t="shared" si="1"/>
        <v>19.352059320969879</v>
      </c>
      <c r="I14" s="99">
        <f t="shared" si="4"/>
        <v>1.1958590193453702</v>
      </c>
      <c r="J14" s="98">
        <f>SEKTOR_USD!J14*$B$55</f>
        <v>13154043.706608428</v>
      </c>
      <c r="K14" s="98">
        <f>SEKTOR_USD!K14*$C$55</f>
        <v>14399077.893871646</v>
      </c>
      <c r="L14" s="99">
        <f t="shared" si="2"/>
        <v>9.4650300320784932</v>
      </c>
      <c r="M14" s="99">
        <f t="shared" si="5"/>
        <v>1.131690228970456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159367.64621813741</v>
      </c>
      <c r="C15" s="98">
        <f>SEKTOR_USD!C15*$C$53</f>
        <v>204158.5379852147</v>
      </c>
      <c r="D15" s="99">
        <f t="shared" si="0"/>
        <v>28.105385773075252</v>
      </c>
      <c r="E15" s="99">
        <f t="shared" si="3"/>
        <v>0.145965216558295</v>
      </c>
      <c r="F15" s="98">
        <f>SEKTOR_USD!F15*$B$54</f>
        <v>640851.64782639279</v>
      </c>
      <c r="G15" s="98">
        <f>SEKTOR_USD!G15*$C$54</f>
        <v>710246.42752132833</v>
      </c>
      <c r="H15" s="99">
        <f t="shared" si="1"/>
        <v>10.828524812303305</v>
      </c>
      <c r="I15" s="99">
        <f t="shared" si="4"/>
        <v>0.15080584093068733</v>
      </c>
      <c r="J15" s="98">
        <f>SEKTOR_USD!J15*$B$55</f>
        <v>1612467.6029406462</v>
      </c>
      <c r="K15" s="98">
        <f>SEKTOR_USD!K15*$C$55</f>
        <v>1958199.0425232528</v>
      </c>
      <c r="L15" s="99">
        <f t="shared" si="2"/>
        <v>21.441140209707061</v>
      </c>
      <c r="M15" s="99">
        <f t="shared" si="5"/>
        <v>0.15390393323353332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365290.33294913167</v>
      </c>
      <c r="C16" s="98">
        <f>SEKTOR_USD!C16*$C$53</f>
        <v>433120.70678285992</v>
      </c>
      <c r="D16" s="99">
        <f t="shared" si="0"/>
        <v>18.568893758043671</v>
      </c>
      <c r="E16" s="99">
        <f t="shared" si="3"/>
        <v>0.30966404043322654</v>
      </c>
      <c r="F16" s="98">
        <f>SEKTOR_USD!F16*$B$54</f>
        <v>1710787.0316704474</v>
      </c>
      <c r="G16" s="98">
        <f>SEKTOR_USD!G16*$C$54</f>
        <v>1596158.3779294614</v>
      </c>
      <c r="H16" s="99">
        <f t="shared" si="1"/>
        <v>-6.7003461926561521</v>
      </c>
      <c r="I16" s="99">
        <f t="shared" si="4"/>
        <v>0.33891054867007531</v>
      </c>
      <c r="J16" s="98">
        <f>SEKTOR_USD!J16*$B$55</f>
        <v>5250813.2391234646</v>
      </c>
      <c r="K16" s="98">
        <f>SEKTOR_USD!K16*$C$55</f>
        <v>6323659.6068674</v>
      </c>
      <c r="L16" s="99">
        <f t="shared" si="2"/>
        <v>20.432003937032604</v>
      </c>
      <c r="M16" s="99">
        <f t="shared" si="5"/>
        <v>0.49700570002977884</v>
      </c>
    </row>
    <row r="17" spans="1:13" ht="13.8" x14ac:dyDescent="0.25">
      <c r="A17" s="97" t="str">
        <f>SEKTOR_USD!A17</f>
        <v xml:space="preserve"> Süs Bitkileri ve Mam.</v>
      </c>
      <c r="B17" s="98">
        <f>SEKTOR_USD!B17*$B$53</f>
        <v>46599.078465679042</v>
      </c>
      <c r="C17" s="98">
        <f>SEKTOR_USD!C17*$C$53</f>
        <v>126175.43681344547</v>
      </c>
      <c r="D17" s="99">
        <f t="shared" si="0"/>
        <v>170.76809449434859</v>
      </c>
      <c r="E17" s="99">
        <f t="shared" si="3"/>
        <v>9.0210407757454758E-2</v>
      </c>
      <c r="F17" s="98">
        <f>SEKTOR_USD!F17*$B$54</f>
        <v>270633.13643943728</v>
      </c>
      <c r="G17" s="98">
        <f>SEKTOR_USD!G17*$C$54</f>
        <v>462735.63418044226</v>
      </c>
      <c r="H17" s="99">
        <f t="shared" si="1"/>
        <v>70.98262255257643</v>
      </c>
      <c r="I17" s="99">
        <f t="shared" si="4"/>
        <v>9.82521470536801E-2</v>
      </c>
      <c r="J17" s="98">
        <f>SEKTOR_USD!J17*$B$55</f>
        <v>586372.80381089135</v>
      </c>
      <c r="K17" s="98">
        <f>SEKTOR_USD!K17*$C$55</f>
        <v>924387.59845453943</v>
      </c>
      <c r="L17" s="99">
        <f t="shared" si="2"/>
        <v>57.645032724379185</v>
      </c>
      <c r="M17" s="99">
        <f t="shared" si="5"/>
        <v>7.2651903174834845E-2</v>
      </c>
    </row>
    <row r="18" spans="1:13" s="21" customFormat="1" ht="15.6" x14ac:dyDescent="0.3">
      <c r="A18" s="95" t="s">
        <v>12</v>
      </c>
      <c r="B18" s="93">
        <f>SEKTOR_USD!B18*$B$53</f>
        <v>1251045.3774790096</v>
      </c>
      <c r="C18" s="93">
        <f>SEKTOR_USD!C18*$C$53</f>
        <v>2304507.7077002651</v>
      </c>
      <c r="D18" s="96">
        <f t="shared" si="0"/>
        <v>84.206564300976439</v>
      </c>
      <c r="E18" s="96">
        <f t="shared" si="3"/>
        <v>1.6476311494701728</v>
      </c>
      <c r="F18" s="93">
        <f>SEKTOR_USD!F18*$B$54</f>
        <v>4927642.3277487615</v>
      </c>
      <c r="G18" s="93">
        <f>SEKTOR_USD!G18*$C$54</f>
        <v>7244055.0618448146</v>
      </c>
      <c r="H18" s="96">
        <f t="shared" si="1"/>
        <v>47.008540393684122</v>
      </c>
      <c r="I18" s="96">
        <f t="shared" si="4"/>
        <v>1.5381222249328439</v>
      </c>
      <c r="J18" s="93">
        <f>SEKTOR_USD!J18*$B$55</f>
        <v>14298457.090086667</v>
      </c>
      <c r="K18" s="93">
        <f>SEKTOR_USD!K18*$C$55</f>
        <v>19528056.763909016</v>
      </c>
      <c r="L18" s="96">
        <f t="shared" si="2"/>
        <v>36.574573332447933</v>
      </c>
      <c r="M18" s="96">
        <f t="shared" si="5"/>
        <v>1.534800436068344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1251045.3774790096</v>
      </c>
      <c r="C19" s="98">
        <f>SEKTOR_USD!C19*$C$53</f>
        <v>2304507.7077002651</v>
      </c>
      <c r="D19" s="99">
        <f t="shared" si="0"/>
        <v>84.206564300976439</v>
      </c>
      <c r="E19" s="99">
        <f t="shared" si="3"/>
        <v>1.6476311494701728</v>
      </c>
      <c r="F19" s="98">
        <f>SEKTOR_USD!F19*$B$54</f>
        <v>4927642.3277487615</v>
      </c>
      <c r="G19" s="98">
        <f>SEKTOR_USD!G19*$C$54</f>
        <v>7244055.0618448146</v>
      </c>
      <c r="H19" s="99">
        <f t="shared" si="1"/>
        <v>47.008540393684122</v>
      </c>
      <c r="I19" s="99">
        <f t="shared" si="4"/>
        <v>1.5381222249328439</v>
      </c>
      <c r="J19" s="98">
        <f>SEKTOR_USD!J19*$B$55</f>
        <v>14298457.090086667</v>
      </c>
      <c r="K19" s="98">
        <f>SEKTOR_USD!K19*$C$55</f>
        <v>19528056.763909016</v>
      </c>
      <c r="L19" s="99">
        <f t="shared" si="2"/>
        <v>36.574573332447933</v>
      </c>
      <c r="M19" s="99">
        <f t="shared" si="5"/>
        <v>1.534800436068344</v>
      </c>
    </row>
    <row r="20" spans="1:13" s="21" customFormat="1" ht="15.6" x14ac:dyDescent="0.3">
      <c r="A20" s="95" t="s">
        <v>110</v>
      </c>
      <c r="B20" s="93">
        <f>SEKTOR_USD!B20*$B$53</f>
        <v>2326599.1917816522</v>
      </c>
      <c r="C20" s="93">
        <f>SEKTOR_USD!C20*$C$53</f>
        <v>4773902.0914544193</v>
      </c>
      <c r="D20" s="96">
        <f t="shared" si="0"/>
        <v>105.18798890318031</v>
      </c>
      <c r="E20" s="96">
        <f t="shared" si="3"/>
        <v>3.4131496996599093</v>
      </c>
      <c r="F20" s="93">
        <f>SEKTOR_USD!F20*$B$54</f>
        <v>10467980.130900426</v>
      </c>
      <c r="G20" s="93">
        <f>SEKTOR_USD!G20*$C$54</f>
        <v>15908862.672032528</v>
      </c>
      <c r="H20" s="96">
        <f t="shared" si="1"/>
        <v>51.976431681133626</v>
      </c>
      <c r="I20" s="96">
        <f t="shared" si="4"/>
        <v>3.3779112721191988</v>
      </c>
      <c r="J20" s="93">
        <f>SEKTOR_USD!J20*$B$55</f>
        <v>32397132.27551847</v>
      </c>
      <c r="K20" s="93">
        <f>SEKTOR_USD!K20*$C$55</f>
        <v>44676757.493987493</v>
      </c>
      <c r="L20" s="96">
        <f t="shared" si="2"/>
        <v>37.903432668169721</v>
      </c>
      <c r="M20" s="96">
        <f t="shared" si="5"/>
        <v>3.5113533165583508</v>
      </c>
    </row>
    <row r="21" spans="1:13" ht="13.8" x14ac:dyDescent="0.25">
      <c r="A21" s="97" t="str">
        <f>SEKTOR_USD!A21</f>
        <v xml:space="preserve"> Mobilya,Kağıt ve Orman Ürünleri</v>
      </c>
      <c r="B21" s="98">
        <f>SEKTOR_USD!B21*$B$53</f>
        <v>2326599.1917816522</v>
      </c>
      <c r="C21" s="98">
        <f>SEKTOR_USD!C21*$C$53</f>
        <v>4773902.0914544193</v>
      </c>
      <c r="D21" s="99">
        <f t="shared" si="0"/>
        <v>105.18798890318031</v>
      </c>
      <c r="E21" s="99">
        <f t="shared" si="3"/>
        <v>3.4131496996599093</v>
      </c>
      <c r="F21" s="98">
        <f>SEKTOR_USD!F21*$B$54</f>
        <v>10467980.130900426</v>
      </c>
      <c r="G21" s="98">
        <f>SEKTOR_USD!G21*$C$54</f>
        <v>15908862.672032528</v>
      </c>
      <c r="H21" s="99">
        <f t="shared" si="1"/>
        <v>51.976431681133626</v>
      </c>
      <c r="I21" s="99">
        <f t="shared" si="4"/>
        <v>3.3779112721191988</v>
      </c>
      <c r="J21" s="98">
        <f>SEKTOR_USD!J21*$B$55</f>
        <v>32397132.27551847</v>
      </c>
      <c r="K21" s="98">
        <f>SEKTOR_USD!K21*$C$55</f>
        <v>44676757.493987493</v>
      </c>
      <c r="L21" s="99">
        <f t="shared" si="2"/>
        <v>37.903432668169721</v>
      </c>
      <c r="M21" s="99">
        <f t="shared" si="5"/>
        <v>3.5113533165583508</v>
      </c>
    </row>
    <row r="22" spans="1:13" ht="16.8" x14ac:dyDescent="0.3">
      <c r="A22" s="92" t="s">
        <v>14</v>
      </c>
      <c r="B22" s="93">
        <f>SEKTOR_USD!B22*$B$53</f>
        <v>42628610.49768953</v>
      </c>
      <c r="C22" s="93">
        <f>SEKTOR_USD!C22*$C$53</f>
        <v>115984082.90386491</v>
      </c>
      <c r="D22" s="96">
        <f t="shared" si="0"/>
        <v>172.08037407212987</v>
      </c>
      <c r="E22" s="96">
        <f t="shared" si="3"/>
        <v>82.923995956534228</v>
      </c>
      <c r="F22" s="93">
        <f>SEKTOR_USD!F22*$B$54</f>
        <v>241589722.70262203</v>
      </c>
      <c r="G22" s="93">
        <f>SEKTOR_USD!G22*$C$54</f>
        <v>389453792.94050014</v>
      </c>
      <c r="H22" s="96">
        <f t="shared" si="1"/>
        <v>61.204619378568168</v>
      </c>
      <c r="I22" s="96">
        <f t="shared" si="4"/>
        <v>82.692294494186967</v>
      </c>
      <c r="J22" s="93">
        <f>SEKTOR_USD!J22*$B$55</f>
        <v>777281573.99107671</v>
      </c>
      <c r="K22" s="93">
        <f>SEKTOR_USD!K22*$C$55</f>
        <v>1046467815.541222</v>
      </c>
      <c r="L22" s="96">
        <f t="shared" si="2"/>
        <v>34.631753865972328</v>
      </c>
      <c r="M22" s="96">
        <f t="shared" si="5"/>
        <v>82.246752917705621</v>
      </c>
    </row>
    <row r="23" spans="1:13" s="21" customFormat="1" ht="15.6" x14ac:dyDescent="0.3">
      <c r="A23" s="95" t="s">
        <v>15</v>
      </c>
      <c r="B23" s="93">
        <f>SEKTOR_USD!B23*$B$53</f>
        <v>2979501.7695504744</v>
      </c>
      <c r="C23" s="93">
        <f>SEKTOR_USD!C23*$C$53</f>
        <v>10865764.788469506</v>
      </c>
      <c r="D23" s="96">
        <f t="shared" si="0"/>
        <v>264.68395150874017</v>
      </c>
      <c r="E23" s="96">
        <f t="shared" si="3"/>
        <v>7.768588696179382</v>
      </c>
      <c r="F23" s="93">
        <f>SEKTOR_USD!F23*$B$54</f>
        <v>21457235.721746925</v>
      </c>
      <c r="G23" s="93">
        <f>SEKTOR_USD!G23*$C$54</f>
        <v>36684820.890841573</v>
      </c>
      <c r="H23" s="96">
        <f t="shared" si="1"/>
        <v>70.967133728514142</v>
      </c>
      <c r="I23" s="96">
        <f t="shared" si="4"/>
        <v>7.7892475758617987</v>
      </c>
      <c r="J23" s="93">
        <f>SEKTOR_USD!J23*$B$55</f>
        <v>67930278.337660179</v>
      </c>
      <c r="K23" s="93">
        <f>SEKTOR_USD!K23*$C$55</f>
        <v>94189924.93227759</v>
      </c>
      <c r="L23" s="96">
        <f t="shared" si="2"/>
        <v>38.656762841584303</v>
      </c>
      <c r="M23" s="96">
        <f t="shared" si="5"/>
        <v>7.402822493146342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2094369.729610811</v>
      </c>
      <c r="C24" s="98">
        <f>SEKTOR_USD!C24*$C$53</f>
        <v>7189011.6888303049</v>
      </c>
      <c r="D24" s="99">
        <f t="shared" si="0"/>
        <v>243.25418225779134</v>
      </c>
      <c r="E24" s="99">
        <f t="shared" si="3"/>
        <v>5.1398567914716544</v>
      </c>
      <c r="F24" s="98">
        <f>SEKTOR_USD!F24*$B$54</f>
        <v>13896974.53338076</v>
      </c>
      <c r="G24" s="98">
        <f>SEKTOR_USD!G24*$C$54</f>
        <v>24439245.665052902</v>
      </c>
      <c r="H24" s="99">
        <f t="shared" si="1"/>
        <v>75.86018889470823</v>
      </c>
      <c r="I24" s="99">
        <f t="shared" si="4"/>
        <v>5.1891580885414328</v>
      </c>
      <c r="J24" s="98">
        <f>SEKTOR_USD!J24*$B$55</f>
        <v>44030695.709435895</v>
      </c>
      <c r="K24" s="98">
        <f>SEKTOR_USD!K24*$C$55</f>
        <v>61801484.212294213</v>
      </c>
      <c r="L24" s="99">
        <f t="shared" si="2"/>
        <v>40.359999351656825</v>
      </c>
      <c r="M24" s="99">
        <f t="shared" si="5"/>
        <v>4.8572649119908089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368867.79773265298</v>
      </c>
      <c r="C25" s="98">
        <f>SEKTOR_USD!C25*$C$53</f>
        <v>1172822.1144336734</v>
      </c>
      <c r="D25" s="99">
        <f t="shared" si="0"/>
        <v>217.95188456209678</v>
      </c>
      <c r="E25" s="99">
        <f t="shared" si="3"/>
        <v>0.83852106116701508</v>
      </c>
      <c r="F25" s="98">
        <f>SEKTOR_USD!F25*$B$54</f>
        <v>2946039.4367745379</v>
      </c>
      <c r="G25" s="98">
        <f>SEKTOR_USD!G25*$C$54</f>
        <v>4094583.3701481628</v>
      </c>
      <c r="H25" s="99">
        <f t="shared" si="1"/>
        <v>38.986033894750058</v>
      </c>
      <c r="I25" s="99">
        <f t="shared" si="4"/>
        <v>0.86939837283089827</v>
      </c>
      <c r="J25" s="98">
        <f>SEKTOR_USD!J25*$B$55</f>
        <v>9246772.5071157757</v>
      </c>
      <c r="K25" s="98">
        <f>SEKTOR_USD!K25*$C$55</f>
        <v>10452943.559589945</v>
      </c>
      <c r="L25" s="99">
        <f t="shared" si="2"/>
        <v>13.044238425309699</v>
      </c>
      <c r="M25" s="99">
        <f t="shared" si="5"/>
        <v>0.82154525293611447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516264.24220701033</v>
      </c>
      <c r="C26" s="98">
        <f>SEKTOR_USD!C26*$C$53</f>
        <v>2503930.9852055279</v>
      </c>
      <c r="D26" s="99">
        <f t="shared" si="0"/>
        <v>385.0095707774214</v>
      </c>
      <c r="E26" s="99">
        <f t="shared" si="3"/>
        <v>1.7902108435407127</v>
      </c>
      <c r="F26" s="98">
        <f>SEKTOR_USD!F26*$B$54</f>
        <v>4614221.7515916275</v>
      </c>
      <c r="G26" s="98">
        <f>SEKTOR_USD!G26*$C$54</f>
        <v>8150991.8556405073</v>
      </c>
      <c r="H26" s="99">
        <f t="shared" si="1"/>
        <v>76.649331012947258</v>
      </c>
      <c r="I26" s="99">
        <f t="shared" si="4"/>
        <v>1.730691114489467</v>
      </c>
      <c r="J26" s="98">
        <f>SEKTOR_USD!J26*$B$55</f>
        <v>14652810.12110851</v>
      </c>
      <c r="K26" s="98">
        <f>SEKTOR_USD!K26*$C$55</f>
        <v>21935497.160393436</v>
      </c>
      <c r="L26" s="99">
        <f t="shared" si="2"/>
        <v>49.701640702991504</v>
      </c>
      <c r="M26" s="99">
        <f t="shared" si="5"/>
        <v>1.7240123282194195</v>
      </c>
    </row>
    <row r="27" spans="1:13" s="21" customFormat="1" ht="15.6" x14ac:dyDescent="0.3">
      <c r="A27" s="95" t="s">
        <v>19</v>
      </c>
      <c r="B27" s="93">
        <f>SEKTOR_USD!B27*$B$53</f>
        <v>8723228.5009395201</v>
      </c>
      <c r="C27" s="93">
        <f>SEKTOR_USD!C27*$C$53</f>
        <v>17694368.270120334</v>
      </c>
      <c r="D27" s="96">
        <f t="shared" si="0"/>
        <v>102.84196691872273</v>
      </c>
      <c r="E27" s="96">
        <f t="shared" si="3"/>
        <v>12.650767985992257</v>
      </c>
      <c r="F27" s="93">
        <f>SEKTOR_USD!F27*$B$54</f>
        <v>37321636.445648439</v>
      </c>
      <c r="G27" s="93">
        <f>SEKTOR_USD!G27*$C$54</f>
        <v>56613074.413079515</v>
      </c>
      <c r="H27" s="96">
        <f t="shared" si="1"/>
        <v>51.689689425931874</v>
      </c>
      <c r="I27" s="96">
        <f t="shared" si="4"/>
        <v>12.0205916759499</v>
      </c>
      <c r="J27" s="93">
        <f>SEKTOR_USD!J27*$B$55</f>
        <v>117501141.29014215</v>
      </c>
      <c r="K27" s="93">
        <f>SEKTOR_USD!K27*$C$55</f>
        <v>147398123.28316334</v>
      </c>
      <c r="L27" s="96">
        <f t="shared" si="2"/>
        <v>25.443992853820408</v>
      </c>
      <c r="M27" s="96">
        <f t="shared" si="5"/>
        <v>11.584701264734026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8723228.5009395201</v>
      </c>
      <c r="C28" s="98">
        <f>SEKTOR_USD!C28*$C$53</f>
        <v>17694368.270120334</v>
      </c>
      <c r="D28" s="99">
        <f t="shared" si="0"/>
        <v>102.84196691872273</v>
      </c>
      <c r="E28" s="99">
        <f t="shared" si="3"/>
        <v>12.650767985992257</v>
      </c>
      <c r="F28" s="98">
        <f>SEKTOR_USD!F28*$B$54</f>
        <v>37321636.445648439</v>
      </c>
      <c r="G28" s="98">
        <f>SEKTOR_USD!G28*$C$54</f>
        <v>56613074.413079515</v>
      </c>
      <c r="H28" s="99">
        <f t="shared" si="1"/>
        <v>51.689689425931874</v>
      </c>
      <c r="I28" s="99">
        <f t="shared" si="4"/>
        <v>12.0205916759499</v>
      </c>
      <c r="J28" s="98">
        <f>SEKTOR_USD!J28*$B$55</f>
        <v>117501141.29014215</v>
      </c>
      <c r="K28" s="98">
        <f>SEKTOR_USD!K28*$C$55</f>
        <v>147398123.28316334</v>
      </c>
      <c r="L28" s="99">
        <f t="shared" si="2"/>
        <v>25.443992853820408</v>
      </c>
      <c r="M28" s="99">
        <f t="shared" si="5"/>
        <v>11.584701264734026</v>
      </c>
    </row>
    <row r="29" spans="1:13" s="21" customFormat="1" ht="15.6" x14ac:dyDescent="0.3">
      <c r="A29" s="95" t="s">
        <v>21</v>
      </c>
      <c r="B29" s="93">
        <f>SEKTOR_USD!B29*$B$53</f>
        <v>30925880.227199532</v>
      </c>
      <c r="C29" s="93">
        <f>SEKTOR_USD!C29*$C$53</f>
        <v>87423949.845275074</v>
      </c>
      <c r="D29" s="96">
        <f t="shared" si="0"/>
        <v>182.68863878087805</v>
      </c>
      <c r="E29" s="96">
        <f t="shared" si="3"/>
        <v>62.504639274362596</v>
      </c>
      <c r="F29" s="93">
        <f>SEKTOR_USD!F29*$B$54</f>
        <v>182810850.53522667</v>
      </c>
      <c r="G29" s="93">
        <f>SEKTOR_USD!G29*$C$54</f>
        <v>296155897.63657904</v>
      </c>
      <c r="H29" s="96">
        <f t="shared" si="1"/>
        <v>62.001268945199385</v>
      </c>
      <c r="I29" s="96">
        <f t="shared" si="4"/>
        <v>62.882455242375265</v>
      </c>
      <c r="J29" s="93">
        <f>SEKTOR_USD!J29*$B$55</f>
        <v>591850154.36327434</v>
      </c>
      <c r="K29" s="93">
        <f>SEKTOR_USD!K29*$C$55</f>
        <v>804879767.32578111</v>
      </c>
      <c r="L29" s="96">
        <f t="shared" si="2"/>
        <v>35.993842595460471</v>
      </c>
      <c r="M29" s="96">
        <f t="shared" si="5"/>
        <v>63.25922915982526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3920893.6522243414</v>
      </c>
      <c r="C30" s="98">
        <f>SEKTOR_USD!C30*$C$53</f>
        <v>13355078.681083981</v>
      </c>
      <c r="D30" s="99">
        <f t="shared" si="0"/>
        <v>240.61313225130658</v>
      </c>
      <c r="E30" s="99">
        <f t="shared" si="3"/>
        <v>9.5483489011792759</v>
      </c>
      <c r="F30" s="98">
        <f>SEKTOR_USD!F30*$B$54</f>
        <v>30127084.143620409</v>
      </c>
      <c r="G30" s="98">
        <f>SEKTOR_USD!G30*$C$54</f>
        <v>48041051.72254245</v>
      </c>
      <c r="H30" s="99">
        <f t="shared" si="1"/>
        <v>59.461338818995635</v>
      </c>
      <c r="I30" s="99">
        <f t="shared" si="4"/>
        <v>10.200503548460437</v>
      </c>
      <c r="J30" s="98">
        <f>SEKTOR_USD!J30*$B$55</f>
        <v>98129752.683739319</v>
      </c>
      <c r="K30" s="98">
        <f>SEKTOR_USD!K30*$C$55</f>
        <v>139029688.46770379</v>
      </c>
      <c r="L30" s="99">
        <f t="shared" si="2"/>
        <v>41.679444475703683</v>
      </c>
      <c r="M30" s="99">
        <f t="shared" si="5"/>
        <v>10.926987209553975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4078542.7406611908</v>
      </c>
      <c r="C31" s="98">
        <f>SEKTOR_USD!C31*$C$53</f>
        <v>20176504.310976505</v>
      </c>
      <c r="D31" s="99">
        <f t="shared" si="0"/>
        <v>394.69885677122022</v>
      </c>
      <c r="E31" s="99">
        <f t="shared" si="3"/>
        <v>14.42539631310615</v>
      </c>
      <c r="F31" s="98">
        <f>SEKTOR_USD!F31*$B$54</f>
        <v>47628740.319369636</v>
      </c>
      <c r="G31" s="98">
        <f>SEKTOR_USD!G31*$C$54</f>
        <v>76982594.743760198</v>
      </c>
      <c r="H31" s="99">
        <f t="shared" si="1"/>
        <v>61.630549595814003</v>
      </c>
      <c r="I31" s="99">
        <f t="shared" si="4"/>
        <v>16.345629470991518</v>
      </c>
      <c r="J31" s="98">
        <f>SEKTOR_USD!J31*$B$55</f>
        <v>165446344.87362865</v>
      </c>
      <c r="K31" s="98">
        <f>SEKTOR_USD!K31*$C$55</f>
        <v>209488783.42805856</v>
      </c>
      <c r="L31" s="99">
        <f t="shared" si="2"/>
        <v>26.620375680146001</v>
      </c>
      <c r="M31" s="99">
        <f t="shared" si="5"/>
        <v>16.464693852746176</v>
      </c>
    </row>
    <row r="32" spans="1:13" ht="13.8" x14ac:dyDescent="0.25">
      <c r="A32" s="97" t="str">
        <f>SEKTOR_USD!A32</f>
        <v xml:space="preserve"> Gemi ve Yat</v>
      </c>
      <c r="B32" s="98">
        <f>SEKTOR_USD!B32*$B$53</f>
        <v>198026.5047101845</v>
      </c>
      <c r="C32" s="98">
        <f>SEKTOR_USD!C32*$C$53</f>
        <v>899410.93325810926</v>
      </c>
      <c r="D32" s="99">
        <f t="shared" si="0"/>
        <v>354.1871476115856</v>
      </c>
      <c r="E32" s="99">
        <f t="shared" si="3"/>
        <v>0.64304296525392302</v>
      </c>
      <c r="F32" s="98">
        <f>SEKTOR_USD!F32*$B$54</f>
        <v>2226786.8521814886</v>
      </c>
      <c r="G32" s="98">
        <f>SEKTOR_USD!G32*$C$54</f>
        <v>2433756.0476828474</v>
      </c>
      <c r="H32" s="99">
        <f t="shared" si="1"/>
        <v>9.2945220733003602</v>
      </c>
      <c r="I32" s="99">
        <f t="shared" si="4"/>
        <v>0.51675673846305437</v>
      </c>
      <c r="J32" s="98">
        <f>SEKTOR_USD!J32*$B$55</f>
        <v>6041417.2822011374</v>
      </c>
      <c r="K32" s="98">
        <f>SEKTOR_USD!K32*$C$55</f>
        <v>9995126.3281466104</v>
      </c>
      <c r="L32" s="99">
        <f t="shared" si="2"/>
        <v>65.443402785529386</v>
      </c>
      <c r="M32" s="99">
        <f t="shared" si="5"/>
        <v>0.78556327608333043</v>
      </c>
    </row>
    <row r="33" spans="1:13" ht="13.8" x14ac:dyDescent="0.25">
      <c r="A33" s="97" t="str">
        <f>SEKTOR_USD!A33</f>
        <v xml:space="preserve"> Elektrik Elektronik</v>
      </c>
      <c r="B33" s="98">
        <f>SEKTOR_USD!B33*$B$53</f>
        <v>4236597.1940071117</v>
      </c>
      <c r="C33" s="98">
        <f>SEKTOR_USD!C33*$C$53</f>
        <v>10298709.309466679</v>
      </c>
      <c r="D33" s="99">
        <f t="shared" si="0"/>
        <v>143.08917836311514</v>
      </c>
      <c r="E33" s="99">
        <f t="shared" si="3"/>
        <v>7.3631666324731375</v>
      </c>
      <c r="F33" s="98">
        <f>SEKTOR_USD!F33*$B$54</f>
        <v>19706801.820041407</v>
      </c>
      <c r="G33" s="98">
        <f>SEKTOR_USD!G33*$C$54</f>
        <v>33927415.555524774</v>
      </c>
      <c r="H33" s="99">
        <f t="shared" si="1"/>
        <v>72.160941513205344</v>
      </c>
      <c r="I33" s="99">
        <f t="shared" si="4"/>
        <v>7.2037707409688467</v>
      </c>
      <c r="J33" s="98">
        <f>SEKTOR_USD!J33*$B$55</f>
        <v>64023595.468427852</v>
      </c>
      <c r="K33" s="98">
        <f>SEKTOR_USD!K33*$C$55</f>
        <v>92282259.134601504</v>
      </c>
      <c r="L33" s="99">
        <f t="shared" si="2"/>
        <v>44.137889256952043</v>
      </c>
      <c r="M33" s="99">
        <f t="shared" si="5"/>
        <v>7.2528902016980128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3114861.6485626516</v>
      </c>
      <c r="C34" s="98">
        <f>SEKTOR_USD!C34*$C$53</f>
        <v>6746895.4875624841</v>
      </c>
      <c r="D34" s="99">
        <f t="shared" si="0"/>
        <v>116.6033759693895</v>
      </c>
      <c r="E34" s="99">
        <f t="shared" si="3"/>
        <v>4.8237613310571517</v>
      </c>
      <c r="F34" s="98">
        <f>SEKTOR_USD!F34*$B$54</f>
        <v>14705038.417434568</v>
      </c>
      <c r="G34" s="98">
        <f>SEKTOR_USD!G34*$C$54</f>
        <v>22329481.976153839</v>
      </c>
      <c r="H34" s="99">
        <f t="shared" si="1"/>
        <v>51.849191700713881</v>
      </c>
      <c r="I34" s="99">
        <f t="shared" si="4"/>
        <v>4.7411942904272948</v>
      </c>
      <c r="J34" s="98">
        <f>SEKTOR_USD!J34*$B$55</f>
        <v>45406051.22585094</v>
      </c>
      <c r="K34" s="98">
        <f>SEKTOR_USD!K34*$C$55</f>
        <v>60681365.487596087</v>
      </c>
      <c r="L34" s="99">
        <f t="shared" si="2"/>
        <v>33.641582673122834</v>
      </c>
      <c r="M34" s="99">
        <f t="shared" si="5"/>
        <v>4.7692295929675517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3540454.2249299586</v>
      </c>
      <c r="C35" s="98">
        <f>SEKTOR_USD!C35*$C$53</f>
        <v>8594790.3001962844</v>
      </c>
      <c r="D35" s="99">
        <f t="shared" si="0"/>
        <v>142.75953745359655</v>
      </c>
      <c r="E35" s="99">
        <f t="shared" si="3"/>
        <v>6.1449324619092769</v>
      </c>
      <c r="F35" s="98">
        <f>SEKTOR_USD!F35*$B$54</f>
        <v>16228976.553665152</v>
      </c>
      <c r="G35" s="98">
        <f>SEKTOR_USD!G35*$C$54</f>
        <v>27469297.467612058</v>
      </c>
      <c r="H35" s="99">
        <f t="shared" si="1"/>
        <v>69.260811837259027</v>
      </c>
      <c r="I35" s="99">
        <f t="shared" si="4"/>
        <v>5.8325256472395814</v>
      </c>
      <c r="J35" s="98">
        <f>SEKTOR_USD!J35*$B$55</f>
        <v>47491149.350278199</v>
      </c>
      <c r="K35" s="98">
        <f>SEKTOR_USD!K35*$C$55</f>
        <v>69233759.906755626</v>
      </c>
      <c r="L35" s="99">
        <f t="shared" si="2"/>
        <v>45.782447580098548</v>
      </c>
      <c r="M35" s="99">
        <f t="shared" si="5"/>
        <v>5.4414018855130077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6157103.9345938731</v>
      </c>
      <c r="C36" s="98">
        <f>SEKTOR_USD!C36*$C$53</f>
        <v>13565859.776363358</v>
      </c>
      <c r="D36" s="99">
        <f t="shared" si="0"/>
        <v>120.32858175648404</v>
      </c>
      <c r="E36" s="99">
        <f t="shared" si="3"/>
        <v>9.6990489822166754</v>
      </c>
      <c r="F36" s="98">
        <f>SEKTOR_USD!F36*$B$54</f>
        <v>25224065.27281395</v>
      </c>
      <c r="G36" s="98">
        <f>SEKTOR_USD!G36*$C$54</f>
        <v>41442073.044613838</v>
      </c>
      <c r="H36" s="99">
        <f t="shared" si="1"/>
        <v>64.295773089674682</v>
      </c>
      <c r="I36" s="99">
        <f t="shared" si="4"/>
        <v>8.7993496809475804</v>
      </c>
      <c r="J36" s="98">
        <f>SEKTOR_USD!J36*$B$55</f>
        <v>76783761.431717336</v>
      </c>
      <c r="K36" s="98">
        <f>SEKTOR_USD!K36*$C$55</f>
        <v>104750252.74487808</v>
      </c>
      <c r="L36" s="99">
        <f t="shared" si="2"/>
        <v>36.422403372399174</v>
      </c>
      <c r="M36" s="99">
        <f t="shared" si="5"/>
        <v>8.2328075719360996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1582359.9330435102</v>
      </c>
      <c r="C37" s="98">
        <f>SEKTOR_USD!C37*$C$53</f>
        <v>3293755.0453034891</v>
      </c>
      <c r="D37" s="99">
        <f t="shared" si="0"/>
        <v>108.1546035463804</v>
      </c>
      <c r="E37" s="99">
        <f t="shared" si="3"/>
        <v>2.3549035628013684</v>
      </c>
      <c r="F37" s="98">
        <f>SEKTOR_USD!F37*$B$54</f>
        <v>7199633.3482951708</v>
      </c>
      <c r="G37" s="98">
        <f>SEKTOR_USD!G37*$C$54</f>
        <v>10720932.444463082</v>
      </c>
      <c r="H37" s="99">
        <f t="shared" si="1"/>
        <v>48.909422547215307</v>
      </c>
      <c r="I37" s="99">
        <f t="shared" si="4"/>
        <v>2.2763637664334371</v>
      </c>
      <c r="J37" s="98">
        <f>SEKTOR_USD!J37*$B$55</f>
        <v>20916809.212216504</v>
      </c>
      <c r="K37" s="98">
        <f>SEKTOR_USD!K37*$C$55</f>
        <v>29993968.565889928</v>
      </c>
      <c r="L37" s="99">
        <f t="shared" si="2"/>
        <v>43.396482042642965</v>
      </c>
      <c r="M37" s="99">
        <f t="shared" si="5"/>
        <v>2.3573649232435501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995628.42002508894</v>
      </c>
      <c r="C38" s="98">
        <f>SEKTOR_USD!C38*$C$53</f>
        <v>3310233.2513346341</v>
      </c>
      <c r="D38" s="99">
        <f t="shared" si="0"/>
        <v>232.47677394054494</v>
      </c>
      <c r="E38" s="99">
        <f t="shared" si="3"/>
        <v>2.3666848232647562</v>
      </c>
      <c r="F38" s="98">
        <f>SEKTOR_USD!F38*$B$54</f>
        <v>6538188.5394411022</v>
      </c>
      <c r="G38" s="98">
        <f>SEKTOR_USD!G38*$C$54</f>
        <v>10464269.786888774</v>
      </c>
      <c r="H38" s="99">
        <f t="shared" si="1"/>
        <v>60.048455681017757</v>
      </c>
      <c r="I38" s="99">
        <f t="shared" si="4"/>
        <v>2.2218668673133974</v>
      </c>
      <c r="J38" s="98">
        <f>SEKTOR_USD!J38*$B$55</f>
        <v>24236890.067364872</v>
      </c>
      <c r="K38" s="98">
        <f>SEKTOR_USD!K38*$C$55</f>
        <v>30682240.759603612</v>
      </c>
      <c r="L38" s="99">
        <f t="shared" si="2"/>
        <v>26.593142413586495</v>
      </c>
      <c r="M38" s="99">
        <f t="shared" si="5"/>
        <v>2.4114594230607462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1098826.4583504032</v>
      </c>
      <c r="C39" s="98">
        <f>SEKTOR_USD!C39*$C$53</f>
        <v>2475768.7454171046</v>
      </c>
      <c r="D39" s="99">
        <f t="shared" si="0"/>
        <v>125.31025955944084</v>
      </c>
      <c r="E39" s="99">
        <f t="shared" si="3"/>
        <v>1.7700759646860182</v>
      </c>
      <c r="F39" s="98">
        <f>SEKTOR_USD!F39*$B$54</f>
        <v>4043159.6557373232</v>
      </c>
      <c r="G39" s="98">
        <f>SEKTOR_USD!G39*$C$54</f>
        <v>7200948.3522474673</v>
      </c>
      <c r="H39" s="99">
        <f t="shared" si="1"/>
        <v>78.102003516709502</v>
      </c>
      <c r="I39" s="99">
        <f t="shared" si="4"/>
        <v>1.5289694248078654</v>
      </c>
      <c r="J39" s="98">
        <f>SEKTOR_USD!J39*$B$55</f>
        <v>15312392.23523913</v>
      </c>
      <c r="K39" s="98">
        <f>SEKTOR_USD!K39*$C$55</f>
        <v>19260507.722959742</v>
      </c>
      <c r="L39" s="99">
        <f t="shared" si="2"/>
        <v>25.783792806943833</v>
      </c>
      <c r="M39" s="99">
        <f t="shared" si="5"/>
        <v>1.513772517638819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1962064.9112743088</v>
      </c>
      <c r="C40" s="98">
        <f>SEKTOR_USD!C40*$C$53</f>
        <v>4597936.4233807707</v>
      </c>
      <c r="D40" s="99">
        <f t="shared" si="0"/>
        <v>134.34170790988426</v>
      </c>
      <c r="E40" s="99">
        <f t="shared" si="3"/>
        <v>3.2873412612733883</v>
      </c>
      <c r="F40" s="98">
        <f>SEKTOR_USD!F40*$B$54</f>
        <v>9002644.0842804667</v>
      </c>
      <c r="G40" s="98">
        <f>SEKTOR_USD!G40*$C$54</f>
        <v>14817508.515972791</v>
      </c>
      <c r="H40" s="99">
        <f t="shared" si="1"/>
        <v>64.59062890029908</v>
      </c>
      <c r="I40" s="99">
        <f t="shared" si="4"/>
        <v>3.1461852473475402</v>
      </c>
      <c r="J40" s="98">
        <f>SEKTOR_USD!J40*$B$55</f>
        <v>27412159.57757188</v>
      </c>
      <c r="K40" s="98">
        <f>SEKTOR_USD!K40*$C$55</f>
        <v>38625997.515756935</v>
      </c>
      <c r="L40" s="99">
        <f t="shared" si="2"/>
        <v>40.90826155615995</v>
      </c>
      <c r="M40" s="99">
        <f t="shared" si="5"/>
        <v>3.0357960624286684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40520.604816911517</v>
      </c>
      <c r="C41" s="98">
        <f>SEKTOR_USD!C41*$C$53</f>
        <v>109007.5809316471</v>
      </c>
      <c r="D41" s="99">
        <f t="shared" si="0"/>
        <v>169.01765515146542</v>
      </c>
      <c r="E41" s="99">
        <f t="shared" si="3"/>
        <v>7.7936075141447403E-2</v>
      </c>
      <c r="F41" s="98">
        <f>SEKTOR_USD!F41*$B$54</f>
        <v>179731.52834602509</v>
      </c>
      <c r="G41" s="98">
        <f>SEKTOR_USD!G41*$C$54</f>
        <v>326567.97911698913</v>
      </c>
      <c r="H41" s="99">
        <f t="shared" si="1"/>
        <v>81.697658792657478</v>
      </c>
      <c r="I41" s="99">
        <f t="shared" si="4"/>
        <v>6.9339818974723078E-2</v>
      </c>
      <c r="J41" s="98">
        <f>SEKTOR_USD!J41*$B$55</f>
        <v>649830.95503855799</v>
      </c>
      <c r="K41" s="98">
        <f>SEKTOR_USD!K41*$C$55</f>
        <v>855817.26383068773</v>
      </c>
      <c r="L41" s="99">
        <f t="shared" si="2"/>
        <v>31.698445140999393</v>
      </c>
      <c r="M41" s="99">
        <f t="shared" si="5"/>
        <v>6.7262642955326288E-2</v>
      </c>
    </row>
    <row r="42" spans="1:13" ht="16.8" x14ac:dyDescent="0.3">
      <c r="A42" s="92" t="s">
        <v>31</v>
      </c>
      <c r="B42" s="93">
        <f>SEKTOR_USD!B42*$B$53</f>
        <v>2252257.1738272365</v>
      </c>
      <c r="C42" s="93">
        <f>SEKTOR_USD!C42*$C$53</f>
        <v>4569990.1422775034</v>
      </c>
      <c r="D42" s="96">
        <f t="shared" si="0"/>
        <v>102.90711892868647</v>
      </c>
      <c r="E42" s="96">
        <f t="shared" si="3"/>
        <v>3.2673607842701053</v>
      </c>
      <c r="F42" s="93">
        <f>SEKTOR_USD!F42*$B$54</f>
        <v>7954417.7589909006</v>
      </c>
      <c r="G42" s="93">
        <f>SEKTOR_USD!G42*$C$54</f>
        <v>13442146.02050869</v>
      </c>
      <c r="H42" s="96">
        <f t="shared" si="1"/>
        <v>68.989691361319245</v>
      </c>
      <c r="I42" s="96">
        <f t="shared" si="4"/>
        <v>2.8541560449806425</v>
      </c>
      <c r="J42" s="93">
        <f>SEKTOR_USD!J42*$B$55</f>
        <v>25142176.094258342</v>
      </c>
      <c r="K42" s="93">
        <f>SEKTOR_USD!K42*$C$55</f>
        <v>35589132.871656835</v>
      </c>
      <c r="L42" s="96">
        <f t="shared" si="2"/>
        <v>41.551521786470339</v>
      </c>
      <c r="M42" s="96">
        <f t="shared" si="5"/>
        <v>2.7971148031310404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2252257.1738272365</v>
      </c>
      <c r="C43" s="98">
        <f>SEKTOR_USD!C43*$C$53</f>
        <v>4569990.1422775034</v>
      </c>
      <c r="D43" s="99">
        <f t="shared" si="0"/>
        <v>102.90711892868647</v>
      </c>
      <c r="E43" s="99">
        <f t="shared" si="3"/>
        <v>3.2673607842701053</v>
      </c>
      <c r="F43" s="98">
        <f>SEKTOR_USD!F43*$B$54</f>
        <v>7954417.7589909006</v>
      </c>
      <c r="G43" s="98">
        <f>SEKTOR_USD!G43*$C$54</f>
        <v>13442146.02050869</v>
      </c>
      <c r="H43" s="99">
        <f t="shared" si="1"/>
        <v>68.989691361319245</v>
      </c>
      <c r="I43" s="99">
        <f t="shared" si="4"/>
        <v>2.8541560449806425</v>
      </c>
      <c r="J43" s="98">
        <f>SEKTOR_USD!J43*$B$55</f>
        <v>25142176.094258342</v>
      </c>
      <c r="K43" s="98">
        <f>SEKTOR_USD!K43*$C$55</f>
        <v>35589132.871656835</v>
      </c>
      <c r="L43" s="99">
        <f t="shared" si="2"/>
        <v>41.551521786470339</v>
      </c>
      <c r="M43" s="99">
        <f t="shared" si="5"/>
        <v>2.7971148031310404</v>
      </c>
    </row>
    <row r="44" spans="1:13" ht="17.399999999999999" x14ac:dyDescent="0.3">
      <c r="A44" s="100" t="s">
        <v>33</v>
      </c>
      <c r="B44" s="101">
        <f>SEKTOR_USD!B44*$B$53</f>
        <v>56936661.014720328</v>
      </c>
      <c r="C44" s="101">
        <f>SEKTOR_USD!C44*$C$53</f>
        <v>139867937.58064866</v>
      </c>
      <c r="D44" s="102">
        <f>(C44-B44)/B44*100</f>
        <v>145.65532134820376</v>
      </c>
      <c r="E44" s="103">
        <f t="shared" si="3"/>
        <v>100</v>
      </c>
      <c r="F44" s="101">
        <f>SEKTOR_USD!F44*$B$54</f>
        <v>298456057.36369431</v>
      </c>
      <c r="G44" s="101">
        <f>SEKTOR_USD!G44*$C$54</f>
        <v>470967452.67828751</v>
      </c>
      <c r="H44" s="102">
        <f>(G44-F44)/F44*100</f>
        <v>57.80127126197786</v>
      </c>
      <c r="I44" s="102">
        <f t="shared" si="4"/>
        <v>100</v>
      </c>
      <c r="J44" s="101">
        <f>SEKTOR_USD!J44*$B$55</f>
        <v>942832607.61729383</v>
      </c>
      <c r="K44" s="101">
        <f>SEKTOR_USD!K44*$C$55</f>
        <v>1272351525.6441743</v>
      </c>
      <c r="L44" s="102">
        <f>(K44-J44)/J44*100</f>
        <v>34.949885628121578</v>
      </c>
      <c r="M44" s="102">
        <f t="shared" si="5"/>
        <v>100</v>
      </c>
    </row>
    <row r="45" spans="1:13" ht="13.8" hidden="1" x14ac:dyDescent="0.25">
      <c r="A45" s="42" t="s">
        <v>34</v>
      </c>
      <c r="B45" s="40" t="e">
        <f>SEKTOR_USD!#REF!*2.1157</f>
        <v>#REF!</v>
      </c>
      <c r="C45" s="40" t="e">
        <f>SEKTOR_USD!#REF!*2.7012</f>
        <v>#REF!</v>
      </c>
      <c r="D45" s="41"/>
      <c r="E45" s="41"/>
      <c r="F45" s="40" t="e">
        <f>SEKTOR_USD!#REF!*2.1642</f>
        <v>#REF!</v>
      </c>
      <c r="G45" s="40" t="e">
        <f>SEKTOR_USD!#REF!*2.5613</f>
        <v>#REF!</v>
      </c>
      <c r="H45" s="41" t="e">
        <f>(G45-F45)/F45*100</f>
        <v>#REF!</v>
      </c>
      <c r="I45" s="41" t="e">
        <f t="shared" ref="I45:I46" si="6">G45/G$46*100</f>
        <v>#REF!</v>
      </c>
      <c r="J45" s="40" t="e">
        <f>SEKTOR_USD!#REF!*2.0809</f>
        <v>#REF!</v>
      </c>
      <c r="K45" s="40" t="e">
        <f>SEKTOR_USD!#REF!*2.3856</f>
        <v>#REF!</v>
      </c>
      <c r="L45" s="41" t="e">
        <f>(K45-J45)/J45*100</f>
        <v>#REF!</v>
      </c>
      <c r="M45" s="41" t="e">
        <f t="shared" ref="M45:M46" si="7">K45/K$46*100</f>
        <v>#REF!</v>
      </c>
    </row>
    <row r="46" spans="1:13" s="22" customFormat="1" ht="17.399999999999999" hidden="1" x14ac:dyDescent="0.3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7"/>
    </row>
    <row r="52" spans="1:3" x14ac:dyDescent="0.25">
      <c r="A52" s="81"/>
      <c r="B52" s="82">
        <v>2020</v>
      </c>
      <c r="C52" s="82">
        <v>2021</v>
      </c>
    </row>
    <row r="53" spans="1:3" x14ac:dyDescent="0.25">
      <c r="A53" s="84" t="s">
        <v>224</v>
      </c>
      <c r="B53" s="83">
        <v>6.8394339999999998</v>
      </c>
      <c r="C53" s="83">
        <v>8.1830459999999992</v>
      </c>
    </row>
    <row r="54" spans="1:3" x14ac:dyDescent="0.25">
      <c r="A54" s="82" t="s">
        <v>225</v>
      </c>
      <c r="B54" s="83">
        <v>6.2892357500000005</v>
      </c>
      <c r="C54" s="83">
        <v>7.5819895000000006</v>
      </c>
    </row>
    <row r="55" spans="1:3" x14ac:dyDescent="0.25">
      <c r="A55" s="82" t="s">
        <v>226</v>
      </c>
      <c r="B55" s="83">
        <v>5.9538491666666671</v>
      </c>
      <c r="C55" s="83">
        <v>7.4482944166666671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A2" sqref="A2"/>
    </sheetView>
  </sheetViews>
  <sheetFormatPr defaultColWidth="9.21875" defaultRowHeight="13.2" x14ac:dyDescent="0.25"/>
  <cols>
    <col min="1" max="1" width="51" style="17" customWidth="1"/>
    <col min="2" max="2" width="14.44140625" style="17" customWidth="1"/>
    <col min="3" max="3" width="17.77734375" style="17" bestFit="1" customWidth="1"/>
    <col min="4" max="4" width="14.44140625" style="17" customWidth="1"/>
    <col min="5" max="5" width="17.77734375" style="17" bestFit="1" customWidth="1"/>
    <col min="6" max="6" width="19.77734375" style="17" bestFit="1" customWidth="1"/>
    <col min="7" max="7" width="19.77734375" style="17" customWidth="1"/>
    <col min="8" max="16384" width="9.218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48" t="s">
        <v>37</v>
      </c>
      <c r="B5" s="149"/>
      <c r="C5" s="149"/>
      <c r="D5" s="149"/>
      <c r="E5" s="149"/>
      <c r="F5" s="149"/>
      <c r="G5" s="150"/>
    </row>
    <row r="6" spans="1:7" ht="50.25" customHeight="1" x14ac:dyDescent="0.25">
      <c r="A6" s="88"/>
      <c r="B6" s="151" t="s">
        <v>123</v>
      </c>
      <c r="C6" s="151"/>
      <c r="D6" s="151" t="s">
        <v>124</v>
      </c>
      <c r="E6" s="151"/>
      <c r="F6" s="151" t="s">
        <v>121</v>
      </c>
      <c r="G6" s="151"/>
    </row>
    <row r="7" spans="1:7" ht="28.2" x14ac:dyDescent="0.3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8" x14ac:dyDescent="0.3">
      <c r="A8" s="92" t="s">
        <v>2</v>
      </c>
      <c r="B8" s="105">
        <f>SEKTOR_USD!D8</f>
        <v>33.899377088401273</v>
      </c>
      <c r="C8" s="105">
        <f>SEKTOR_TL!D8</f>
        <v>60.204011338618599</v>
      </c>
      <c r="D8" s="105">
        <f>SEKTOR_USD!H8</f>
        <v>15.442419518793947</v>
      </c>
      <c r="E8" s="105">
        <f>SEKTOR_TL!H8</f>
        <v>39.171633476466646</v>
      </c>
      <c r="F8" s="105">
        <f>SEKTOR_USD!L8</f>
        <v>8.3360258004856522</v>
      </c>
      <c r="G8" s="105">
        <f>SEKTOR_TL!L8</f>
        <v>35.528897945759716</v>
      </c>
    </row>
    <row r="9" spans="1:7" s="21" customFormat="1" ht="15.6" x14ac:dyDescent="0.3">
      <c r="A9" s="95" t="s">
        <v>3</v>
      </c>
      <c r="B9" s="105">
        <f>SEKTOR_USD!D9</f>
        <v>20.621368641096939</v>
      </c>
      <c r="C9" s="105">
        <f>SEKTOR_TL!D9</f>
        <v>44.317528054668529</v>
      </c>
      <c r="D9" s="105">
        <f>SEKTOR_USD!H9</f>
        <v>11.169300190156436</v>
      </c>
      <c r="E9" s="105">
        <f>SEKTOR_TL!H9</f>
        <v>34.020173558307796</v>
      </c>
      <c r="F9" s="105">
        <f>SEKTOR_USD!L9</f>
        <v>7.5523087608667288</v>
      </c>
      <c r="G9" s="105">
        <f>SEKTOR_TL!L9</f>
        <v>34.548464097498801</v>
      </c>
    </row>
    <row r="10" spans="1:7" ht="13.8" x14ac:dyDescent="0.25">
      <c r="A10" s="97" t="s">
        <v>4</v>
      </c>
      <c r="B10" s="106">
        <f>SEKTOR_USD!D10</f>
        <v>26.88470512181047</v>
      </c>
      <c r="C10" s="106">
        <f>SEKTOR_TL!D10</f>
        <v>51.811301740496461</v>
      </c>
      <c r="D10" s="106">
        <f>SEKTOR_USD!H10</f>
        <v>15.465443443352875</v>
      </c>
      <c r="E10" s="106">
        <f>SEKTOR_TL!H10</f>
        <v>39.199389973629984</v>
      </c>
      <c r="F10" s="106">
        <f>SEKTOR_USD!L10</f>
        <v>11.403300470844147</v>
      </c>
      <c r="G10" s="106">
        <f>SEKTOR_TL!L10</f>
        <v>39.366073554695227</v>
      </c>
    </row>
    <row r="11" spans="1:7" ht="13.8" x14ac:dyDescent="0.25">
      <c r="A11" s="97" t="s">
        <v>5</v>
      </c>
      <c r="B11" s="106">
        <f>SEKTOR_USD!D11</f>
        <v>70.574611101206145</v>
      </c>
      <c r="C11" s="106">
        <f>SEKTOR_TL!D11</f>
        <v>104.08412290743362</v>
      </c>
      <c r="D11" s="106">
        <f>SEKTOR_USD!H11</f>
        <v>29.276679132125793</v>
      </c>
      <c r="E11" s="106">
        <f>SEKTOR_TL!H11</f>
        <v>55.849528104372112</v>
      </c>
      <c r="F11" s="106">
        <f>SEKTOR_USD!L11</f>
        <v>23.288808953594938</v>
      </c>
      <c r="G11" s="106">
        <f>SEKTOR_TL!L11</f>
        <v>54.23490277646065</v>
      </c>
    </row>
    <row r="12" spans="1:7" ht="13.8" x14ac:dyDescent="0.25">
      <c r="A12" s="97" t="s">
        <v>6</v>
      </c>
      <c r="B12" s="106">
        <f>SEKTOR_USD!D12</f>
        <v>10.045254896193338</v>
      </c>
      <c r="C12" s="106">
        <f>SEKTOR_TL!D12</f>
        <v>31.663728737973823</v>
      </c>
      <c r="D12" s="106">
        <f>SEKTOR_USD!H12</f>
        <v>5.9059407708485425</v>
      </c>
      <c r="E12" s="106">
        <f>SEKTOR_TL!H12</f>
        <v>27.674929487608342</v>
      </c>
      <c r="F12" s="106">
        <f>SEKTOR_USD!L12</f>
        <v>6.4945031149648766</v>
      </c>
      <c r="G12" s="106">
        <f>SEKTOR_TL!L12</f>
        <v>33.225144062721981</v>
      </c>
    </row>
    <row r="13" spans="1:7" ht="13.8" x14ac:dyDescent="0.25">
      <c r="A13" s="97" t="s">
        <v>7</v>
      </c>
      <c r="B13" s="106">
        <f>SEKTOR_USD!D13</f>
        <v>17.882288191855839</v>
      </c>
      <c r="C13" s="106">
        <f>SEKTOR_TL!D13</f>
        <v>41.0403531723843</v>
      </c>
      <c r="D13" s="106">
        <f>SEKTOR_USD!H13</f>
        <v>6.4836932073088658</v>
      </c>
      <c r="E13" s="106">
        <f>SEKTOR_TL!H13</f>
        <v>28.371439060626262</v>
      </c>
      <c r="F13" s="106">
        <f>SEKTOR_USD!L13</f>
        <v>2.3951513901898891</v>
      </c>
      <c r="G13" s="106">
        <f>SEKTOR_TL!L13</f>
        <v>28.096835012748372</v>
      </c>
    </row>
    <row r="14" spans="1:7" ht="13.8" x14ac:dyDescent="0.25">
      <c r="A14" s="97" t="s">
        <v>8</v>
      </c>
      <c r="B14" s="106">
        <f>SEKTOR_USD!D14</f>
        <v>-15.408533882005514</v>
      </c>
      <c r="C14" s="106">
        <f>SEKTOR_TL!D14</f>
        <v>1.2095238364739234</v>
      </c>
      <c r="D14" s="106">
        <f>SEKTOR_USD!H14</f>
        <v>-0.9978530941562983</v>
      </c>
      <c r="E14" s="106">
        <f>SEKTOR_TL!H14</f>
        <v>19.352059320969879</v>
      </c>
      <c r="F14" s="106">
        <f>SEKTOR_USD!L14</f>
        <v>-12.498319564641427</v>
      </c>
      <c r="G14" s="106">
        <f>SEKTOR_TL!L14</f>
        <v>9.4650300320784932</v>
      </c>
    </row>
    <row r="15" spans="1:7" ht="13.8" x14ac:dyDescent="0.25">
      <c r="A15" s="97" t="s">
        <v>9</v>
      </c>
      <c r="B15" s="106">
        <f>SEKTOR_USD!D15</f>
        <v>7.0711726464066382</v>
      </c>
      <c r="C15" s="106">
        <f>SEKTOR_TL!D15</f>
        <v>28.105385773075252</v>
      </c>
      <c r="D15" s="106">
        <f>SEKTOR_USD!H15</f>
        <v>-8.0680973813931054</v>
      </c>
      <c r="E15" s="106">
        <f>SEKTOR_TL!H15</f>
        <v>10.828524812303305</v>
      </c>
      <c r="F15" s="106">
        <f>SEKTOR_USD!L15</f>
        <v>-2.9251274199500363</v>
      </c>
      <c r="G15" s="106">
        <f>SEKTOR_TL!L15</f>
        <v>21.441140209707061</v>
      </c>
    </row>
    <row r="16" spans="1:7" ht="13.8" x14ac:dyDescent="0.25">
      <c r="A16" s="97" t="s">
        <v>10</v>
      </c>
      <c r="B16" s="106">
        <f>SEKTOR_USD!D16</f>
        <v>-0.89947883573529008</v>
      </c>
      <c r="C16" s="106">
        <f>SEKTOR_TL!D16</f>
        <v>18.568893758043671</v>
      </c>
      <c r="D16" s="106">
        <f>SEKTOR_USD!H16</f>
        <v>-22.608239145178121</v>
      </c>
      <c r="E16" s="106">
        <f>SEKTOR_TL!H16</f>
        <v>-6.7003461926561521</v>
      </c>
      <c r="F16" s="106">
        <f>SEKTOR_USD!L16</f>
        <v>-3.7317879545647235</v>
      </c>
      <c r="G16" s="106">
        <f>SEKTOR_TL!L16</f>
        <v>20.432003937032604</v>
      </c>
    </row>
    <row r="17" spans="1:7" ht="13.8" x14ac:dyDescent="0.25">
      <c r="A17" s="107" t="s">
        <v>11</v>
      </c>
      <c r="B17" s="106">
        <f>SEKTOR_USD!D17</f>
        <v>126.30943435975561</v>
      </c>
      <c r="C17" s="106">
        <f>SEKTOR_TL!D17</f>
        <v>170.76809449434859</v>
      </c>
      <c r="D17" s="106">
        <f>SEKTOR_USD!H17</f>
        <v>41.829531996373781</v>
      </c>
      <c r="E17" s="106">
        <f>SEKTOR_TL!H17</f>
        <v>70.98262255257643</v>
      </c>
      <c r="F17" s="106">
        <f>SEKTOR_USD!L17</f>
        <v>26.01472151999511</v>
      </c>
      <c r="G17" s="106">
        <f>SEKTOR_TL!L17</f>
        <v>57.645032724379185</v>
      </c>
    </row>
    <row r="18" spans="1:7" s="21" customFormat="1" ht="15.6" x14ac:dyDescent="0.3">
      <c r="A18" s="95" t="s">
        <v>12</v>
      </c>
      <c r="B18" s="105">
        <f>SEKTOR_USD!D18</f>
        <v>53.960840364735162</v>
      </c>
      <c r="C18" s="105">
        <f>SEKTOR_TL!D18</f>
        <v>84.206564300976439</v>
      </c>
      <c r="D18" s="105">
        <f>SEKTOR_USD!H18</f>
        <v>21.94310844129728</v>
      </c>
      <c r="E18" s="105">
        <f>SEKTOR_TL!H18</f>
        <v>47.008540393684122</v>
      </c>
      <c r="F18" s="105">
        <f>SEKTOR_USD!L18</f>
        <v>9.1718941458220424</v>
      </c>
      <c r="G18" s="105">
        <f>SEKTOR_TL!L18</f>
        <v>36.574573332447933</v>
      </c>
    </row>
    <row r="19" spans="1:7" ht="13.8" x14ac:dyDescent="0.25">
      <c r="A19" s="97" t="s">
        <v>13</v>
      </c>
      <c r="B19" s="106">
        <f>SEKTOR_USD!D19</f>
        <v>53.960840364735162</v>
      </c>
      <c r="C19" s="106">
        <f>SEKTOR_TL!D19</f>
        <v>84.206564300976439</v>
      </c>
      <c r="D19" s="106">
        <f>SEKTOR_USD!H19</f>
        <v>21.94310844129728</v>
      </c>
      <c r="E19" s="106">
        <f>SEKTOR_TL!H19</f>
        <v>47.008540393684122</v>
      </c>
      <c r="F19" s="106">
        <f>SEKTOR_USD!L19</f>
        <v>9.1718941458220424</v>
      </c>
      <c r="G19" s="106">
        <f>SEKTOR_TL!L19</f>
        <v>36.574573332447933</v>
      </c>
    </row>
    <row r="20" spans="1:7" s="21" customFormat="1" ht="15.6" x14ac:dyDescent="0.3">
      <c r="A20" s="95" t="s">
        <v>110</v>
      </c>
      <c r="B20" s="105">
        <f>SEKTOR_USD!D20</f>
        <v>71.497228256572726</v>
      </c>
      <c r="C20" s="105">
        <f>SEKTOR_TL!D20</f>
        <v>105.18798890318031</v>
      </c>
      <c r="D20" s="105">
        <f>SEKTOR_USD!H20</f>
        <v>26.063958184908881</v>
      </c>
      <c r="E20" s="105">
        <f>SEKTOR_TL!H20</f>
        <v>51.976431681133626</v>
      </c>
      <c r="F20" s="105">
        <f>SEKTOR_USD!L20</f>
        <v>10.23412767285615</v>
      </c>
      <c r="G20" s="105">
        <f>SEKTOR_TL!L20</f>
        <v>37.903432668169721</v>
      </c>
    </row>
    <row r="21" spans="1:7" ht="13.8" x14ac:dyDescent="0.25">
      <c r="A21" s="97" t="s">
        <v>109</v>
      </c>
      <c r="B21" s="106">
        <f>SEKTOR_USD!D21</f>
        <v>71.497228256572726</v>
      </c>
      <c r="C21" s="106">
        <f>SEKTOR_TL!D21</f>
        <v>105.18798890318031</v>
      </c>
      <c r="D21" s="106">
        <f>SEKTOR_USD!H21</f>
        <v>26.063958184908881</v>
      </c>
      <c r="E21" s="106">
        <f>SEKTOR_TL!H21</f>
        <v>51.976431681133626</v>
      </c>
      <c r="F21" s="106">
        <f>SEKTOR_USD!L21</f>
        <v>10.23412767285615</v>
      </c>
      <c r="G21" s="106">
        <f>SEKTOR_TL!L21</f>
        <v>37.903432668169721</v>
      </c>
    </row>
    <row r="22" spans="1:7" ht="16.8" x14ac:dyDescent="0.3">
      <c r="A22" s="92" t="s">
        <v>14</v>
      </c>
      <c r="B22" s="105">
        <f>SEKTOR_USD!D22</f>
        <v>127.40624471152233</v>
      </c>
      <c r="C22" s="105">
        <f>SEKTOR_TL!D22</f>
        <v>172.08037407212987</v>
      </c>
      <c r="D22" s="105">
        <f>SEKTOR_USD!H22</f>
        <v>33.718710011512655</v>
      </c>
      <c r="E22" s="105">
        <f>SEKTOR_TL!H22</f>
        <v>61.204619378568168</v>
      </c>
      <c r="F22" s="105">
        <f>SEKTOR_USD!L22</f>
        <v>7.6188870526040233</v>
      </c>
      <c r="G22" s="105">
        <f>SEKTOR_TL!L22</f>
        <v>34.631753865972328</v>
      </c>
    </row>
    <row r="23" spans="1:7" s="21" customFormat="1" ht="15.6" x14ac:dyDescent="0.3">
      <c r="A23" s="95" t="s">
        <v>15</v>
      </c>
      <c r="B23" s="105">
        <f>SEKTOR_USD!D23</f>
        <v>204.8048143934702</v>
      </c>
      <c r="C23" s="105">
        <f>SEKTOR_TL!D23</f>
        <v>264.68395150874017</v>
      </c>
      <c r="D23" s="105">
        <f>SEKTOR_USD!H23</f>
        <v>41.816684066946017</v>
      </c>
      <c r="E23" s="105">
        <f>SEKTOR_TL!H23</f>
        <v>70.967133728514142</v>
      </c>
      <c r="F23" s="105">
        <f>SEKTOR_USD!L23</f>
        <v>10.836307712245178</v>
      </c>
      <c r="G23" s="105">
        <f>SEKTOR_TL!L23</f>
        <v>38.656762841584303</v>
      </c>
    </row>
    <row r="24" spans="1:7" ht="13.8" x14ac:dyDescent="0.25">
      <c r="A24" s="97" t="s">
        <v>16</v>
      </c>
      <c r="B24" s="106">
        <f>SEKTOR_USD!D24</f>
        <v>186.89369762508176</v>
      </c>
      <c r="C24" s="106">
        <f>SEKTOR_TL!D24</f>
        <v>243.25418225779134</v>
      </c>
      <c r="D24" s="106">
        <f>SEKTOR_USD!H24</f>
        <v>45.875457490194627</v>
      </c>
      <c r="E24" s="106">
        <f>SEKTOR_TL!H24</f>
        <v>75.86018889470823</v>
      </c>
      <c r="F24" s="106">
        <f>SEKTOR_USD!L24</f>
        <v>12.197802399329506</v>
      </c>
      <c r="G24" s="106">
        <f>SEKTOR_TL!L24</f>
        <v>40.359999351656825</v>
      </c>
    </row>
    <row r="25" spans="1:7" ht="13.8" x14ac:dyDescent="0.25">
      <c r="A25" s="97" t="s">
        <v>17</v>
      </c>
      <c r="B25" s="106">
        <f>SEKTOR_USD!D25</f>
        <v>165.74590068760216</v>
      </c>
      <c r="C25" s="106">
        <f>SEKTOR_TL!D25</f>
        <v>217.95188456209678</v>
      </c>
      <c r="D25" s="106">
        <f>SEKTOR_USD!H25</f>
        <v>15.288465266481014</v>
      </c>
      <c r="E25" s="106">
        <f>SEKTOR_TL!H25</f>
        <v>38.986033894750058</v>
      </c>
      <c r="F25" s="106">
        <f>SEKTOR_USD!L25</f>
        <v>-9.6372528939038276</v>
      </c>
      <c r="G25" s="106">
        <f>SEKTOR_TL!L25</f>
        <v>13.044238425309699</v>
      </c>
    </row>
    <row r="26" spans="1:7" ht="13.8" x14ac:dyDescent="0.25">
      <c r="A26" s="97" t="s">
        <v>18</v>
      </c>
      <c r="B26" s="106">
        <f>SEKTOR_USD!D26</f>
        <v>305.37361621827648</v>
      </c>
      <c r="C26" s="106">
        <f>SEKTOR_TL!D26</f>
        <v>385.0095707774214</v>
      </c>
      <c r="D26" s="106">
        <f>SEKTOR_USD!H26</f>
        <v>46.530048323096693</v>
      </c>
      <c r="E26" s="106">
        <f>SEKTOR_TL!H26</f>
        <v>76.649331012947258</v>
      </c>
      <c r="F26" s="106">
        <f>SEKTOR_USD!L26</f>
        <v>19.665112425432632</v>
      </c>
      <c r="G26" s="106">
        <f>SEKTOR_TL!L26</f>
        <v>49.701640702991504</v>
      </c>
    </row>
    <row r="27" spans="1:7" s="21" customFormat="1" ht="15.6" x14ac:dyDescent="0.3">
      <c r="A27" s="95" t="s">
        <v>19</v>
      </c>
      <c r="B27" s="105">
        <f>SEKTOR_USD!D27</f>
        <v>69.536410423549796</v>
      </c>
      <c r="C27" s="105">
        <f>SEKTOR_TL!D27</f>
        <v>102.84196691872273</v>
      </c>
      <c r="D27" s="105">
        <f>SEKTOR_USD!H27</f>
        <v>25.826106412303485</v>
      </c>
      <c r="E27" s="105">
        <f>SEKTOR_TL!H27</f>
        <v>51.689689425931874</v>
      </c>
      <c r="F27" s="105">
        <f>SEKTOR_USD!L27</f>
        <v>0.27458241242651427</v>
      </c>
      <c r="G27" s="105">
        <f>SEKTOR_TL!L27</f>
        <v>25.443992853820408</v>
      </c>
    </row>
    <row r="28" spans="1:7" ht="13.8" x14ac:dyDescent="0.25">
      <c r="A28" s="97" t="s">
        <v>20</v>
      </c>
      <c r="B28" s="106">
        <f>SEKTOR_USD!D28</f>
        <v>69.536410423549796</v>
      </c>
      <c r="C28" s="106">
        <f>SEKTOR_TL!D28</f>
        <v>102.84196691872273</v>
      </c>
      <c r="D28" s="106">
        <f>SEKTOR_USD!H28</f>
        <v>25.826106412303485</v>
      </c>
      <c r="E28" s="106">
        <f>SEKTOR_TL!H28</f>
        <v>51.689689425931874</v>
      </c>
      <c r="F28" s="106">
        <f>SEKTOR_USD!L28</f>
        <v>0.27458241242651427</v>
      </c>
      <c r="G28" s="106">
        <f>SEKTOR_TL!L28</f>
        <v>25.443992853820408</v>
      </c>
    </row>
    <row r="29" spans="1:7" s="21" customFormat="1" ht="15.6" x14ac:dyDescent="0.3">
      <c r="A29" s="95" t="s">
        <v>21</v>
      </c>
      <c r="B29" s="105">
        <f>SEKTOR_USD!D29</f>
        <v>136.27268959402844</v>
      </c>
      <c r="C29" s="105">
        <f>SEKTOR_TL!D29</f>
        <v>182.68863878087805</v>
      </c>
      <c r="D29" s="105">
        <f>SEKTOR_USD!H29</f>
        <v>34.37952824855703</v>
      </c>
      <c r="E29" s="105">
        <f>SEKTOR_TL!H29</f>
        <v>62.001268945199385</v>
      </c>
      <c r="F29" s="105">
        <f>SEKTOR_USD!L29</f>
        <v>8.7076827410293376</v>
      </c>
      <c r="G29" s="105">
        <f>SEKTOR_TL!L29</f>
        <v>35.993842595460471</v>
      </c>
    </row>
    <row r="30" spans="1:7" ht="13.8" x14ac:dyDescent="0.25">
      <c r="A30" s="97" t="s">
        <v>22</v>
      </c>
      <c r="B30" s="106">
        <f>SEKTOR_USD!D30</f>
        <v>184.68629377936813</v>
      </c>
      <c r="C30" s="106">
        <f>SEKTOR_TL!D30</f>
        <v>240.61313225130658</v>
      </c>
      <c r="D30" s="106">
        <f>SEKTOR_USD!H30</f>
        <v>32.272664429737084</v>
      </c>
      <c r="E30" s="106">
        <f>SEKTOR_TL!H30</f>
        <v>59.461338818995635</v>
      </c>
      <c r="F30" s="106">
        <f>SEKTOR_USD!L30</f>
        <v>13.252510606713233</v>
      </c>
      <c r="G30" s="106">
        <f>SEKTOR_TL!L30</f>
        <v>41.679444475703683</v>
      </c>
    </row>
    <row r="31" spans="1:7" ht="13.8" x14ac:dyDescent="0.25">
      <c r="A31" s="97" t="s">
        <v>23</v>
      </c>
      <c r="B31" s="106">
        <f>SEKTOR_USD!D31</f>
        <v>313.47197373230136</v>
      </c>
      <c r="C31" s="106">
        <f>SEKTOR_TL!D31</f>
        <v>394.69885677122022</v>
      </c>
      <c r="D31" s="106">
        <f>SEKTOR_USD!H31</f>
        <v>34.072017748130818</v>
      </c>
      <c r="E31" s="106">
        <f>SEKTOR_TL!H31</f>
        <v>61.630549595814003</v>
      </c>
      <c r="F31" s="106">
        <f>SEKTOR_USD!L31</f>
        <v>1.2149327152457887</v>
      </c>
      <c r="G31" s="106">
        <f>SEKTOR_TL!L31</f>
        <v>26.620375680146001</v>
      </c>
    </row>
    <row r="32" spans="1:7" ht="13.8" x14ac:dyDescent="0.25">
      <c r="A32" s="97" t="s">
        <v>24</v>
      </c>
      <c r="B32" s="106">
        <f>SEKTOR_USD!D32</f>
        <v>279.61206862795325</v>
      </c>
      <c r="C32" s="106">
        <f>SEKTOR_TL!D32</f>
        <v>354.1871476115856</v>
      </c>
      <c r="D32" s="106">
        <f>SEKTOR_USD!H32</f>
        <v>-9.3405476883653229</v>
      </c>
      <c r="E32" s="106">
        <f>SEKTOR_TL!H32</f>
        <v>9.2945220733003602</v>
      </c>
      <c r="F32" s="106">
        <f>SEKTOR_USD!L32</f>
        <v>32.248406239283696</v>
      </c>
      <c r="G32" s="106">
        <f>SEKTOR_TL!L32</f>
        <v>65.443402785529386</v>
      </c>
    </row>
    <row r="33" spans="1:7" ht="13.8" x14ac:dyDescent="0.25">
      <c r="A33" s="97" t="s">
        <v>105</v>
      </c>
      <c r="B33" s="106">
        <f>SEKTOR_USD!D33</f>
        <v>103.17524691035025</v>
      </c>
      <c r="C33" s="106">
        <f>SEKTOR_TL!D33</f>
        <v>143.08917836311514</v>
      </c>
      <c r="D33" s="106">
        <f>SEKTOR_USD!H33</f>
        <v>42.806943760408828</v>
      </c>
      <c r="E33" s="106">
        <f>SEKTOR_TL!H33</f>
        <v>72.160941513205344</v>
      </c>
      <c r="F33" s="106">
        <f>SEKTOR_USD!L33</f>
        <v>15.21768660450658</v>
      </c>
      <c r="G33" s="106">
        <f>SEKTOR_TL!L33</f>
        <v>44.137889256952043</v>
      </c>
    </row>
    <row r="34" spans="1:7" ht="13.8" x14ac:dyDescent="0.25">
      <c r="A34" s="97" t="s">
        <v>25</v>
      </c>
      <c r="B34" s="106">
        <f>SEKTOR_USD!D34</f>
        <v>81.038270360428839</v>
      </c>
      <c r="C34" s="106">
        <f>SEKTOR_TL!D34</f>
        <v>116.6033759693895</v>
      </c>
      <c r="D34" s="106">
        <f>SEKTOR_USD!H34</f>
        <v>25.958413032982058</v>
      </c>
      <c r="E34" s="106">
        <f>SEKTOR_TL!H34</f>
        <v>51.849191700713881</v>
      </c>
      <c r="F34" s="106">
        <f>SEKTOR_USD!L34</f>
        <v>6.8273863946530398</v>
      </c>
      <c r="G34" s="106">
        <f>SEKTOR_TL!L34</f>
        <v>33.641582673122834</v>
      </c>
    </row>
    <row r="35" spans="1:7" ht="13.8" x14ac:dyDescent="0.25">
      <c r="A35" s="97" t="s">
        <v>26</v>
      </c>
      <c r="B35" s="106">
        <f>SEKTOR_USD!D35</f>
        <v>102.89973125953364</v>
      </c>
      <c r="C35" s="106">
        <f>SEKTOR_TL!D35</f>
        <v>142.75953745359655</v>
      </c>
      <c r="D35" s="106">
        <f>SEKTOR_USD!H35</f>
        <v>40.401295580917477</v>
      </c>
      <c r="E35" s="106">
        <f>SEKTOR_TL!H35</f>
        <v>69.260811837259027</v>
      </c>
      <c r="F35" s="106">
        <f>SEKTOR_USD!L35</f>
        <v>16.532276449383126</v>
      </c>
      <c r="G35" s="106">
        <f>SEKTOR_TL!L35</f>
        <v>45.782447580098548</v>
      </c>
    </row>
    <row r="36" spans="1:7" ht="13.8" x14ac:dyDescent="0.25">
      <c r="A36" s="97" t="s">
        <v>27</v>
      </c>
      <c r="B36" s="106">
        <f>SEKTOR_USD!D36</f>
        <v>84.15181745734742</v>
      </c>
      <c r="C36" s="106">
        <f>SEKTOR_TL!D36</f>
        <v>120.32858175648404</v>
      </c>
      <c r="D36" s="106">
        <f>SEKTOR_USD!H36</f>
        <v>36.282812009891323</v>
      </c>
      <c r="E36" s="106">
        <f>SEKTOR_TL!H36</f>
        <v>64.295773089674682</v>
      </c>
      <c r="F36" s="106">
        <f>SEKTOR_USD!L36</f>
        <v>9.0502559640927203</v>
      </c>
      <c r="G36" s="106">
        <f>SEKTOR_TL!L36</f>
        <v>36.422403372399174</v>
      </c>
    </row>
    <row r="37" spans="1:7" ht="13.8" x14ac:dyDescent="0.25">
      <c r="A37" s="97" t="s">
        <v>106</v>
      </c>
      <c r="B37" s="106">
        <f>SEKTOR_USD!D37</f>
        <v>73.976740782299757</v>
      </c>
      <c r="C37" s="106">
        <f>SEKTOR_TL!D37</f>
        <v>108.1546035463804</v>
      </c>
      <c r="D37" s="106">
        <f>SEKTOR_USD!H37</f>
        <v>23.519884035160249</v>
      </c>
      <c r="E37" s="106">
        <f>SEKTOR_TL!H37</f>
        <v>48.909422547215307</v>
      </c>
      <c r="F37" s="106">
        <f>SEKTOR_USD!L37</f>
        <v>14.62503727056011</v>
      </c>
      <c r="G37" s="106">
        <f>SEKTOR_TL!L37</f>
        <v>43.396482042642965</v>
      </c>
    </row>
    <row r="38" spans="1:7" ht="13.8" x14ac:dyDescent="0.25">
      <c r="A38" s="107" t="s">
        <v>28</v>
      </c>
      <c r="B38" s="106">
        <f>SEKTOR_USD!D38</f>
        <v>177.88588160194593</v>
      </c>
      <c r="C38" s="106">
        <f>SEKTOR_TL!D38</f>
        <v>232.47677394054494</v>
      </c>
      <c r="D38" s="106">
        <f>SEKTOR_USD!H38</f>
        <v>32.759675966492367</v>
      </c>
      <c r="E38" s="106">
        <f>SEKTOR_TL!H38</f>
        <v>60.048455681017757</v>
      </c>
      <c r="F38" s="106">
        <f>SEKTOR_USD!L38</f>
        <v>1.193163602434123</v>
      </c>
      <c r="G38" s="106">
        <f>SEKTOR_TL!L38</f>
        <v>26.593142413586495</v>
      </c>
    </row>
    <row r="39" spans="1:7" ht="13.8" x14ac:dyDescent="0.25">
      <c r="A39" s="107" t="s">
        <v>107</v>
      </c>
      <c r="B39" s="106">
        <f>SEKTOR_USD!D39</f>
        <v>88.315530644660271</v>
      </c>
      <c r="C39" s="106">
        <f>SEKTOR_TL!D39</f>
        <v>125.31025955944084</v>
      </c>
      <c r="D39" s="106">
        <f>SEKTOR_USD!H39</f>
        <v>47.735035463174292</v>
      </c>
      <c r="E39" s="106">
        <f>SEKTOR_TL!H39</f>
        <v>78.102003516709502</v>
      </c>
      <c r="F39" s="106">
        <f>SEKTOR_USD!L39</f>
        <v>0.54620401524745565</v>
      </c>
      <c r="G39" s="106">
        <f>SEKTOR_TL!L39</f>
        <v>25.783792806943833</v>
      </c>
    </row>
    <row r="40" spans="1:7" ht="13.8" x14ac:dyDescent="0.25">
      <c r="A40" s="107" t="s">
        <v>29</v>
      </c>
      <c r="B40" s="106">
        <f>SEKTOR_USD!D40</f>
        <v>95.86406390687911</v>
      </c>
      <c r="C40" s="106">
        <f>SEKTOR_TL!D40</f>
        <v>134.34170790988426</v>
      </c>
      <c r="D40" s="106">
        <f>SEKTOR_USD!H40</f>
        <v>36.527393950459071</v>
      </c>
      <c r="E40" s="106">
        <f>SEKTOR_TL!H40</f>
        <v>64.59062890029908</v>
      </c>
      <c r="F40" s="106">
        <f>SEKTOR_USD!L40</f>
        <v>12.636059842817705</v>
      </c>
      <c r="G40" s="106">
        <f>SEKTOR_TL!L40</f>
        <v>40.90826155615995</v>
      </c>
    </row>
    <row r="41" spans="1:7" ht="13.8" x14ac:dyDescent="0.25">
      <c r="A41" s="97" t="s">
        <v>30</v>
      </c>
      <c r="B41" s="106">
        <f>SEKTOR_USD!D41</f>
        <v>124.8464077121414</v>
      </c>
      <c r="C41" s="106">
        <f>SEKTOR_TL!D41</f>
        <v>169.01765515146542</v>
      </c>
      <c r="D41" s="106">
        <f>SEKTOR_USD!H41</f>
        <v>50.717619876693732</v>
      </c>
      <c r="E41" s="106">
        <f>SEKTOR_TL!H41</f>
        <v>81.697658792657478</v>
      </c>
      <c r="F41" s="106">
        <f>SEKTOR_USD!L41</f>
        <v>5.2741250533096791</v>
      </c>
      <c r="G41" s="106">
        <f>SEKTOR_TL!L41</f>
        <v>31.698445140999393</v>
      </c>
    </row>
    <row r="42" spans="1:7" ht="16.8" x14ac:dyDescent="0.3">
      <c r="A42" s="92" t="s">
        <v>31</v>
      </c>
      <c r="B42" s="105">
        <f>SEKTOR_USD!D42</f>
        <v>69.590864825017704</v>
      </c>
      <c r="C42" s="105">
        <f>SEKTOR_TL!D42</f>
        <v>102.90711892868647</v>
      </c>
      <c r="D42" s="105">
        <f>SEKTOR_USD!H42</f>
        <v>40.176402023647626</v>
      </c>
      <c r="E42" s="105">
        <f>SEKTOR_TL!H42</f>
        <v>68.989691361319245</v>
      </c>
      <c r="F42" s="105">
        <f>SEKTOR_USD!L42</f>
        <v>13.150254660038318</v>
      </c>
      <c r="G42" s="105">
        <f>SEKTOR_TL!L42</f>
        <v>41.551521786470339</v>
      </c>
    </row>
    <row r="43" spans="1:7" ht="13.8" x14ac:dyDescent="0.25">
      <c r="A43" s="97" t="s">
        <v>32</v>
      </c>
      <c r="B43" s="106">
        <f>SEKTOR_USD!D43</f>
        <v>69.590864825017704</v>
      </c>
      <c r="C43" s="106">
        <f>SEKTOR_TL!D43</f>
        <v>102.90711892868647</v>
      </c>
      <c r="D43" s="106">
        <f>SEKTOR_USD!H43</f>
        <v>40.176402023647626</v>
      </c>
      <c r="E43" s="106">
        <f>SEKTOR_TL!H43</f>
        <v>68.989691361319245</v>
      </c>
      <c r="F43" s="106">
        <f>SEKTOR_USD!L43</f>
        <v>13.150254660038318</v>
      </c>
      <c r="G43" s="106">
        <f>SEKTOR_TL!L43</f>
        <v>41.551521786470339</v>
      </c>
    </row>
    <row r="44" spans="1:7" ht="17.399999999999999" x14ac:dyDescent="0.3">
      <c r="A44" s="108" t="s">
        <v>40</v>
      </c>
      <c r="B44" s="109">
        <f>SEKTOR_USD!D44</f>
        <v>105.32004306340581</v>
      </c>
      <c r="C44" s="109">
        <f>SEKTOR_TL!D44</f>
        <v>145.65532134820376</v>
      </c>
      <c r="D44" s="109">
        <f>SEKTOR_USD!H44</f>
        <v>30.895643764249307</v>
      </c>
      <c r="E44" s="109">
        <f>SEKTOR_TL!H44</f>
        <v>57.80127126197786</v>
      </c>
      <c r="F44" s="109">
        <f>SEKTOR_USD!L44</f>
        <v>7.8731880268947467</v>
      </c>
      <c r="G44" s="109">
        <f>SEKTOR_TL!L44</f>
        <v>34.949885628121578</v>
      </c>
    </row>
    <row r="45" spans="1:7" ht="13.8" hidden="1" x14ac:dyDescent="0.25">
      <c r="A45" s="42" t="s">
        <v>34</v>
      </c>
      <c r="B45" s="47"/>
      <c r="C45" s="47"/>
      <c r="D45" s="41" t="e">
        <f>SEKTOR_USD!#REF!</f>
        <v>#REF!</v>
      </c>
      <c r="E45" s="41" t="e">
        <f>SEKTOR_TL!H45</f>
        <v>#REF!</v>
      </c>
      <c r="F45" s="41" t="e">
        <f>SEKTOR_USD!#REF!</f>
        <v>#REF!</v>
      </c>
      <c r="G45" s="41" t="e">
        <f>SEKTOR_TL!L45</f>
        <v>#REF!</v>
      </c>
    </row>
    <row r="46" spans="1:7" s="22" customFormat="1" ht="17.399999999999999" hidden="1" x14ac:dyDescent="0.3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2"/>
  <sheetViews>
    <sheetView showGridLines="0" zoomScale="80" zoomScaleNormal="80" workbookViewId="0"/>
  </sheetViews>
  <sheetFormatPr defaultColWidth="9.21875" defaultRowHeight="13.2" x14ac:dyDescent="0.25"/>
  <cols>
    <col min="1" max="1" width="32.21875" customWidth="1"/>
    <col min="2" max="2" width="12.77734375" bestFit="1" customWidth="1"/>
    <col min="3" max="3" width="12.77734375" customWidth="1"/>
    <col min="4" max="4" width="12.21875" bestFit="1" customWidth="1"/>
    <col min="5" max="5" width="13.5546875" bestFit="1" customWidth="1"/>
    <col min="6" max="7" width="12.77734375" bestFit="1" customWidth="1"/>
    <col min="8" max="8" width="12.21875" bestFit="1" customWidth="1"/>
    <col min="9" max="9" width="15" bestFit="1" customWidth="1"/>
    <col min="10" max="11" width="16.44140625" customWidth="1"/>
    <col min="12" max="12" width="10.21875" customWidth="1"/>
    <col min="13" max="13" width="15" bestFit="1" customWidth="1"/>
  </cols>
  <sheetData>
    <row r="2" spans="1:13" ht="24.6" x14ac:dyDescent="0.4">
      <c r="C2" s="144" t="s">
        <v>125</v>
      </c>
      <c r="D2" s="144"/>
      <c r="E2" s="144"/>
      <c r="F2" s="144"/>
      <c r="G2" s="144"/>
      <c r="H2" s="144"/>
      <c r="I2" s="144"/>
      <c r="J2" s="144"/>
      <c r="K2" s="144"/>
    </row>
    <row r="6" spans="1:13" ht="22.5" customHeight="1" x14ac:dyDescent="0.25">
      <c r="A6" s="152" t="s">
        <v>113</v>
      </c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4"/>
    </row>
    <row r="7" spans="1:13" ht="24" customHeight="1" x14ac:dyDescent="0.25">
      <c r="A7" s="50"/>
      <c r="B7" s="140" t="s">
        <v>127</v>
      </c>
      <c r="C7" s="140"/>
      <c r="D7" s="140"/>
      <c r="E7" s="140"/>
      <c r="F7" s="140" t="s">
        <v>128</v>
      </c>
      <c r="G7" s="140"/>
      <c r="H7" s="140"/>
      <c r="I7" s="140"/>
      <c r="J7" s="140" t="s">
        <v>104</v>
      </c>
      <c r="K7" s="140"/>
      <c r="L7" s="140"/>
      <c r="M7" s="140"/>
    </row>
    <row r="8" spans="1:13" ht="64.8" x14ac:dyDescent="0.3">
      <c r="A8" s="51" t="s">
        <v>41</v>
      </c>
      <c r="B8" s="71">
        <v>2020</v>
      </c>
      <c r="C8" s="72">
        <v>2021</v>
      </c>
      <c r="D8" s="7" t="s">
        <v>122</v>
      </c>
      <c r="E8" s="7" t="s">
        <v>115</v>
      </c>
      <c r="F8" s="5">
        <v>2020</v>
      </c>
      <c r="G8" s="6">
        <v>2021</v>
      </c>
      <c r="H8" s="7" t="s">
        <v>122</v>
      </c>
      <c r="I8" s="7" t="s">
        <v>115</v>
      </c>
      <c r="J8" s="5" t="s">
        <v>129</v>
      </c>
      <c r="K8" s="5" t="s">
        <v>130</v>
      </c>
      <c r="L8" s="7" t="s">
        <v>122</v>
      </c>
      <c r="M8" s="7" t="s">
        <v>115</v>
      </c>
    </row>
    <row r="9" spans="1:13" ht="22.5" customHeight="1" x14ac:dyDescent="0.3">
      <c r="A9" s="52" t="s">
        <v>199</v>
      </c>
      <c r="B9" s="75">
        <v>2913504.5334399999</v>
      </c>
      <c r="C9" s="75">
        <v>5405315.6555000003</v>
      </c>
      <c r="D9" s="64">
        <f>(C9-B9)/B9*100</f>
        <v>85.526248319164182</v>
      </c>
      <c r="E9" s="77">
        <f t="shared" ref="E9:E22" si="0">C9/C$22*100</f>
        <v>31.624078697787521</v>
      </c>
      <c r="F9" s="75">
        <v>13788288.775010001</v>
      </c>
      <c r="G9" s="75">
        <v>18884316.935449999</v>
      </c>
      <c r="H9" s="64">
        <f t="shared" ref="H9:H21" si="1">(G9-F9)/F9*100</f>
        <v>36.959105249348113</v>
      </c>
      <c r="I9" s="66">
        <f t="shared" ref="I9:I22" si="2">G9/G$22*100</f>
        <v>30.401398632754173</v>
      </c>
      <c r="J9" s="75">
        <v>45675188.146580003</v>
      </c>
      <c r="K9" s="75">
        <v>50615338.574199997</v>
      </c>
      <c r="L9" s="64">
        <f t="shared" ref="L9:L22" si="3">(K9-J9)/J9*100</f>
        <v>10.815829399029841</v>
      </c>
      <c r="M9" s="77">
        <f t="shared" ref="M9:M22" si="4">K9/K$22*100</f>
        <v>29.63001466980894</v>
      </c>
    </row>
    <row r="10" spans="1:13" ht="22.5" customHeight="1" x14ac:dyDescent="0.3">
      <c r="A10" s="52" t="s">
        <v>200</v>
      </c>
      <c r="B10" s="75">
        <v>665169.91258</v>
      </c>
      <c r="C10" s="75">
        <v>2599254.90154</v>
      </c>
      <c r="D10" s="64">
        <f t="shared" ref="D10:D22" si="5">(C10-B10)/B10*100</f>
        <v>290.76555514338412</v>
      </c>
      <c r="E10" s="77">
        <f t="shared" si="0"/>
        <v>15.207075183161967</v>
      </c>
      <c r="F10" s="75">
        <v>7954689.4884000001</v>
      </c>
      <c r="G10" s="75">
        <v>10609382.774350001</v>
      </c>
      <c r="H10" s="64">
        <f t="shared" si="1"/>
        <v>33.37268274042917</v>
      </c>
      <c r="I10" s="66">
        <f t="shared" si="2"/>
        <v>17.079785097495975</v>
      </c>
      <c r="J10" s="75">
        <v>28935969.683019999</v>
      </c>
      <c r="K10" s="75">
        <v>29502881.960779998</v>
      </c>
      <c r="L10" s="64">
        <f t="shared" si="3"/>
        <v>1.9591957137440275</v>
      </c>
      <c r="M10" s="77">
        <f t="shared" si="4"/>
        <v>17.270867881641344</v>
      </c>
    </row>
    <row r="11" spans="1:13" ht="22.5" customHeight="1" x14ac:dyDescent="0.3">
      <c r="A11" s="52" t="s">
        <v>201</v>
      </c>
      <c r="B11" s="75">
        <v>606198.79043000005</v>
      </c>
      <c r="C11" s="75">
        <v>1851426.10014</v>
      </c>
      <c r="D11" s="64">
        <f t="shared" si="5"/>
        <v>205.41567046458678</v>
      </c>
      <c r="E11" s="77">
        <f t="shared" si="0"/>
        <v>10.831864117757849</v>
      </c>
      <c r="F11" s="75">
        <v>5306147.1028199997</v>
      </c>
      <c r="G11" s="75">
        <v>7033758.5777200004</v>
      </c>
      <c r="H11" s="64">
        <f t="shared" si="1"/>
        <v>32.558680364927049</v>
      </c>
      <c r="I11" s="66">
        <f t="shared" si="2"/>
        <v>11.32347540759616</v>
      </c>
      <c r="J11" s="75">
        <v>18196430.06515</v>
      </c>
      <c r="K11" s="75">
        <v>19658541.13789</v>
      </c>
      <c r="L11" s="64">
        <f t="shared" si="3"/>
        <v>8.0351534202318646</v>
      </c>
      <c r="M11" s="77">
        <f t="shared" si="4"/>
        <v>11.508030543919556</v>
      </c>
    </row>
    <row r="12" spans="1:13" ht="22.5" customHeight="1" x14ac:dyDescent="0.3">
      <c r="A12" s="52" t="s">
        <v>202</v>
      </c>
      <c r="B12" s="75">
        <v>1008730.53497</v>
      </c>
      <c r="C12" s="75">
        <v>1720882.54449</v>
      </c>
      <c r="D12" s="64">
        <f t="shared" si="5"/>
        <v>70.598835351125729</v>
      </c>
      <c r="E12" s="77">
        <f t="shared" si="0"/>
        <v>10.068112296314457</v>
      </c>
      <c r="F12" s="75">
        <v>4773274.1468900004</v>
      </c>
      <c r="G12" s="75">
        <v>5977888.6757100001</v>
      </c>
      <c r="H12" s="64">
        <f t="shared" si="1"/>
        <v>25.236650813464369</v>
      </c>
      <c r="I12" s="66">
        <f t="shared" si="2"/>
        <v>9.6236563511242519</v>
      </c>
      <c r="J12" s="75">
        <v>15489681.011329999</v>
      </c>
      <c r="K12" s="75">
        <v>16751371.329840001</v>
      </c>
      <c r="L12" s="64">
        <f t="shared" si="3"/>
        <v>8.1453602407120727</v>
      </c>
      <c r="M12" s="77">
        <f t="shared" si="4"/>
        <v>9.8061850858699131</v>
      </c>
    </row>
    <row r="13" spans="1:13" ht="22.5" customHeight="1" x14ac:dyDescent="0.3">
      <c r="A13" s="53" t="s">
        <v>203</v>
      </c>
      <c r="B13" s="75">
        <v>815455.21195999999</v>
      </c>
      <c r="C13" s="75">
        <v>1373970.0650200001</v>
      </c>
      <c r="D13" s="64">
        <f t="shared" si="5"/>
        <v>68.491174606337125</v>
      </c>
      <c r="E13" s="77">
        <f t="shared" si="0"/>
        <v>8.0384828997701661</v>
      </c>
      <c r="F13" s="75">
        <v>4055055.94869</v>
      </c>
      <c r="G13" s="75">
        <v>4882916.62634</v>
      </c>
      <c r="H13" s="64">
        <f t="shared" si="1"/>
        <v>20.415518013196422</v>
      </c>
      <c r="I13" s="66">
        <f t="shared" si="2"/>
        <v>7.8608877067296525</v>
      </c>
      <c r="J13" s="75">
        <v>13007443.07732</v>
      </c>
      <c r="K13" s="75">
        <v>13831564.14302</v>
      </c>
      <c r="L13" s="64">
        <f t="shared" si="3"/>
        <v>6.3357653060727337</v>
      </c>
      <c r="M13" s="77">
        <f t="shared" si="4"/>
        <v>8.0969417573546973</v>
      </c>
    </row>
    <row r="14" spans="1:13" ht="22.5" customHeight="1" x14ac:dyDescent="0.3">
      <c r="A14" s="52" t="s">
        <v>204</v>
      </c>
      <c r="B14" s="75">
        <v>674910.09362000006</v>
      </c>
      <c r="C14" s="75">
        <v>1313159.42683</v>
      </c>
      <c r="D14" s="64">
        <f t="shared" si="5"/>
        <v>94.568052729310409</v>
      </c>
      <c r="E14" s="77">
        <f t="shared" si="0"/>
        <v>7.6827071171243402</v>
      </c>
      <c r="F14" s="75">
        <v>3702831.1980699999</v>
      </c>
      <c r="G14" s="75">
        <v>4552453.4068</v>
      </c>
      <c r="H14" s="64">
        <f t="shared" si="1"/>
        <v>22.945204987276831</v>
      </c>
      <c r="I14" s="66">
        <f t="shared" si="2"/>
        <v>7.3288830753183181</v>
      </c>
      <c r="J14" s="75">
        <v>12464712.46762</v>
      </c>
      <c r="K14" s="75">
        <v>12037996.982829999</v>
      </c>
      <c r="L14" s="64">
        <f t="shared" si="3"/>
        <v>-3.4233881118276424</v>
      </c>
      <c r="M14" s="77">
        <f t="shared" si="4"/>
        <v>7.0469947894052254</v>
      </c>
    </row>
    <row r="15" spans="1:13" ht="22.5" customHeight="1" x14ac:dyDescent="0.3">
      <c r="A15" s="52" t="s">
        <v>205</v>
      </c>
      <c r="B15" s="75">
        <v>543138.36938000005</v>
      </c>
      <c r="C15" s="75">
        <v>1010794.76195</v>
      </c>
      <c r="D15" s="64">
        <f t="shared" si="5"/>
        <v>86.102624843801067</v>
      </c>
      <c r="E15" s="77">
        <f t="shared" si="0"/>
        <v>5.9137070129646929</v>
      </c>
      <c r="F15" s="75">
        <v>2653378.46061</v>
      </c>
      <c r="G15" s="75">
        <v>3632119.2285699998</v>
      </c>
      <c r="H15" s="64">
        <f t="shared" si="1"/>
        <v>36.886587514356762</v>
      </c>
      <c r="I15" s="66">
        <f t="shared" si="2"/>
        <v>5.8472596560886343</v>
      </c>
      <c r="J15" s="75">
        <v>8619661.1016899999</v>
      </c>
      <c r="K15" s="75">
        <v>10249783.371680001</v>
      </c>
      <c r="L15" s="64">
        <f t="shared" si="3"/>
        <v>18.911674725476082</v>
      </c>
      <c r="M15" s="77">
        <f t="shared" si="4"/>
        <v>6.0001817674306128</v>
      </c>
    </row>
    <row r="16" spans="1:13" ht="22.5" customHeight="1" x14ac:dyDescent="0.3">
      <c r="A16" s="52" t="s">
        <v>206</v>
      </c>
      <c r="B16" s="75">
        <v>532450.29987999995</v>
      </c>
      <c r="C16" s="75">
        <v>803241.25858999998</v>
      </c>
      <c r="D16" s="64">
        <f t="shared" si="5"/>
        <v>50.857508911353619</v>
      </c>
      <c r="E16" s="77">
        <f t="shared" si="0"/>
        <v>4.6994045110230207</v>
      </c>
      <c r="F16" s="75">
        <v>2529860.4862899999</v>
      </c>
      <c r="G16" s="75">
        <v>2810553.32161</v>
      </c>
      <c r="H16" s="64">
        <f t="shared" si="1"/>
        <v>11.095190301645118</v>
      </c>
      <c r="I16" s="66">
        <f t="shared" si="2"/>
        <v>4.524640854151226</v>
      </c>
      <c r="J16" s="75">
        <v>7612186.5545399999</v>
      </c>
      <c r="K16" s="75">
        <v>8113309.9866899997</v>
      </c>
      <c r="L16" s="64">
        <f t="shared" si="3"/>
        <v>6.5831732913997447</v>
      </c>
      <c r="M16" s="77">
        <f t="shared" si="4"/>
        <v>4.7494988811330243</v>
      </c>
    </row>
    <row r="17" spans="1:13" ht="22.5" customHeight="1" x14ac:dyDescent="0.3">
      <c r="A17" s="52" t="s">
        <v>207</v>
      </c>
      <c r="B17" s="75">
        <v>120918.94916</v>
      </c>
      <c r="C17" s="75">
        <v>277204.68231</v>
      </c>
      <c r="D17" s="64">
        <f t="shared" si="5"/>
        <v>129.24833885481641</v>
      </c>
      <c r="E17" s="77">
        <f t="shared" si="0"/>
        <v>1.6218003253605968</v>
      </c>
      <c r="F17" s="75">
        <v>699456.99846000003</v>
      </c>
      <c r="G17" s="75">
        <v>996556.79544999998</v>
      </c>
      <c r="H17" s="64">
        <f t="shared" si="1"/>
        <v>42.475777302125351</v>
      </c>
      <c r="I17" s="66">
        <f t="shared" si="2"/>
        <v>1.6043323410751451</v>
      </c>
      <c r="J17" s="75">
        <v>2322102.6719200001</v>
      </c>
      <c r="K17" s="75">
        <v>2697341.6893699998</v>
      </c>
      <c r="L17" s="64">
        <f t="shared" si="3"/>
        <v>16.159449880815917</v>
      </c>
      <c r="M17" s="77">
        <f t="shared" si="4"/>
        <v>1.5790129252688407</v>
      </c>
    </row>
    <row r="18" spans="1:13" ht="22.5" customHeight="1" x14ac:dyDescent="0.3">
      <c r="A18" s="52" t="s">
        <v>208</v>
      </c>
      <c r="B18" s="75">
        <v>114484.05869999999</v>
      </c>
      <c r="C18" s="75">
        <v>225527.3602</v>
      </c>
      <c r="D18" s="64">
        <f t="shared" si="5"/>
        <v>96.994553443448112</v>
      </c>
      <c r="E18" s="77">
        <f t="shared" si="0"/>
        <v>1.3194594806340394</v>
      </c>
      <c r="F18" s="75">
        <v>546399.21177000005</v>
      </c>
      <c r="G18" s="75">
        <v>842442.90093999996</v>
      </c>
      <c r="H18" s="64">
        <f t="shared" si="1"/>
        <v>54.180841185879281</v>
      </c>
      <c r="I18" s="66">
        <f t="shared" si="2"/>
        <v>1.3562281624670514</v>
      </c>
      <c r="J18" s="75">
        <v>1807534.8811600001</v>
      </c>
      <c r="K18" s="75">
        <v>2364282.1903400002</v>
      </c>
      <c r="L18" s="64">
        <f t="shared" si="3"/>
        <v>30.801469724484821</v>
      </c>
      <c r="M18" s="77">
        <f t="shared" si="4"/>
        <v>1.3840412403968487</v>
      </c>
    </row>
    <row r="19" spans="1:13" ht="22.5" customHeight="1" x14ac:dyDescent="0.3">
      <c r="A19" s="52" t="s">
        <v>209</v>
      </c>
      <c r="B19" s="75">
        <v>141770.83223</v>
      </c>
      <c r="C19" s="75">
        <v>223610.07834000001</v>
      </c>
      <c r="D19" s="64">
        <f t="shared" si="5"/>
        <v>57.726434149183248</v>
      </c>
      <c r="E19" s="77">
        <f t="shared" si="0"/>
        <v>1.3082423239884722</v>
      </c>
      <c r="F19" s="75">
        <v>599403.80032000004</v>
      </c>
      <c r="G19" s="75">
        <v>837609.60953000002</v>
      </c>
      <c r="H19" s="64">
        <f t="shared" si="1"/>
        <v>39.740456947858938</v>
      </c>
      <c r="I19" s="66">
        <f t="shared" si="2"/>
        <v>1.3484471651788816</v>
      </c>
      <c r="J19" s="75">
        <v>1783826.9261099999</v>
      </c>
      <c r="K19" s="75">
        <v>2159397.9894599998</v>
      </c>
      <c r="L19" s="64">
        <f t="shared" si="3"/>
        <v>21.054232215734604</v>
      </c>
      <c r="M19" s="77">
        <f t="shared" si="4"/>
        <v>1.2641028571182884</v>
      </c>
    </row>
    <row r="20" spans="1:13" ht="22.5" customHeight="1" x14ac:dyDescent="0.3">
      <c r="A20" s="52" t="s">
        <v>210</v>
      </c>
      <c r="B20" s="75">
        <v>128963.8363</v>
      </c>
      <c r="C20" s="75">
        <v>130408.44637000001</v>
      </c>
      <c r="D20" s="64">
        <f t="shared" si="5"/>
        <v>1.120166793611435</v>
      </c>
      <c r="E20" s="77">
        <f t="shared" si="0"/>
        <v>0.76296135761559003</v>
      </c>
      <c r="F20" s="75">
        <v>533408.06782999996</v>
      </c>
      <c r="G20" s="75">
        <v>611835.49526</v>
      </c>
      <c r="H20" s="64">
        <f t="shared" si="1"/>
        <v>14.703082341640789</v>
      </c>
      <c r="I20" s="66">
        <f t="shared" si="2"/>
        <v>0.98497895648798039</v>
      </c>
      <c r="J20" s="75">
        <v>1510450.1348300001</v>
      </c>
      <c r="K20" s="75">
        <v>1582823.2339399999</v>
      </c>
      <c r="L20" s="64">
        <f t="shared" si="3"/>
        <v>4.7914921149082073</v>
      </c>
      <c r="M20" s="77">
        <f t="shared" si="4"/>
        <v>0.92657832511787941</v>
      </c>
    </row>
    <row r="21" spans="1:13" ht="22.5" customHeight="1" x14ac:dyDescent="0.3">
      <c r="A21" s="52" t="s">
        <v>211</v>
      </c>
      <c r="B21" s="75">
        <v>59066.687010000001</v>
      </c>
      <c r="C21" s="75">
        <v>157609.86720000001</v>
      </c>
      <c r="D21" s="64">
        <f t="shared" si="5"/>
        <v>166.83376904703769</v>
      </c>
      <c r="E21" s="77">
        <f t="shared" si="0"/>
        <v>0.92210467649730399</v>
      </c>
      <c r="F21" s="75">
        <v>312865.91626999999</v>
      </c>
      <c r="G21" s="75">
        <v>444771.41626999999</v>
      </c>
      <c r="H21" s="64">
        <f t="shared" si="1"/>
        <v>42.160393043953995</v>
      </c>
      <c r="I21" s="66">
        <f t="shared" si="2"/>
        <v>0.71602659353252918</v>
      </c>
      <c r="J21" s="75">
        <v>931631.06576000003</v>
      </c>
      <c r="K21" s="75">
        <v>1259915.21477</v>
      </c>
      <c r="L21" s="64">
        <f t="shared" si="3"/>
        <v>35.237570007628975</v>
      </c>
      <c r="M21" s="77">
        <f t="shared" si="4"/>
        <v>0.73754927553481497</v>
      </c>
    </row>
    <row r="22" spans="1:13" ht="24" customHeight="1" x14ac:dyDescent="0.25">
      <c r="A22" s="68" t="s">
        <v>42</v>
      </c>
      <c r="B22" s="76">
        <f>SUM(B9:B21)</f>
        <v>8324762.1096600005</v>
      </c>
      <c r="C22" s="76">
        <f>SUM(C9:C21)</f>
        <v>17092405.148479998</v>
      </c>
      <c r="D22" s="74">
        <f t="shared" si="5"/>
        <v>105.32004306340576</v>
      </c>
      <c r="E22" s="78">
        <f t="shared" si="0"/>
        <v>100</v>
      </c>
      <c r="F22" s="67">
        <f>SUM(F9:F21)</f>
        <v>47455059.601429999</v>
      </c>
      <c r="G22" s="67">
        <f>SUM(G9:G21)</f>
        <v>62116605.764000013</v>
      </c>
      <c r="H22" s="74">
        <f>(G22-F22)/F22*100</f>
        <v>30.895643764249336</v>
      </c>
      <c r="I22" s="70">
        <f t="shared" si="2"/>
        <v>100</v>
      </c>
      <c r="J22" s="76">
        <f>SUM(J9:J21)</f>
        <v>158356817.78702998</v>
      </c>
      <c r="K22" s="76">
        <f>SUM(K9:K21)</f>
        <v>170824547.80481002</v>
      </c>
      <c r="L22" s="74">
        <f t="shared" si="3"/>
        <v>7.8731880268947858</v>
      </c>
      <c r="M22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K16" sqref="K16"/>
    </sheetView>
  </sheetViews>
  <sheetFormatPr defaultColWidth="9.21875" defaultRowHeight="13.2" x14ac:dyDescent="0.25"/>
  <cols>
    <col min="1" max="2" width="0" hidden="1" customWidth="1"/>
    <col min="10" max="10" width="11.5546875" bestFit="1" customWidth="1"/>
    <col min="11" max="11" width="12.218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 t="s">
        <v>119</v>
      </c>
    </row>
    <row r="22" spans="3:14" x14ac:dyDescent="0.25">
      <c r="C22" s="65" t="s">
        <v>120</v>
      </c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55"/>
      <c r="I26" s="155"/>
      <c r="N26" t="s">
        <v>43</v>
      </c>
    </row>
    <row r="27" spans="3:14" x14ac:dyDescent="0.25">
      <c r="H27" s="155"/>
      <c r="I27" s="155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55"/>
      <c r="I39" s="155"/>
    </row>
    <row r="40" spans="8:9" x14ac:dyDescent="0.25">
      <c r="H40" s="155"/>
      <c r="I40" s="155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55"/>
      <c r="I51" s="155"/>
    </row>
    <row r="52" spans="3:9" x14ac:dyDescent="0.25">
      <c r="H52" s="155"/>
      <c r="I52" s="155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/>
  </sheetViews>
  <sheetFormatPr defaultColWidth="9.21875" defaultRowHeight="13.2" x14ac:dyDescent="0.25"/>
  <cols>
    <col min="1" max="1" width="3.21875" bestFit="1" customWidth="1"/>
    <col min="2" max="2" width="28" customWidth="1"/>
    <col min="3" max="3" width="11.77734375" customWidth="1"/>
    <col min="4" max="9" width="11.77734375" bestFit="1" customWidth="1"/>
    <col min="10" max="10" width="10.21875" bestFit="1" customWidth="1"/>
    <col min="11" max="14" width="11.77734375" bestFit="1" customWidth="1"/>
    <col min="15" max="15" width="12.77734375" bestFit="1" customWidth="1"/>
    <col min="16" max="16" width="6.7773437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116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103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102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101</v>
      </c>
      <c r="P4" s="63" t="s">
        <v>100</v>
      </c>
    </row>
    <row r="5" spans="1:16" x14ac:dyDescent="0.25">
      <c r="A5" s="54" t="s">
        <v>99</v>
      </c>
      <c r="B5" s="55" t="s">
        <v>170</v>
      </c>
      <c r="C5" s="79">
        <v>1314697.12796</v>
      </c>
      <c r="D5" s="79">
        <v>1356758.23639</v>
      </c>
      <c r="E5" s="79">
        <v>1537209.6188699999</v>
      </c>
      <c r="F5" s="79">
        <v>1520240.9570299999</v>
      </c>
      <c r="G5" s="79">
        <v>0</v>
      </c>
      <c r="H5" s="79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79">
        <v>5728905.94025</v>
      </c>
      <c r="P5" s="57">
        <f t="shared" ref="P5:P24" si="0">O5/O$26*100</f>
        <v>9.2228251524493583</v>
      </c>
    </row>
    <row r="6" spans="1:16" x14ac:dyDescent="0.25">
      <c r="A6" s="54" t="s">
        <v>98</v>
      </c>
      <c r="B6" s="55" t="s">
        <v>171</v>
      </c>
      <c r="C6" s="79">
        <v>810040.40882999997</v>
      </c>
      <c r="D6" s="79">
        <v>822584.85933999997</v>
      </c>
      <c r="E6" s="79">
        <v>1071960.09366</v>
      </c>
      <c r="F6" s="79">
        <v>1019376.70892</v>
      </c>
      <c r="G6" s="79">
        <v>0</v>
      </c>
      <c r="H6" s="79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79">
        <v>3723962.07075</v>
      </c>
      <c r="P6" s="57">
        <f t="shared" si="0"/>
        <v>5.9951151949584496</v>
      </c>
    </row>
    <row r="7" spans="1:16" x14ac:dyDescent="0.25">
      <c r="A7" s="54" t="s">
        <v>97</v>
      </c>
      <c r="B7" s="55" t="s">
        <v>172</v>
      </c>
      <c r="C7" s="79">
        <v>782375.64708000002</v>
      </c>
      <c r="D7" s="79">
        <v>930678.02283000003</v>
      </c>
      <c r="E7" s="79">
        <v>1022749.40934</v>
      </c>
      <c r="F7" s="79">
        <v>983829.56261000002</v>
      </c>
      <c r="G7" s="79">
        <v>0</v>
      </c>
      <c r="H7" s="79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79">
        <v>3719632.6418599999</v>
      </c>
      <c r="P7" s="57">
        <f t="shared" si="0"/>
        <v>5.9881453535822979</v>
      </c>
    </row>
    <row r="8" spans="1:16" x14ac:dyDescent="0.25">
      <c r="A8" s="54" t="s">
        <v>96</v>
      </c>
      <c r="B8" s="55" t="s">
        <v>173</v>
      </c>
      <c r="C8" s="79">
        <v>809815.17379000003</v>
      </c>
      <c r="D8" s="79">
        <v>775407.42104000004</v>
      </c>
      <c r="E8" s="79">
        <v>928020.28260000004</v>
      </c>
      <c r="F8" s="79">
        <v>823958.32507999998</v>
      </c>
      <c r="G8" s="79">
        <v>0</v>
      </c>
      <c r="H8" s="79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79">
        <v>3337201.2025100002</v>
      </c>
      <c r="P8" s="57">
        <f t="shared" si="0"/>
        <v>5.372478359794882</v>
      </c>
    </row>
    <row r="9" spans="1:16" x14ac:dyDescent="0.25">
      <c r="A9" s="54" t="s">
        <v>95</v>
      </c>
      <c r="B9" s="55" t="s">
        <v>176</v>
      </c>
      <c r="C9" s="79">
        <v>688358.03052999999</v>
      </c>
      <c r="D9" s="79">
        <v>684906.00277999998</v>
      </c>
      <c r="E9" s="79">
        <v>756754.53827999998</v>
      </c>
      <c r="F9" s="79">
        <v>737336.39523000002</v>
      </c>
      <c r="G9" s="79">
        <v>0</v>
      </c>
      <c r="H9" s="79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79">
        <v>2867354.9668200002</v>
      </c>
      <c r="P9" s="57">
        <f t="shared" si="0"/>
        <v>4.6160844295226937</v>
      </c>
    </row>
    <row r="10" spans="1:16" x14ac:dyDescent="0.25">
      <c r="A10" s="54" t="s">
        <v>94</v>
      </c>
      <c r="B10" s="55" t="s">
        <v>174</v>
      </c>
      <c r="C10" s="79">
        <v>618177.49289999995</v>
      </c>
      <c r="D10" s="79">
        <v>647515.76268000004</v>
      </c>
      <c r="E10" s="79">
        <v>758923.99103000003</v>
      </c>
      <c r="F10" s="79">
        <v>745496.03182999999</v>
      </c>
      <c r="G10" s="79">
        <v>0</v>
      </c>
      <c r="H10" s="79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79">
        <v>2770113.27844</v>
      </c>
      <c r="P10" s="57">
        <f t="shared" si="0"/>
        <v>4.4595374205804301</v>
      </c>
    </row>
    <row r="11" spans="1:16" x14ac:dyDescent="0.25">
      <c r="A11" s="54" t="s">
        <v>93</v>
      </c>
      <c r="B11" s="55" t="s">
        <v>175</v>
      </c>
      <c r="C11" s="79">
        <v>564604.25702000002</v>
      </c>
      <c r="D11" s="79">
        <v>593012.36231999996</v>
      </c>
      <c r="E11" s="79">
        <v>716241.51951999997</v>
      </c>
      <c r="F11" s="79">
        <v>739153.63008999999</v>
      </c>
      <c r="G11" s="79">
        <v>0</v>
      </c>
      <c r="H11" s="79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79">
        <v>2613011.7689499999</v>
      </c>
      <c r="P11" s="57">
        <f t="shared" si="0"/>
        <v>4.2066235538973773</v>
      </c>
    </row>
    <row r="12" spans="1:16" x14ac:dyDescent="0.25">
      <c r="A12" s="54" t="s">
        <v>92</v>
      </c>
      <c r="B12" s="55" t="s">
        <v>178</v>
      </c>
      <c r="C12" s="79">
        <v>392460.91774</v>
      </c>
      <c r="D12" s="79">
        <v>432160.37476999999</v>
      </c>
      <c r="E12" s="79">
        <v>493049.75881999999</v>
      </c>
      <c r="F12" s="79">
        <v>533249.39185999997</v>
      </c>
      <c r="G12" s="79">
        <v>0</v>
      </c>
      <c r="H12" s="79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79">
        <v>1850920.44319</v>
      </c>
      <c r="P12" s="57">
        <f t="shared" si="0"/>
        <v>2.9797514214189573</v>
      </c>
    </row>
    <row r="13" spans="1:16" x14ac:dyDescent="0.25">
      <c r="A13" s="54" t="s">
        <v>91</v>
      </c>
      <c r="B13" s="55" t="s">
        <v>177</v>
      </c>
      <c r="C13" s="79">
        <v>369616.35535999999</v>
      </c>
      <c r="D13" s="79">
        <v>414729.61982999998</v>
      </c>
      <c r="E13" s="79">
        <v>488813.67317999998</v>
      </c>
      <c r="F13" s="79">
        <v>562762.98262000002</v>
      </c>
      <c r="G13" s="79">
        <v>0</v>
      </c>
      <c r="H13" s="79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79">
        <v>1835922.63099</v>
      </c>
      <c r="P13" s="57">
        <f t="shared" si="0"/>
        <v>2.9556068114301546</v>
      </c>
    </row>
    <row r="14" spans="1:16" x14ac:dyDescent="0.25">
      <c r="A14" s="54" t="s">
        <v>90</v>
      </c>
      <c r="B14" s="55" t="s">
        <v>179</v>
      </c>
      <c r="C14" s="79">
        <v>327777.41201999999</v>
      </c>
      <c r="D14" s="79">
        <v>367931.26552000002</v>
      </c>
      <c r="E14" s="79">
        <v>420044.42317999998</v>
      </c>
      <c r="F14" s="79">
        <v>431831.19244000001</v>
      </c>
      <c r="G14" s="79">
        <v>0</v>
      </c>
      <c r="H14" s="79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79">
        <v>1547584.2931599999</v>
      </c>
      <c r="P14" s="57">
        <f t="shared" si="0"/>
        <v>2.4914179938288101</v>
      </c>
    </row>
    <row r="15" spans="1:16" x14ac:dyDescent="0.25">
      <c r="A15" s="54" t="s">
        <v>89</v>
      </c>
      <c r="B15" s="55" t="s">
        <v>212</v>
      </c>
      <c r="C15" s="79">
        <v>292301.70439000003</v>
      </c>
      <c r="D15" s="79">
        <v>325110.45010999998</v>
      </c>
      <c r="E15" s="79">
        <v>424206.34626000002</v>
      </c>
      <c r="F15" s="79">
        <v>390594.55677000002</v>
      </c>
      <c r="G15" s="79">
        <v>0</v>
      </c>
      <c r="H15" s="79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79">
        <v>1432213.0575300001</v>
      </c>
      <c r="P15" s="57">
        <f t="shared" si="0"/>
        <v>2.305684671457124</v>
      </c>
    </row>
    <row r="16" spans="1:16" x14ac:dyDescent="0.25">
      <c r="A16" s="54" t="s">
        <v>88</v>
      </c>
      <c r="B16" s="55" t="s">
        <v>213</v>
      </c>
      <c r="C16" s="79">
        <v>257099.48095</v>
      </c>
      <c r="D16" s="79">
        <v>387782.46538000001</v>
      </c>
      <c r="E16" s="79">
        <v>392913.76108999999</v>
      </c>
      <c r="F16" s="79">
        <v>375552.26605999999</v>
      </c>
      <c r="G16" s="79">
        <v>0</v>
      </c>
      <c r="H16" s="79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79">
        <v>1413347.9734799999</v>
      </c>
      <c r="P16" s="57">
        <f t="shared" si="0"/>
        <v>2.2753142353749038</v>
      </c>
    </row>
    <row r="17" spans="1:16" x14ac:dyDescent="0.25">
      <c r="A17" s="54" t="s">
        <v>87</v>
      </c>
      <c r="B17" s="55" t="s">
        <v>214</v>
      </c>
      <c r="C17" s="79">
        <v>311555.30242000002</v>
      </c>
      <c r="D17" s="79">
        <v>334372.73070999997</v>
      </c>
      <c r="E17" s="79">
        <v>387844.89856</v>
      </c>
      <c r="F17" s="79">
        <v>375564.05919</v>
      </c>
      <c r="G17" s="79">
        <v>0</v>
      </c>
      <c r="H17" s="79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79">
        <v>1409336.9908799999</v>
      </c>
      <c r="P17" s="57">
        <f t="shared" si="0"/>
        <v>2.2688570528700533</v>
      </c>
    </row>
    <row r="18" spans="1:16" x14ac:dyDescent="0.25">
      <c r="A18" s="54" t="s">
        <v>86</v>
      </c>
      <c r="B18" s="55" t="s">
        <v>215</v>
      </c>
      <c r="C18" s="79">
        <v>260668.53247999999</v>
      </c>
      <c r="D18" s="79">
        <v>259160.40708999999</v>
      </c>
      <c r="E18" s="79">
        <v>351314.52455999999</v>
      </c>
      <c r="F18" s="79">
        <v>328730.53713999997</v>
      </c>
      <c r="G18" s="79">
        <v>0</v>
      </c>
      <c r="H18" s="79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79">
        <v>1199874.0012699999</v>
      </c>
      <c r="P18" s="57">
        <f t="shared" si="0"/>
        <v>1.9316477236838867</v>
      </c>
    </row>
    <row r="19" spans="1:16" x14ac:dyDescent="0.25">
      <c r="A19" s="54" t="s">
        <v>85</v>
      </c>
      <c r="B19" s="55" t="s">
        <v>216</v>
      </c>
      <c r="C19" s="79">
        <v>236170.75433</v>
      </c>
      <c r="D19" s="79">
        <v>235212.88604000001</v>
      </c>
      <c r="E19" s="79">
        <v>294624.30056</v>
      </c>
      <c r="F19" s="79">
        <v>303949.72366000002</v>
      </c>
      <c r="G19" s="79">
        <v>0</v>
      </c>
      <c r="H19" s="79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79">
        <v>1069957.6645899999</v>
      </c>
      <c r="P19" s="57">
        <f t="shared" si="0"/>
        <v>1.7224985998995128</v>
      </c>
    </row>
    <row r="20" spans="1:16" x14ac:dyDescent="0.25">
      <c r="A20" s="54" t="s">
        <v>84</v>
      </c>
      <c r="B20" s="55" t="s">
        <v>217</v>
      </c>
      <c r="C20" s="79">
        <v>219243.36222000001</v>
      </c>
      <c r="D20" s="79">
        <v>252230.38505000001</v>
      </c>
      <c r="E20" s="79">
        <v>250499.69193999999</v>
      </c>
      <c r="F20" s="79">
        <v>319948.17946000001</v>
      </c>
      <c r="G20" s="79">
        <v>0</v>
      </c>
      <c r="H20" s="79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79">
        <v>1041921.61867</v>
      </c>
      <c r="P20" s="57">
        <f t="shared" si="0"/>
        <v>1.6773640572515811</v>
      </c>
    </row>
    <row r="21" spans="1:16" x14ac:dyDescent="0.25">
      <c r="A21" s="54" t="s">
        <v>83</v>
      </c>
      <c r="B21" s="55" t="s">
        <v>218</v>
      </c>
      <c r="C21" s="79">
        <v>177887.38279999999</v>
      </c>
      <c r="D21" s="79">
        <v>234822.45847000001</v>
      </c>
      <c r="E21" s="79">
        <v>235958.57292000001</v>
      </c>
      <c r="F21" s="79">
        <v>208964.73572999999</v>
      </c>
      <c r="G21" s="79">
        <v>0</v>
      </c>
      <c r="H21" s="79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79">
        <v>857633.14992</v>
      </c>
      <c r="P21" s="57">
        <f t="shared" si="0"/>
        <v>1.3806825717078151</v>
      </c>
    </row>
    <row r="22" spans="1:16" x14ac:dyDescent="0.25">
      <c r="A22" s="54" t="s">
        <v>82</v>
      </c>
      <c r="B22" s="55" t="s">
        <v>219</v>
      </c>
      <c r="C22" s="79">
        <v>101827.61268999999</v>
      </c>
      <c r="D22" s="79">
        <v>164957.55030999999</v>
      </c>
      <c r="E22" s="79">
        <v>295772.59327999997</v>
      </c>
      <c r="F22" s="79">
        <v>263313.31083999999</v>
      </c>
      <c r="G22" s="79">
        <v>0</v>
      </c>
      <c r="H22" s="79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79">
        <v>825871.06712000002</v>
      </c>
      <c r="P22" s="57">
        <f t="shared" si="0"/>
        <v>1.3295495736804053</v>
      </c>
    </row>
    <row r="23" spans="1:16" x14ac:dyDescent="0.25">
      <c r="A23" s="54" t="s">
        <v>81</v>
      </c>
      <c r="B23" s="55" t="s">
        <v>220</v>
      </c>
      <c r="C23" s="79">
        <v>168429.75521999999</v>
      </c>
      <c r="D23" s="79">
        <v>230603.46074000001</v>
      </c>
      <c r="E23" s="79">
        <v>223711.2242</v>
      </c>
      <c r="F23" s="79">
        <v>195910.27713</v>
      </c>
      <c r="G23" s="79">
        <v>0</v>
      </c>
      <c r="H23" s="79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79">
        <v>818654.71728999994</v>
      </c>
      <c r="P23" s="57">
        <f t="shared" si="0"/>
        <v>1.3179321490944302</v>
      </c>
    </row>
    <row r="24" spans="1:16" x14ac:dyDescent="0.25">
      <c r="A24" s="54" t="s">
        <v>80</v>
      </c>
      <c r="B24" s="55" t="s">
        <v>221</v>
      </c>
      <c r="C24" s="79">
        <v>147155.89137</v>
      </c>
      <c r="D24" s="79">
        <v>203392.23728999999</v>
      </c>
      <c r="E24" s="79">
        <v>238213.80153999999</v>
      </c>
      <c r="F24" s="79">
        <v>211629.77387</v>
      </c>
      <c r="G24" s="79">
        <v>0</v>
      </c>
      <c r="H24" s="79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79">
        <v>800391.70406999998</v>
      </c>
      <c r="P24" s="57">
        <f t="shared" si="0"/>
        <v>1.288530972073608</v>
      </c>
    </row>
    <row r="25" spans="1:16" x14ac:dyDescent="0.25">
      <c r="A25" s="58"/>
      <c r="B25" s="156" t="s">
        <v>79</v>
      </c>
      <c r="C25" s="156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40863811.181740001</v>
      </c>
      <c r="P25" s="60">
        <f>SUM(P5:P24)</f>
        <v>65.785647298556725</v>
      </c>
    </row>
    <row r="26" spans="1:16" ht="13.5" customHeight="1" x14ac:dyDescent="0.25">
      <c r="A26" s="58"/>
      <c r="B26" s="157" t="s">
        <v>78</v>
      </c>
      <c r="C26" s="157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62116605.763999999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/>
  </sheetViews>
  <sheetFormatPr defaultColWidth="9.218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/>
  </sheetViews>
  <sheetFormatPr defaultColWidth="9.218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2002_2020_AYLIK_IHR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2021-05-01T14:06:04Z</dcterms:modified>
</cp:coreProperties>
</file>