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1\202105 - Mayıs\dağıtım\"/>
    </mc:Choice>
  </mc:AlternateContent>
  <xr:revisionPtr revIDLastSave="0" documentId="13_ncr:1_{10EE84FD-BCCA-4C0B-9E72-B45B34C0B959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'2002_2020_AYLIK_IHR'!$A$1:$O$81</definedName>
  </definedNames>
  <calcPr calcId="191029" concurrentCalc="0"/>
</workbook>
</file>

<file path=xl/calcChain.xml><?xml version="1.0" encoding="utf-8"?>
<calcChain xmlns="http://schemas.openxmlformats.org/spreadsheetml/2006/main">
  <c r="M44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6" i="1"/>
  <c r="L46" i="1"/>
  <c r="I46" i="1"/>
  <c r="H46" i="1"/>
  <c r="E46" i="1"/>
  <c r="D46" i="1"/>
  <c r="K45" i="1"/>
  <c r="M45" i="1"/>
  <c r="J45" i="1"/>
  <c r="L45" i="1"/>
  <c r="G45" i="1"/>
  <c r="I45" i="1"/>
  <c r="F45" i="1"/>
  <c r="C45" i="1"/>
  <c r="E45" i="1"/>
  <c r="B45" i="1"/>
  <c r="D45" i="1"/>
  <c r="H45" i="1"/>
  <c r="O80" i="22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C2" i="22"/>
  <c r="K22" i="4"/>
  <c r="J22" i="4"/>
  <c r="G22" i="4"/>
  <c r="F22" i="4"/>
  <c r="C22" i="4"/>
  <c r="B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/>
  <c r="B7" i="2"/>
  <c r="F6" i="2"/>
  <c r="B6" i="2"/>
  <c r="K42" i="1"/>
  <c r="J42" i="1"/>
  <c r="J42" i="2"/>
  <c r="G42" i="1"/>
  <c r="F42" i="1"/>
  <c r="F42" i="2"/>
  <c r="C42" i="1"/>
  <c r="C42" i="2"/>
  <c r="B42" i="1"/>
  <c r="B42" i="2"/>
  <c r="K29" i="1"/>
  <c r="J29" i="1"/>
  <c r="J29" i="2"/>
  <c r="G29" i="1"/>
  <c r="F29" i="1"/>
  <c r="F29" i="2"/>
  <c r="C29" i="1"/>
  <c r="C29" i="2"/>
  <c r="B29" i="1"/>
  <c r="B29" i="2"/>
  <c r="K27" i="1"/>
  <c r="J27" i="1"/>
  <c r="J27" i="2"/>
  <c r="G27" i="1"/>
  <c r="F27" i="1"/>
  <c r="F27" i="2"/>
  <c r="C27" i="1"/>
  <c r="C27" i="2"/>
  <c r="B27" i="1"/>
  <c r="B27" i="2"/>
  <c r="K23" i="1"/>
  <c r="J23" i="1"/>
  <c r="J23" i="2"/>
  <c r="G23" i="1"/>
  <c r="F23" i="1"/>
  <c r="F23" i="2"/>
  <c r="C23" i="1"/>
  <c r="B23" i="1"/>
  <c r="B23" i="2"/>
  <c r="K20" i="1"/>
  <c r="J20" i="1"/>
  <c r="J20" i="2"/>
  <c r="G20" i="1"/>
  <c r="F20" i="1"/>
  <c r="F20" i="2"/>
  <c r="C20" i="1"/>
  <c r="C20" i="2"/>
  <c r="B20" i="1"/>
  <c r="B20" i="2"/>
  <c r="K18" i="1"/>
  <c r="J18" i="1"/>
  <c r="J18" i="2"/>
  <c r="G18" i="1"/>
  <c r="F18" i="1"/>
  <c r="F18" i="2"/>
  <c r="C18" i="1"/>
  <c r="C18" i="2"/>
  <c r="B18" i="1"/>
  <c r="B18" i="2"/>
  <c r="K9" i="1"/>
  <c r="J9" i="1"/>
  <c r="J9" i="2"/>
  <c r="G9" i="1"/>
  <c r="F9" i="1"/>
  <c r="F9" i="2"/>
  <c r="C9" i="1"/>
  <c r="C9" i="2"/>
  <c r="B9" i="1"/>
  <c r="B9" i="2"/>
  <c r="K8" i="1"/>
  <c r="G22" i="1"/>
  <c r="K22" i="1"/>
  <c r="K22" i="2"/>
  <c r="J22" i="1"/>
  <c r="J22" i="2"/>
  <c r="J8" i="1"/>
  <c r="J8" i="2"/>
  <c r="G22" i="2"/>
  <c r="G29" i="2"/>
  <c r="G18" i="2"/>
  <c r="D23" i="1"/>
  <c r="B23" i="3"/>
  <c r="C23" i="2"/>
  <c r="G27" i="2"/>
  <c r="G9" i="2"/>
  <c r="F8" i="1"/>
  <c r="F22" i="1"/>
  <c r="F22" i="2"/>
  <c r="K9" i="2"/>
  <c r="G8" i="1"/>
  <c r="K23" i="2"/>
  <c r="K42" i="2"/>
  <c r="G20" i="2"/>
  <c r="K20" i="2"/>
  <c r="B8" i="1"/>
  <c r="B22" i="1"/>
  <c r="B22" i="2"/>
  <c r="J44" i="1"/>
  <c r="K8" i="2"/>
  <c r="K29" i="2"/>
  <c r="K18" i="2"/>
  <c r="C8" i="1"/>
  <c r="G23" i="2"/>
  <c r="K27" i="2"/>
  <c r="C22" i="1"/>
  <c r="C22" i="2"/>
  <c r="G42" i="2"/>
  <c r="J46" i="2"/>
  <c r="K44" i="1"/>
  <c r="J44" i="2"/>
  <c r="C8" i="2"/>
  <c r="C44" i="1"/>
  <c r="B8" i="2"/>
  <c r="B44" i="1"/>
  <c r="G8" i="2"/>
  <c r="G44" i="1"/>
  <c r="K44" i="2"/>
  <c r="M27" i="2"/>
  <c r="F8" i="2"/>
  <c r="F44" i="1"/>
  <c r="F46" i="2"/>
  <c r="C46" i="2"/>
  <c r="C45" i="2"/>
  <c r="B46" i="2"/>
  <c r="F44" i="2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/>
  <c r="G44" i="2"/>
  <c r="I8" i="2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/>
  <c r="L44" i="1"/>
  <c r="F44" i="3"/>
  <c r="L43" i="1"/>
  <c r="F43" i="3"/>
  <c r="L42" i="1"/>
  <c r="F42" i="3"/>
  <c r="L41" i="1"/>
  <c r="F41" i="3"/>
  <c r="L40" i="1"/>
  <c r="F40" i="3"/>
  <c r="L39" i="1"/>
  <c r="F39" i="3"/>
  <c r="L38" i="1"/>
  <c r="F38" i="3"/>
  <c r="L37" i="1"/>
  <c r="F37" i="3"/>
  <c r="L36" i="1"/>
  <c r="F36" i="3"/>
  <c r="L35" i="1"/>
  <c r="F35" i="3"/>
  <c r="L34" i="1"/>
  <c r="F34" i="3"/>
  <c r="L33" i="1"/>
  <c r="F33" i="3"/>
  <c r="L32" i="1"/>
  <c r="F32" i="3"/>
  <c r="L31" i="1"/>
  <c r="F31" i="3"/>
  <c r="L30" i="1"/>
  <c r="F30" i="3"/>
  <c r="L29" i="1"/>
  <c r="F29" i="3"/>
  <c r="L28" i="1"/>
  <c r="F28" i="3"/>
  <c r="L27" i="1"/>
  <c r="F27" i="3"/>
  <c r="L26" i="1"/>
  <c r="F26" i="3"/>
  <c r="L25" i="1"/>
  <c r="F25" i="3"/>
  <c r="L24" i="1"/>
  <c r="F24" i="3"/>
  <c r="L23" i="1"/>
  <c r="F23" i="3"/>
  <c r="L22" i="1"/>
  <c r="F22" i="3"/>
  <c r="L21" i="1"/>
  <c r="F21" i="3"/>
  <c r="L20" i="1"/>
  <c r="F20" i="3"/>
  <c r="L19" i="1"/>
  <c r="F19" i="3"/>
  <c r="L18" i="1"/>
  <c r="F18" i="3"/>
  <c r="L17" i="1"/>
  <c r="F17" i="3"/>
  <c r="L16" i="1"/>
  <c r="F16" i="3"/>
  <c r="L15" i="1"/>
  <c r="F15" i="3"/>
  <c r="L14" i="1"/>
  <c r="F14" i="3"/>
  <c r="L13" i="1"/>
  <c r="F13" i="3"/>
  <c r="L12" i="1"/>
  <c r="F12" i="3"/>
  <c r="L11" i="1"/>
  <c r="F11" i="3"/>
  <c r="L10" i="1"/>
  <c r="F10" i="3"/>
  <c r="L9" i="1"/>
  <c r="F9" i="3"/>
  <c r="L8" i="1"/>
  <c r="F8" i="3"/>
  <c r="L8" i="2"/>
  <c r="G8" i="3"/>
  <c r="L9" i="2"/>
  <c r="G9" i="3"/>
  <c r="L10" i="2"/>
  <c r="G10" i="3"/>
  <c r="L11" i="2"/>
  <c r="G11" i="3"/>
  <c r="L12" i="2"/>
  <c r="G12" i="3"/>
  <c r="L13" i="2"/>
  <c r="G13" i="3"/>
  <c r="L14" i="2"/>
  <c r="G14" i="3"/>
  <c r="L15" i="2"/>
  <c r="G15" i="3"/>
  <c r="L16" i="2"/>
  <c r="G16" i="3"/>
  <c r="L17" i="2"/>
  <c r="G17" i="3"/>
  <c r="L18" i="2"/>
  <c r="G18" i="3"/>
  <c r="L19" i="2"/>
  <c r="G19" i="3"/>
  <c r="L20" i="2"/>
  <c r="G20" i="3"/>
  <c r="L21" i="2"/>
  <c r="G21" i="3"/>
  <c r="L22" i="2"/>
  <c r="G22" i="3"/>
  <c r="L23" i="2"/>
  <c r="G23" i="3"/>
  <c r="L24" i="2"/>
  <c r="G24" i="3"/>
  <c r="L25" i="2"/>
  <c r="G25" i="3"/>
  <c r="L26" i="2"/>
  <c r="G26" i="3"/>
  <c r="L27" i="2"/>
  <c r="G27" i="3"/>
  <c r="L28" i="2"/>
  <c r="G28" i="3"/>
  <c r="L29" i="2"/>
  <c r="G29" i="3"/>
  <c r="L30" i="2"/>
  <c r="G30" i="3"/>
  <c r="L31" i="2"/>
  <c r="G31" i="3"/>
  <c r="L32" i="2"/>
  <c r="G32" i="3"/>
  <c r="L33" i="2"/>
  <c r="G33" i="3"/>
  <c r="L34" i="2"/>
  <c r="G34" i="3"/>
  <c r="L35" i="2"/>
  <c r="G35" i="3"/>
  <c r="L36" i="2"/>
  <c r="G36" i="3"/>
  <c r="L37" i="2"/>
  <c r="G37" i="3"/>
  <c r="L38" i="2"/>
  <c r="G38" i="3"/>
  <c r="L39" i="2"/>
  <c r="G39" i="3"/>
  <c r="L40" i="2"/>
  <c r="G40" i="3"/>
  <c r="L41" i="2"/>
  <c r="G41" i="3"/>
  <c r="L42" i="2"/>
  <c r="G42" i="3"/>
  <c r="L43" i="2"/>
  <c r="G43" i="3"/>
  <c r="L44" i="2"/>
  <c r="G44" i="3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/>
  <c r="P6" i="23"/>
  <c r="P25" i="23"/>
  <c r="O58" i="22"/>
  <c r="O59" i="22"/>
  <c r="O62" i="22"/>
  <c r="O2" i="22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/>
  <c r="D37" i="2"/>
  <c r="C37" i="3"/>
  <c r="D25" i="2"/>
  <c r="C25" i="3"/>
  <c r="D20" i="2"/>
  <c r="C20" i="3"/>
  <c r="D17" i="2"/>
  <c r="C17" i="3"/>
  <c r="D8" i="2"/>
  <c r="C8" i="3"/>
  <c r="D46" i="3"/>
  <c r="B46" i="3"/>
  <c r="G45" i="2"/>
  <c r="F45" i="2"/>
  <c r="H44" i="1"/>
  <c r="D44" i="3"/>
  <c r="D44" i="1"/>
  <c r="B44" i="3"/>
  <c r="H43" i="1"/>
  <c r="D43" i="3"/>
  <c r="D43" i="1"/>
  <c r="B43" i="3"/>
  <c r="H42" i="1"/>
  <c r="D42" i="3"/>
  <c r="D42" i="1"/>
  <c r="B42" i="3"/>
  <c r="H41" i="1"/>
  <c r="D41" i="3"/>
  <c r="D41" i="1"/>
  <c r="B41" i="3"/>
  <c r="H40" i="1"/>
  <c r="D40" i="3"/>
  <c r="D40" i="1"/>
  <c r="B40" i="3"/>
  <c r="H39" i="1"/>
  <c r="D39" i="3"/>
  <c r="D39" i="1"/>
  <c r="B39" i="3"/>
  <c r="H38" i="1"/>
  <c r="D38" i="3"/>
  <c r="D38" i="1"/>
  <c r="B38" i="3"/>
  <c r="H37" i="1"/>
  <c r="D37" i="3"/>
  <c r="D37" i="1"/>
  <c r="B37" i="3"/>
  <c r="H36" i="1"/>
  <c r="D36" i="3"/>
  <c r="D36" i="1"/>
  <c r="B36" i="3"/>
  <c r="H35" i="1"/>
  <c r="D35" i="3"/>
  <c r="D35" i="1"/>
  <c r="B35" i="3"/>
  <c r="H34" i="1"/>
  <c r="D34" i="3"/>
  <c r="D34" i="1"/>
  <c r="B34" i="3"/>
  <c r="H33" i="1"/>
  <c r="D33" i="3"/>
  <c r="D33" i="1"/>
  <c r="B33" i="3"/>
  <c r="H32" i="1"/>
  <c r="D32" i="3"/>
  <c r="D32" i="1"/>
  <c r="B32" i="3"/>
  <c r="H31" i="1"/>
  <c r="D31" i="3"/>
  <c r="D31" i="1"/>
  <c r="B31" i="3"/>
  <c r="H30" i="1"/>
  <c r="D30" i="3"/>
  <c r="D30" i="1"/>
  <c r="B30" i="3"/>
  <c r="H29" i="1"/>
  <c r="D29" i="3"/>
  <c r="D29" i="1"/>
  <c r="B29" i="3"/>
  <c r="H28" i="1"/>
  <c r="D28" i="3"/>
  <c r="D28" i="1"/>
  <c r="B28" i="3"/>
  <c r="H27" i="1"/>
  <c r="D27" i="3"/>
  <c r="D27" i="1"/>
  <c r="B27" i="3"/>
  <c r="H26" i="1"/>
  <c r="D26" i="3"/>
  <c r="D26" i="1"/>
  <c r="B26" i="3"/>
  <c r="H25" i="1"/>
  <c r="D25" i="3"/>
  <c r="D25" i="1"/>
  <c r="B25" i="3"/>
  <c r="H24" i="1"/>
  <c r="D24" i="3"/>
  <c r="D24" i="1"/>
  <c r="B24" i="3"/>
  <c r="H23" i="1"/>
  <c r="D23" i="3"/>
  <c r="H22" i="1"/>
  <c r="D22" i="3"/>
  <c r="D22" i="1"/>
  <c r="B22" i="3"/>
  <c r="H21" i="1"/>
  <c r="D21" i="3"/>
  <c r="D21" i="1"/>
  <c r="B21" i="3"/>
  <c r="H20" i="1"/>
  <c r="D20" i="3"/>
  <c r="D20" i="1"/>
  <c r="B20" i="3"/>
  <c r="H19" i="1"/>
  <c r="D19" i="3"/>
  <c r="D19" i="1"/>
  <c r="B19" i="3"/>
  <c r="H18" i="1"/>
  <c r="D18" i="3"/>
  <c r="D18" i="1"/>
  <c r="B18" i="3"/>
  <c r="H17" i="1"/>
  <c r="D17" i="3"/>
  <c r="D17" i="1"/>
  <c r="B17" i="3"/>
  <c r="H16" i="1"/>
  <c r="D16" i="3"/>
  <c r="D16" i="1"/>
  <c r="B16" i="3"/>
  <c r="H15" i="1"/>
  <c r="D15" i="3"/>
  <c r="D15" i="1"/>
  <c r="B15" i="3"/>
  <c r="H14" i="1"/>
  <c r="D14" i="3"/>
  <c r="D14" i="1"/>
  <c r="B14" i="3"/>
  <c r="H13" i="1"/>
  <c r="D13" i="3"/>
  <c r="D13" i="1"/>
  <c r="B13" i="3"/>
  <c r="H12" i="1"/>
  <c r="D12" i="3"/>
  <c r="D12" i="1"/>
  <c r="B12" i="3"/>
  <c r="H11" i="1"/>
  <c r="D11" i="3"/>
  <c r="D11" i="1"/>
  <c r="B11" i="3"/>
  <c r="H10" i="1"/>
  <c r="D10" i="3"/>
  <c r="D10" i="1"/>
  <c r="B10" i="3"/>
  <c r="H9" i="1"/>
  <c r="D9" i="3"/>
  <c r="D9" i="1"/>
  <c r="B9" i="3"/>
  <c r="H8" i="1"/>
  <c r="D8" i="3"/>
  <c r="D8" i="1"/>
  <c r="B8" i="3"/>
  <c r="H34" i="2"/>
  <c r="E34" i="3"/>
  <c r="H33" i="2"/>
  <c r="E33" i="3"/>
  <c r="H40" i="2"/>
  <c r="E40" i="3"/>
  <c r="D13" i="2"/>
  <c r="C13" i="3"/>
  <c r="D28" i="2"/>
  <c r="C28" i="3"/>
  <c r="D32" i="2"/>
  <c r="C32" i="3"/>
  <c r="H17" i="2"/>
  <c r="E17" i="3"/>
  <c r="H18" i="2"/>
  <c r="E18" i="3"/>
  <c r="D46" i="2"/>
  <c r="C46" i="3"/>
  <c r="D12" i="2"/>
  <c r="C12" i="3"/>
  <c r="D21" i="2"/>
  <c r="C21" i="3"/>
  <c r="D24" i="2"/>
  <c r="C24" i="3"/>
  <c r="D29" i="2"/>
  <c r="C29" i="3"/>
  <c r="D16" i="2"/>
  <c r="C16" i="3"/>
  <c r="D33" i="2"/>
  <c r="C33" i="3"/>
  <c r="D9" i="2"/>
  <c r="C9" i="3"/>
  <c r="D36" i="2"/>
  <c r="C36" i="3"/>
  <c r="D43" i="2"/>
  <c r="C43" i="3"/>
  <c r="I46" i="2"/>
  <c r="H46" i="2"/>
  <c r="E46" i="3"/>
  <c r="H44" i="2"/>
  <c r="E44" i="3"/>
  <c r="H21" i="2"/>
  <c r="E21" i="3"/>
  <c r="H22" i="2"/>
  <c r="E22" i="3"/>
  <c r="H37" i="2"/>
  <c r="E37" i="3"/>
  <c r="H38" i="2"/>
  <c r="E38" i="3"/>
  <c r="H9" i="2"/>
  <c r="E9" i="3"/>
  <c r="H10" i="2"/>
  <c r="E10" i="3"/>
  <c r="H25" i="2"/>
  <c r="E25" i="3"/>
  <c r="H26" i="2"/>
  <c r="E26" i="3"/>
  <c r="H13" i="2"/>
  <c r="E13" i="3"/>
  <c r="H14" i="2"/>
  <c r="E14" i="3"/>
  <c r="H29" i="2"/>
  <c r="E29" i="3"/>
  <c r="H30" i="2"/>
  <c r="E30" i="3"/>
  <c r="D44" i="2"/>
  <c r="C44" i="3"/>
  <c r="D41" i="2"/>
  <c r="C41" i="3"/>
  <c r="H45" i="2"/>
  <c r="E45" i="3"/>
  <c r="D10" i="2"/>
  <c r="C10" i="3"/>
  <c r="H11" i="2"/>
  <c r="E11" i="3"/>
  <c r="D14" i="2"/>
  <c r="C14" i="3"/>
  <c r="D18" i="2"/>
  <c r="C18" i="3"/>
  <c r="H19" i="2"/>
  <c r="E19" i="3"/>
  <c r="H23" i="2"/>
  <c r="E23" i="3"/>
  <c r="D26" i="2"/>
  <c r="C26" i="3"/>
  <c r="H31" i="2"/>
  <c r="E31" i="3"/>
  <c r="D34" i="2"/>
  <c r="C34" i="3"/>
  <c r="H35" i="2"/>
  <c r="E35" i="3"/>
  <c r="D38" i="2"/>
  <c r="C38" i="3"/>
  <c r="H39" i="2"/>
  <c r="E39" i="3"/>
  <c r="I45" i="2"/>
  <c r="D45" i="3"/>
  <c r="H8" i="2"/>
  <c r="E8" i="3"/>
  <c r="D11" i="2"/>
  <c r="C11" i="3"/>
  <c r="H12" i="2"/>
  <c r="E12" i="3"/>
  <c r="D15" i="2"/>
  <c r="C15" i="3"/>
  <c r="H16" i="2"/>
  <c r="E16" i="3"/>
  <c r="D19" i="2"/>
  <c r="C19" i="3"/>
  <c r="H20" i="2"/>
  <c r="E20" i="3"/>
  <c r="D23" i="2"/>
  <c r="C23" i="3"/>
  <c r="H24" i="2"/>
  <c r="E24" i="3"/>
  <c r="D27" i="2"/>
  <c r="C27" i="3"/>
  <c r="H28" i="2"/>
  <c r="E28" i="3"/>
  <c r="D31" i="2"/>
  <c r="C31" i="3"/>
  <c r="H32" i="2"/>
  <c r="E32" i="3"/>
  <c r="D35" i="2"/>
  <c r="C35" i="3"/>
  <c r="H36" i="2"/>
  <c r="E36" i="3"/>
  <c r="D39" i="2"/>
  <c r="C39" i="3"/>
  <c r="H41" i="2"/>
  <c r="E41" i="3"/>
  <c r="H42" i="2"/>
  <c r="E42" i="3"/>
  <c r="H43" i="2"/>
  <c r="E43" i="3"/>
  <c r="H15" i="2"/>
  <c r="E15" i="3"/>
  <c r="D22" i="2"/>
  <c r="C22" i="3"/>
  <c r="H27" i="2"/>
  <c r="E27" i="3"/>
  <c r="D30" i="2"/>
  <c r="C30" i="3"/>
  <c r="D42" i="2"/>
  <c r="C42" i="3"/>
  <c r="F46" i="3"/>
  <c r="K45" i="2"/>
  <c r="M45" i="2"/>
  <c r="L45" i="2"/>
  <c r="G45" i="3"/>
  <c r="M46" i="2"/>
  <c r="L46" i="2"/>
  <c r="G46" i="3"/>
  <c r="F45" i="3"/>
</calcChain>
</file>

<file path=xl/sharedStrings.xml><?xml version="1.0" encoding="utf-8"?>
<sst xmlns="http://schemas.openxmlformats.org/spreadsheetml/2006/main" count="419" uniqueCount="227">
  <si>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</si>
  <si>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</si>
  <si>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</si>
  <si>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</si>
  <si>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</si>
  <si>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</si>
  <si>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</si>
  <si>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</si>
  <si>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</si>
  <si>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</si>
  <si>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</si>
  <si>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</si>
  <si>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</si>
  <si>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</si>
  <si>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</si>
  <si>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</si>
  <si>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</si>
  <si>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</si>
  <si>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</si>
  <si>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</si>
  <si>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</si>
  <si>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</si>
  <si>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</si>
  <si>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</si>
  <si>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</si>
  <si>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</si>
  <si>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</si>
  <si>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</si>
  <si>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</si>
  <si>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</si>
  <si>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</si>
  <si>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</si>
  <si>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</si>
  <si>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</si>
  <si>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</si>
  <si>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</si>
  <si>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</si>
  <si>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</si>
  <si>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</si>
  <si>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</si>
  <si>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</si>
  <si>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</si>
  <si>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</si>
  <si>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</si>
  <si>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</si>
  <si>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</si>
  <si>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</si>
  <si>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</si>
  <si>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</si>
  <si>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</si>
  <si>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</si>
  <si>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</si>
  <si>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</si>
  <si>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</si>
  <si>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</si>
  <si>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</si>
  <si>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</si>
  <si>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</si>
  <si>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</si>
  <si>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</si>
  <si>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</si>
  <si>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</si>
  <si>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</si>
  <si>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</si>
  <si>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</si>
  <si>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</si>
  <si>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</si>
  <si>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</si>
  <si>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</si>
  <si>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</si>
  <si>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</si>
  <si>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</si>
  <si>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</si>
  <si>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</si>
  <si>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</si>
  <si>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</si>
  <si>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</si>
  <si>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</si>
  <si>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</si>
  <si>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</si>
  <si>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</si>
  <si>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</si>
  <si>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</si>
  <si>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</si>
  <si>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</si>
  <si>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</si>
  <si>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</si>
  <si>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</si>
  <si>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</si>
  <si>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</si>
  <si>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</si>
  <si>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</si>
  <si>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</si>
  <si>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</si>
  <si>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</si>
  <si>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</si>
  <si>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</si>
  <si>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</si>
  <si>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</si>
  <si>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</si>
  <si>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</si>
  <si>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</si>
  <si>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</si>
  <si>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</si>
  <si>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</si>
  <si>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</si>
  <si>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</si>
  <si>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</si>
  <si>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</si>
  <si>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</si>
  <si>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</si>
  <si>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</si>
  <si>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</si>
  <si>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</si>
  <si>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</si>
  <si>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</si>
  <si>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Pay(20)  (%)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</si>
  <si>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</si>
  <si>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</si>
  <si>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</si>
  <si>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</si>
  <si>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('21/'20)</t>
  </si>
  <si>
    <t>MAYIS  (2021/2020)</t>
  </si>
  <si>
    <t>OCAK - MAYIS (2021/2020)</t>
  </si>
  <si>
    <t>1 - 31 MAYıS İHRACAT RAKAMLARI</t>
  </si>
  <si>
    <t xml:space="preserve">SEKTÖREL BAZDA İHRACAT RAKAMLARI -1.000 $ </t>
  </si>
  <si>
    <t>1 - 31 MAYıS</t>
  </si>
  <si>
    <t>1 OCAK  -  31 MAYıS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</si>
  <si>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</si>
  <si>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</si>
  <si>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</si>
  <si>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</si>
  <si>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</si>
  <si>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</si>
  <si>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</si>
  <si>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</si>
  <si>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</si>
  <si>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</si>
  <si>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</si>
  <si>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</si>
  <si>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</si>
  <si>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</si>
  <si>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</si>
  <si>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</si>
  <si>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</si>
  <si>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</si>
  <si>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</si>
  <si>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</si>
  <si>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</si>
  <si>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</si>
  <si>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</si>
  <si>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</si>
  <si>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</si>
  <si>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</si>
  <si>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</si>
  <si>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</si>
  <si>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</si>
  <si>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2020  1 - 31 MAYıS</t>
  </si>
  <si>
    <t>2021  1 - 31 MAYıS</t>
  </si>
  <si>
    <t>SAMSUN SERBEST BÖLGESİ</t>
  </si>
  <si>
    <t>CEBELİTARIK</t>
  </si>
  <si>
    <t>GRENADA</t>
  </si>
  <si>
    <t>BRİTANYA VİRJİN AD.</t>
  </si>
  <si>
    <t>MARŞAL ADALARI</t>
  </si>
  <si>
    <t>DOMİNİK</t>
  </si>
  <si>
    <t>VANUATU</t>
  </si>
  <si>
    <t>CAYMAN ADALARI</t>
  </si>
  <si>
    <t>PERU</t>
  </si>
  <si>
    <t>GAZİANTEP SERBEST BÖLGESİ</t>
  </si>
  <si>
    <t>ALMANYA</t>
  </si>
  <si>
    <t>BİRLEŞİK KRALLIK</t>
  </si>
  <si>
    <t>ABD</t>
  </si>
  <si>
    <t>İTALYA</t>
  </si>
  <si>
    <t>İSPANYA</t>
  </si>
  <si>
    <t>FRANSA</t>
  </si>
  <si>
    <t>IRAK</t>
  </si>
  <si>
    <t>HOLLANDA</t>
  </si>
  <si>
    <t>RUSYA FEDERASYONU</t>
  </si>
  <si>
    <t>İSRAİL</t>
  </si>
  <si>
    <t>İSTANBUL</t>
  </si>
  <si>
    <t>BURSA</t>
  </si>
  <si>
    <t>KOCAELI</t>
  </si>
  <si>
    <t>İZMIR</t>
  </si>
  <si>
    <t>GAZIANTEP</t>
  </si>
  <si>
    <t>ANKARA</t>
  </si>
  <si>
    <t>MANISA</t>
  </si>
  <si>
    <t>SAKARYA</t>
  </si>
  <si>
    <t>DENIZLI</t>
  </si>
  <si>
    <t>HATAY</t>
  </si>
  <si>
    <t>HAKKARI</t>
  </si>
  <si>
    <t>RIZE</t>
  </si>
  <si>
    <t>OSMANIYE</t>
  </si>
  <si>
    <t>ÇORUM</t>
  </si>
  <si>
    <t>KARABÜK</t>
  </si>
  <si>
    <t>NEVŞEHIR</t>
  </si>
  <si>
    <t>BURDUR</t>
  </si>
  <si>
    <t>SINOP</t>
  </si>
  <si>
    <t>AMASYA</t>
  </si>
  <si>
    <t>UŞAK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</si>
  <si>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</si>
  <si>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</si>
  <si>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</si>
  <si>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</si>
  <si>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</si>
  <si>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</si>
  <si>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</si>
  <si>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</si>
  <si>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</si>
  <si>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</si>
  <si>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</si>
  <si>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</si>
  <si>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</si>
  <si>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</si>
  <si>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POLONYA</t>
  </si>
  <si>
    <t>BELÇİKA</t>
  </si>
  <si>
    <t>MISIR</t>
  </si>
  <si>
    <t>ÇİN</t>
  </si>
  <si>
    <t>BULGARİSTAN</t>
  </si>
  <si>
    <t>YUNANİSTAN</t>
  </si>
  <si>
    <t>FAS</t>
  </si>
  <si>
    <t>BAE</t>
  </si>
  <si>
    <t>LİBYA</t>
  </si>
  <si>
    <t>İhracatçı Birlikleri Kaydından Muaf İhracat ile Antrepo ve Serbest Bölgeler Farkı</t>
  </si>
  <si>
    <t>GENEL İHRACAT TOPLAMI</t>
  </si>
  <si>
    <t>1 Mayıs - 31 Mayıs</t>
  </si>
  <si>
    <t>1 Ocak - 31 Mayıs</t>
  </si>
  <si>
    <t>1 Haziran - 31 Mayıs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</si>
</sst>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11099679.12768</c:v>
                </c:pt>
                <c:pt idx="1">
                  <c:v>11122090.373340001</c:v>
                </c:pt>
                <c:pt idx="2">
                  <c:v>9958383.383820001</c:v>
                </c:pt>
                <c:pt idx="3">
                  <c:v>6232793.6136000007</c:v>
                </c:pt>
                <c:pt idx="4">
                  <c:v>7112980.593129999</c:v>
                </c:pt>
                <c:pt idx="5">
                  <c:v>10209313.9649</c:v>
                </c:pt>
                <c:pt idx="6">
                  <c:v>11458479.789470002</c:v>
                </c:pt>
                <c:pt idx="7">
                  <c:v>9391685.6354299989</c:v>
                </c:pt>
                <c:pt idx="8">
                  <c:v>12225463.80449</c:v>
                </c:pt>
                <c:pt idx="9">
                  <c:v>13281131.391140003</c:v>
                </c:pt>
                <c:pt idx="10">
                  <c:v>12174679.312859999</c:v>
                </c:pt>
                <c:pt idx="11">
                  <c:v>13275531.289709998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9-4B9A-83B3-4347019FF530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11080245.900810001</c:v>
                </c:pt>
                <c:pt idx="1">
                  <c:v>11957966.651930001</c:v>
                </c:pt>
                <c:pt idx="2">
                  <c:v>14126862.210779998</c:v>
                </c:pt>
                <c:pt idx="3">
                  <c:v>14153286.44399</c:v>
                </c:pt>
                <c:pt idx="4">
                  <c:v>12616181.4528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9-4B9A-83B3-4347019F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95680"/>
        <c:axId val="613889696"/>
      </c:lineChart>
      <c:catAx>
        <c:axId val="6138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8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38896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95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103746.17676</c:v>
                </c:pt>
                <c:pt idx="1">
                  <c:v>116716.96887</c:v>
                </c:pt>
                <c:pt idx="2">
                  <c:v>126261.47457000001</c:v>
                </c:pt>
                <c:pt idx="3">
                  <c:v>122129.59006</c:v>
                </c:pt>
                <c:pt idx="4">
                  <c:v>105203.02776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9-48BC-965F-D7CF2B2E03DA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89853.850919999997</c:v>
                </c:pt>
                <c:pt idx="7">
                  <c:v>84827.392730000007</c:v>
                </c:pt>
                <c:pt idx="8">
                  <c:v>148527.73120000001</c:v>
                </c:pt>
                <c:pt idx="9">
                  <c:v>191066.40427</c:v>
                </c:pt>
                <c:pt idx="10">
                  <c:v>154427.12138</c:v>
                </c:pt>
                <c:pt idx="11">
                  <c:v>125746.17405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9-48BC-965F-D7CF2B2E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91712"/>
        <c:axId val="657890080"/>
      </c:lineChart>
      <c:catAx>
        <c:axId val="65789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789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89008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7891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190789.16724000001</c:v>
                </c:pt>
                <c:pt idx="1">
                  <c:v>201548.49173000001</c:v>
                </c:pt>
                <c:pt idx="2">
                  <c:v>183857.54379</c:v>
                </c:pt>
                <c:pt idx="3">
                  <c:v>166169.65615</c:v>
                </c:pt>
                <c:pt idx="4">
                  <c:v>148116.16407999999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4-40A6-8831-B462EFBE0B61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207313.63224000001</c:v>
                </c:pt>
                <c:pt idx="3">
                  <c:v>196606.79991999999</c:v>
                </c:pt>
                <c:pt idx="4">
                  <c:v>119975.59901000001</c:v>
                </c:pt>
                <c:pt idx="5">
                  <c:v>120394.22031</c:v>
                </c:pt>
                <c:pt idx="6">
                  <c:v>135352.20457</c:v>
                </c:pt>
                <c:pt idx="7">
                  <c:v>91056.767959999997</c:v>
                </c:pt>
                <c:pt idx="8">
                  <c:v>222079.4828</c:v>
                </c:pt>
                <c:pt idx="9">
                  <c:v>171070.26412000001</c:v>
                </c:pt>
                <c:pt idx="10">
                  <c:v>155514.57625000001</c:v>
                </c:pt>
                <c:pt idx="11">
                  <c:v>174474.31294999999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4-40A6-8831-B462EFBE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50352"/>
        <c:axId val="658057424"/>
      </c:lineChart>
      <c:catAx>
        <c:axId val="65805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5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0574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50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24925.042600000001</c:v>
                </c:pt>
                <c:pt idx="4">
                  <c:v>19502.859820000001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133-8968-916DA0272A16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22005.576830000002</c:v>
                </c:pt>
                <c:pt idx="10">
                  <c:v>25197.230309999999</c:v>
                </c:pt>
                <c:pt idx="11">
                  <c:v>30132.582460000001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D-4133-8968-916DA027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55792"/>
        <c:axId val="658065584"/>
      </c:lineChart>
      <c:catAx>
        <c:axId val="65805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6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065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55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49273.004710000001</c:v>
                </c:pt>
                <c:pt idx="3">
                  <c:v>52377.636700000003</c:v>
                </c:pt>
                <c:pt idx="4">
                  <c:v>62161.215640000002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A-4EC0-9E7F-22F3751E140A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99922.812779999993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A-4EC0-9E7F-22F3751E1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50896"/>
        <c:axId val="658060688"/>
      </c:lineChart>
      <c:catAx>
        <c:axId val="65805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6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06068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50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14685.200150000001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8-4AAE-B871-C33242E9A55A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7811.1414000000004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8-4AAE-B871-C33242E9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65040"/>
        <c:axId val="658051984"/>
      </c:lineChart>
      <c:catAx>
        <c:axId val="65806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5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05198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6504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216901.64304</c:v>
                </c:pt>
                <c:pt idx="1">
                  <c:v>209025.76936000001</c:v>
                </c:pt>
                <c:pt idx="2">
                  <c:v>247882.11481</c:v>
                </c:pt>
                <c:pt idx="3">
                  <c:v>281154.22963000002</c:v>
                </c:pt>
                <c:pt idx="4">
                  <c:v>266195.84422000003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E-4477-950A-992BAD1DE7B5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206141.39783999999</c:v>
                </c:pt>
                <c:pt idx="9">
                  <c:v>234875.55642000001</c:v>
                </c:pt>
                <c:pt idx="10">
                  <c:v>226851.70314999999</c:v>
                </c:pt>
                <c:pt idx="11">
                  <c:v>255918.82803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E-4477-950A-992BAD1D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63952"/>
        <c:axId val="658061776"/>
      </c:lineChart>
      <c:catAx>
        <c:axId val="65806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6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06177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639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453692.96337000001</c:v>
                </c:pt>
                <c:pt idx="1">
                  <c:v>479138.41191999998</c:v>
                </c:pt>
                <c:pt idx="2">
                  <c:v>581942.67695999995</c:v>
                </c:pt>
                <c:pt idx="3">
                  <c:v>582216.83953</c:v>
                </c:pt>
                <c:pt idx="4">
                  <c:v>504234.66918000003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3-4704-88A6-567304D332CD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452788.83880999999</c:v>
                </c:pt>
                <c:pt idx="1">
                  <c:v>444729.09532999998</c:v>
                </c:pt>
                <c:pt idx="2">
                  <c:v>426735.84422000003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458904.32496</c:v>
                </c:pt>
                <c:pt idx="6">
                  <c:v>511752.15308999998</c:v>
                </c:pt>
                <c:pt idx="7">
                  <c:v>426557.84347999998</c:v>
                </c:pt>
                <c:pt idx="8">
                  <c:v>513783.45205999998</c:v>
                </c:pt>
                <c:pt idx="9">
                  <c:v>526447.10713000002</c:v>
                </c:pt>
                <c:pt idx="10">
                  <c:v>522370.28600999998</c:v>
                </c:pt>
                <c:pt idx="11">
                  <c:v>573310.61939000001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3-4704-88A6-567304D3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58512"/>
        <c:axId val="658055248"/>
      </c:lineChart>
      <c:catAx>
        <c:axId val="65805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5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0552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58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730337.87921000004</c:v>
                </c:pt>
                <c:pt idx="1">
                  <c:v>745064.54556999996</c:v>
                </c:pt>
                <c:pt idx="2">
                  <c:v>869077.96433999995</c:v>
                </c:pt>
                <c:pt idx="3">
                  <c:v>878125.86681000004</c:v>
                </c:pt>
                <c:pt idx="4">
                  <c:v>745068.74586999998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C-46B7-B85A-F22FA625B77F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672977.22942999995</c:v>
                </c:pt>
                <c:pt idx="1">
                  <c:v>645847.26633000001</c:v>
                </c:pt>
                <c:pt idx="2">
                  <c:v>584624.57605000003</c:v>
                </c:pt>
                <c:pt idx="3">
                  <c:v>306219.74414999998</c:v>
                </c:pt>
                <c:pt idx="4">
                  <c:v>368572.67878999998</c:v>
                </c:pt>
                <c:pt idx="5">
                  <c:v>553302.64202999999</c:v>
                </c:pt>
                <c:pt idx="6">
                  <c:v>655102.73019000003</c:v>
                </c:pt>
                <c:pt idx="7">
                  <c:v>568016.42666</c:v>
                </c:pt>
                <c:pt idx="8">
                  <c:v>687220.02313999995</c:v>
                </c:pt>
                <c:pt idx="9">
                  <c:v>769146.17827000003</c:v>
                </c:pt>
                <c:pt idx="10">
                  <c:v>704178.76338999998</c:v>
                </c:pt>
                <c:pt idx="11">
                  <c:v>768552.53382999997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C-46B7-B85A-F22FA625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56880"/>
        <c:axId val="658060144"/>
      </c:lineChart>
      <c:catAx>
        <c:axId val="65805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6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0601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568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109764.21923</c:v>
                </c:pt>
                <c:pt idx="1">
                  <c:v>129094.72953</c:v>
                </c:pt>
                <c:pt idx="2">
                  <c:v>157620.03049</c:v>
                </c:pt>
                <c:pt idx="3">
                  <c:v>143080.70457999999</c:v>
                </c:pt>
                <c:pt idx="4">
                  <c:v>101033.45239000001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F-4BB9-96A0-5E3AD9D7C1D6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132734.87474999999</c:v>
                </c:pt>
                <c:pt idx="1">
                  <c:v>151363.62469999999</c:v>
                </c:pt>
                <c:pt idx="2">
                  <c:v>130394.66183</c:v>
                </c:pt>
                <c:pt idx="3">
                  <c:v>53932.50344</c:v>
                </c:pt>
                <c:pt idx="4">
                  <c:v>61556.372819999997</c:v>
                </c:pt>
                <c:pt idx="5">
                  <c:v>101137.99194000001</c:v>
                </c:pt>
                <c:pt idx="6">
                  <c:v>127736.4161</c:v>
                </c:pt>
                <c:pt idx="7">
                  <c:v>97893.038379999998</c:v>
                </c:pt>
                <c:pt idx="8">
                  <c:v>130369.79236000001</c:v>
                </c:pt>
                <c:pt idx="9">
                  <c:v>130856.13042</c:v>
                </c:pt>
                <c:pt idx="10">
                  <c:v>103919.55716</c:v>
                </c:pt>
                <c:pt idx="11">
                  <c:v>109889.28439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F-4BB9-96A0-5E3AD9D7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64496"/>
        <c:axId val="658622112"/>
      </c:lineChart>
      <c:catAx>
        <c:axId val="65806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2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622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064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246727.25545</c:v>
                </c:pt>
                <c:pt idx="2">
                  <c:v>286719.10710000002</c:v>
                </c:pt>
                <c:pt idx="3">
                  <c:v>305067.87388000003</c:v>
                </c:pt>
                <c:pt idx="4">
                  <c:v>245553.16972999999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2-49E8-9371-AE7BCDA70106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219895.73874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248773.95482000001</c:v>
                </c:pt>
                <c:pt idx="7">
                  <c:v>205412.21100000001</c:v>
                </c:pt>
                <c:pt idx="8">
                  <c:v>269574.16256999999</c:v>
                </c:pt>
                <c:pt idx="9">
                  <c:v>286875.71578000003</c:v>
                </c:pt>
                <c:pt idx="10">
                  <c:v>257753.96281999999</c:v>
                </c:pt>
                <c:pt idx="11">
                  <c:v>289158.32893000002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2-49E8-9371-AE7BCDA7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25920"/>
        <c:axId val="658627008"/>
      </c:lineChart>
      <c:catAx>
        <c:axId val="65862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2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6270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259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282290.46435000002</c:v>
                </c:pt>
                <c:pt idx="2">
                  <c:v>323949.13653000002</c:v>
                </c:pt>
                <c:pt idx="3">
                  <c:v>329304.61407000001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478805.85037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E-4187-8B5B-B7C713000548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415063.26633999997</c:v>
                </c:pt>
                <c:pt idx="2">
                  <c:v>446502.02770999999</c:v>
                </c:pt>
                <c:pt idx="3">
                  <c:v>557525.30695999996</c:v>
                </c:pt>
                <c:pt idx="4">
                  <c:v>548709.85475000006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E-4187-8B5B-B7C71300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96224"/>
        <c:axId val="613896768"/>
      </c:lineChart>
      <c:catAx>
        <c:axId val="6138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9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38967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96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1639043.4040000001</c:v>
                </c:pt>
                <c:pt idx="1">
                  <c:v>1671534.6150100001</c:v>
                </c:pt>
                <c:pt idx="2">
                  <c:v>1996983.9192300001</c:v>
                </c:pt>
                <c:pt idx="3">
                  <c:v>2159198.8792500002</c:v>
                </c:pt>
                <c:pt idx="4">
                  <c:v>2130882.6774200001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A-4F04-8FA5-90C24DB7E9AB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1680111.3639199999</c:v>
                </c:pt>
                <c:pt idx="1">
                  <c:v>1489584.15833</c:v>
                </c:pt>
                <c:pt idx="2">
                  <c:v>1489081.6651600001</c:v>
                </c:pt>
                <c:pt idx="3">
                  <c:v>1275431.3443100001</c:v>
                </c:pt>
                <c:pt idx="4">
                  <c:v>1180662.15961</c:v>
                </c:pt>
                <c:pt idx="5">
                  <c:v>1422616.3534500001</c:v>
                </c:pt>
                <c:pt idx="6">
                  <c:v>1579644.8391100001</c:v>
                </c:pt>
                <c:pt idx="7">
                  <c:v>1372169.0569800001</c:v>
                </c:pt>
                <c:pt idx="8">
                  <c:v>1617826.1510000001</c:v>
                </c:pt>
                <c:pt idx="9">
                  <c:v>1721302.3902100001</c:v>
                </c:pt>
                <c:pt idx="10">
                  <c:v>1629596.6049599999</c:v>
                </c:pt>
                <c:pt idx="11">
                  <c:v>1799394.2410500001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A-4F04-8FA5-90C24DB7E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35712"/>
        <c:axId val="658627552"/>
      </c:lineChart>
      <c:catAx>
        <c:axId val="6586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2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627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35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651309.57152999996</c:v>
                </c:pt>
                <c:pt idx="1">
                  <c:v>684223.58154000004</c:v>
                </c:pt>
                <c:pt idx="2">
                  <c:v>784070.19186000002</c:v>
                </c:pt>
                <c:pt idx="3">
                  <c:v>822262.84256999998</c:v>
                </c:pt>
                <c:pt idx="4">
                  <c:v>736195.70467000001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B-47E4-A4C5-3E74C1DF40FF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623755.91549000004</c:v>
                </c:pt>
                <c:pt idx="1">
                  <c:v>633534.13815000001</c:v>
                </c:pt>
                <c:pt idx="2">
                  <c:v>625397.03226000001</c:v>
                </c:pt>
                <c:pt idx="3">
                  <c:v>455426.81581</c:v>
                </c:pt>
                <c:pt idx="4">
                  <c:v>430827.64545000001</c:v>
                </c:pt>
                <c:pt idx="5">
                  <c:v>585131.57038000005</c:v>
                </c:pt>
                <c:pt idx="6">
                  <c:v>665759.24901000003</c:v>
                </c:pt>
                <c:pt idx="7">
                  <c:v>570508.73341999995</c:v>
                </c:pt>
                <c:pt idx="8">
                  <c:v>687343.74415000004</c:v>
                </c:pt>
                <c:pt idx="9">
                  <c:v>735578.83067000005</c:v>
                </c:pt>
                <c:pt idx="10">
                  <c:v>693416.86661999999</c:v>
                </c:pt>
                <c:pt idx="11">
                  <c:v>833350.53908999998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B-47E4-A4C5-3E74C1DF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28640"/>
        <c:axId val="658635168"/>
      </c:lineChart>
      <c:catAx>
        <c:axId val="6586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3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63516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286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2266253.3593000001</c:v>
                </c:pt>
                <c:pt idx="1">
                  <c:v>2530988.35463</c:v>
                </c:pt>
                <c:pt idx="2">
                  <c:v>2890275.2054300001</c:v>
                </c:pt>
                <c:pt idx="3">
                  <c:v>2464012.5112899998</c:v>
                </c:pt>
                <c:pt idx="4">
                  <c:v>1881518.2286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B-412F-846F-42507A7E4803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2398159.4803599999</c:v>
                </c:pt>
                <c:pt idx="1">
                  <c:v>2517968.84608</c:v>
                </c:pt>
                <c:pt idx="2">
                  <c:v>2060600.3320800001</c:v>
                </c:pt>
                <c:pt idx="3">
                  <c:v>596327.39124000003</c:v>
                </c:pt>
                <c:pt idx="4">
                  <c:v>1202350.3807000001</c:v>
                </c:pt>
                <c:pt idx="5">
                  <c:v>2014182.0088200001</c:v>
                </c:pt>
                <c:pt idx="6">
                  <c:v>2199887.67808</c:v>
                </c:pt>
                <c:pt idx="7">
                  <c:v>1543627.02574</c:v>
                </c:pt>
                <c:pt idx="8">
                  <c:v>2604389.16126</c:v>
                </c:pt>
                <c:pt idx="9">
                  <c:v>2914073.0667500002</c:v>
                </c:pt>
                <c:pt idx="10">
                  <c:v>2696296.9789800001</c:v>
                </c:pt>
                <c:pt idx="11">
                  <c:v>2797567.6403299998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B-412F-846F-42507A7E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36800"/>
        <c:axId val="658630272"/>
      </c:lineChart>
      <c:catAx>
        <c:axId val="6586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3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63027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36800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894518.64954999997</c:v>
                </c:pt>
                <c:pt idx="1">
                  <c:v>1065075.02409</c:v>
                </c:pt>
                <c:pt idx="2">
                  <c:v>1256310.8438200001</c:v>
                </c:pt>
                <c:pt idx="3">
                  <c:v>1256708.05461</c:v>
                </c:pt>
                <c:pt idx="4">
                  <c:v>1107067.0317800001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7-4B6A-8008-0F5701D15B49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822626.08528999996</c:v>
                </c:pt>
                <c:pt idx="1">
                  <c:v>862527.26939000003</c:v>
                </c:pt>
                <c:pt idx="2">
                  <c:v>828820.90619000001</c:v>
                </c:pt>
                <c:pt idx="3">
                  <c:v>619436.81217000005</c:v>
                </c:pt>
                <c:pt idx="4">
                  <c:v>668904.78333999997</c:v>
                </c:pt>
                <c:pt idx="5">
                  <c:v>901107.66527999996</c:v>
                </c:pt>
                <c:pt idx="6">
                  <c:v>984828.53367999999</c:v>
                </c:pt>
                <c:pt idx="7">
                  <c:v>849845.24543999997</c:v>
                </c:pt>
                <c:pt idx="8">
                  <c:v>1061243.37369</c:v>
                </c:pt>
                <c:pt idx="9">
                  <c:v>1121184.5612699999</c:v>
                </c:pt>
                <c:pt idx="10">
                  <c:v>1109142.3897599999</c:v>
                </c:pt>
                <c:pt idx="11">
                  <c:v>1218623.6293299999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7-4B6A-8008-0F5701D15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24832"/>
        <c:axId val="658629728"/>
      </c:lineChart>
      <c:catAx>
        <c:axId val="6586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2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62972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2483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1514454.7182400001</c:v>
                </c:pt>
                <c:pt idx="1">
                  <c:v>1512133.1497599999</c:v>
                </c:pt>
                <c:pt idx="2">
                  <c:v>1676477.5094600001</c:v>
                </c:pt>
                <c:pt idx="3">
                  <c:v>1628014.67695</c:v>
                </c:pt>
                <c:pt idx="4">
                  <c:v>1303735.9778799999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469D-91DB-36B3410D7A77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1490294.2445199999</c:v>
                </c:pt>
                <c:pt idx="1">
                  <c:v>1516909.0920299999</c:v>
                </c:pt>
                <c:pt idx="2">
                  <c:v>1209780.70175</c:v>
                </c:pt>
                <c:pt idx="3">
                  <c:v>573302.50080000004</c:v>
                </c:pt>
                <c:pt idx="4">
                  <c:v>835979.35548999999</c:v>
                </c:pt>
                <c:pt idx="5">
                  <c:v>1348587.8126099999</c:v>
                </c:pt>
                <c:pt idx="6">
                  <c:v>1804480.1500299999</c:v>
                </c:pt>
                <c:pt idx="7">
                  <c:v>1538109.84464</c:v>
                </c:pt>
                <c:pt idx="8">
                  <c:v>1787679.1854999999</c:v>
                </c:pt>
                <c:pt idx="9">
                  <c:v>1847086.0948600001</c:v>
                </c:pt>
                <c:pt idx="10">
                  <c:v>1514744.6110400001</c:v>
                </c:pt>
                <c:pt idx="11">
                  <c:v>1652484.91998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469D-91DB-36B3410D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32448"/>
        <c:axId val="658621568"/>
      </c:lineChart>
      <c:catAx>
        <c:axId val="6586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2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62156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32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758982.00164000003</c:v>
                </c:pt>
                <c:pt idx="1">
                  <c:v>833385.38392000005</c:v>
                </c:pt>
                <c:pt idx="2">
                  <c:v>978924.36598999996</c:v>
                </c:pt>
                <c:pt idx="3">
                  <c:v>1049380.06467</c:v>
                </c:pt>
                <c:pt idx="4">
                  <c:v>938845.65822999994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7-449C-8E8A-3BBC215936E6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702065.64616</c:v>
                </c:pt>
                <c:pt idx="1">
                  <c:v>689370.16171999997</c:v>
                </c:pt>
                <c:pt idx="2">
                  <c:v>671348.07797999994</c:v>
                </c:pt>
                <c:pt idx="3">
                  <c:v>517653.10184000002</c:v>
                </c:pt>
                <c:pt idx="4">
                  <c:v>497665.28460000001</c:v>
                </c:pt>
                <c:pt idx="5">
                  <c:v>676135.63685000001</c:v>
                </c:pt>
                <c:pt idx="6">
                  <c:v>754128.33484999998</c:v>
                </c:pt>
                <c:pt idx="7">
                  <c:v>614929.14260999998</c:v>
                </c:pt>
                <c:pt idx="8">
                  <c:v>747668.33560999995</c:v>
                </c:pt>
                <c:pt idx="9">
                  <c:v>800847.14691999997</c:v>
                </c:pt>
                <c:pt idx="10">
                  <c:v>761576.63332999998</c:v>
                </c:pt>
                <c:pt idx="11">
                  <c:v>819266.60285000002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7-449C-8E8A-3BBC2159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32992"/>
        <c:axId val="658633536"/>
      </c:lineChart>
      <c:catAx>
        <c:axId val="6586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3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86335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86329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278866.74043000001</c:v>
                </c:pt>
                <c:pt idx="1">
                  <c:v>330164.97457999998</c:v>
                </c:pt>
                <c:pt idx="2">
                  <c:v>402374.37345999997</c:v>
                </c:pt>
                <c:pt idx="3">
                  <c:v>402512.50917999999</c:v>
                </c:pt>
                <c:pt idx="4">
                  <c:v>385181.88886000001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4-45F2-A7CE-80A6832A3018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287897.45929000003</c:v>
                </c:pt>
                <c:pt idx="1">
                  <c:v>309024.14743999997</c:v>
                </c:pt>
                <c:pt idx="2">
                  <c:v>316472.83137999999</c:v>
                </c:pt>
                <c:pt idx="3">
                  <c:v>231358.31606000001</c:v>
                </c:pt>
                <c:pt idx="4">
                  <c:v>250126.45538</c:v>
                </c:pt>
                <c:pt idx="5">
                  <c:v>322827.06705999997</c:v>
                </c:pt>
                <c:pt idx="6">
                  <c:v>350505.08159999998</c:v>
                </c:pt>
                <c:pt idx="7">
                  <c:v>318591.02639000001</c:v>
                </c:pt>
                <c:pt idx="8">
                  <c:v>344046.81894999999</c:v>
                </c:pt>
                <c:pt idx="9">
                  <c:v>356390.24981000001</c:v>
                </c:pt>
                <c:pt idx="10">
                  <c:v>318073.2954</c:v>
                </c:pt>
                <c:pt idx="11">
                  <c:v>352296.28479000001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4-45F2-A7CE-80A6832A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35040"/>
        <c:axId val="660123616"/>
      </c:lineChart>
      <c:catAx>
        <c:axId val="6601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2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01236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3504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330233.26205000002</c:v>
                </c:pt>
                <c:pt idx="1">
                  <c:v>305387.00088000001</c:v>
                </c:pt>
                <c:pt idx="2">
                  <c:v>339820.52992</c:v>
                </c:pt>
                <c:pt idx="3">
                  <c:v>403119.28915000003</c:v>
                </c:pt>
                <c:pt idx="4">
                  <c:v>490487.23272999999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3-4373-982E-A95E08B6BB0A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290551.54897</c:v>
                </c:pt>
                <c:pt idx="1">
                  <c:v>374002.95552000002</c:v>
                </c:pt>
                <c:pt idx="2">
                  <c:v>229228.4767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346445.54528000002</c:v>
                </c:pt>
                <c:pt idx="6">
                  <c:v>347047.36641999998</c:v>
                </c:pt>
                <c:pt idx="7">
                  <c:v>187487.85428999999</c:v>
                </c:pt>
                <c:pt idx="8">
                  <c:v>316252.85888999997</c:v>
                </c:pt>
                <c:pt idx="9">
                  <c:v>694774.87872000004</c:v>
                </c:pt>
                <c:pt idx="10">
                  <c:v>314789.19592000003</c:v>
                </c:pt>
                <c:pt idx="11">
                  <c:v>301778.20906999998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3-4373-982E-A95E08B6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24704"/>
        <c:axId val="660125248"/>
      </c:lineChart>
      <c:catAx>
        <c:axId val="6601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2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01252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24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1053690.6409799999</c:v>
                </c:pt>
                <c:pt idx="1">
                  <c:v>1199909.6499399999</c:v>
                </c:pt>
                <c:pt idx="2">
                  <c:v>1529313.6502700001</c:v>
                </c:pt>
                <c:pt idx="3">
                  <c:v>1654668.6030600001</c:v>
                </c:pt>
                <c:pt idx="4">
                  <c:v>1744969.20737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7-4781-B15C-A1226EFB8C0F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1133329.39219</c:v>
                </c:pt>
                <c:pt idx="1">
                  <c:v>997635.78670000006</c:v>
                </c:pt>
                <c:pt idx="2">
                  <c:v>979413.15893000003</c:v>
                </c:pt>
                <c:pt idx="3">
                  <c:v>900235.88714999997</c:v>
                </c:pt>
                <c:pt idx="4">
                  <c:v>813839.48707000003</c:v>
                </c:pt>
                <c:pt idx="5">
                  <c:v>1119140.86998</c:v>
                </c:pt>
                <c:pt idx="6">
                  <c:v>1034393.88447</c:v>
                </c:pt>
                <c:pt idx="7">
                  <c:v>864655.23341999995</c:v>
                </c:pt>
                <c:pt idx="8">
                  <c:v>1084080.5368300001</c:v>
                </c:pt>
                <c:pt idx="9">
                  <c:v>1103973.1307699999</c:v>
                </c:pt>
                <c:pt idx="10">
                  <c:v>1208096.33794</c:v>
                </c:pt>
                <c:pt idx="11">
                  <c:v>1367404.50657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7-4781-B15C-A1226EFB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26336"/>
        <c:axId val="660129600"/>
      </c:lineChart>
      <c:catAx>
        <c:axId val="6601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2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012960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2633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415063.26633999997</c:v>
                </c:pt>
                <c:pt idx="2">
                  <c:v>446502.02770999999</c:v>
                </c:pt>
                <c:pt idx="3">
                  <c:v>557525.30695999996</c:v>
                </c:pt>
                <c:pt idx="4">
                  <c:v>548709.85475000006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D-4BF0-8062-A113ECEA5CA2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282290.46435000002</c:v>
                </c:pt>
                <c:pt idx="2">
                  <c:v>323949.13653000002</c:v>
                </c:pt>
                <c:pt idx="3">
                  <c:v>329304.61407000001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478805.85037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D-4BF0-8062-A113ECEA5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32864"/>
        <c:axId val="660126880"/>
      </c:lineChart>
      <c:catAx>
        <c:axId val="6601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2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0126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328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697823829713595"/>
          <c:h val="0.5559427944503238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14701418.554</c:v>
                </c:pt>
                <c:pt idx="1">
                  <c:v>14608357.762</c:v>
                </c:pt>
                <c:pt idx="2">
                  <c:v>13353307.142000001</c:v>
                </c:pt>
                <c:pt idx="3">
                  <c:v>8978363.7850000001</c:v>
                </c:pt>
                <c:pt idx="4">
                  <c:v>9957543.5879999995</c:v>
                </c:pt>
                <c:pt idx="5">
                  <c:v>13460458.335000001</c:v>
                </c:pt>
                <c:pt idx="6">
                  <c:v>14891390.706</c:v>
                </c:pt>
                <c:pt idx="7">
                  <c:v>12456513.242000001</c:v>
                </c:pt>
                <c:pt idx="8">
                  <c:v>15991086.117000001</c:v>
                </c:pt>
                <c:pt idx="9">
                  <c:v>17316556.177999999</c:v>
                </c:pt>
                <c:pt idx="10">
                  <c:v>16089371.437999999</c:v>
                </c:pt>
                <c:pt idx="11">
                  <c:v>17842024.004999999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E-4FB0-97D1-FAECC08BB8B2}"/>
            </c:ext>
          </c:extLst>
        </c:ser>
        <c:ser>
          <c:idx val="1"/>
          <c:order val="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15022750.477</c:v>
                </c:pt>
                <c:pt idx="1">
                  <c:v>15962073.359999999</c:v>
                </c:pt>
                <c:pt idx="2">
                  <c:v>18968400.259</c:v>
                </c:pt>
                <c:pt idx="3">
                  <c:v>18786218.723000001</c:v>
                </c:pt>
                <c:pt idx="4">
                  <c:v>16480210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E-4FB0-97D1-FAECC08BB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97856"/>
        <c:axId val="613897312"/>
      </c:lineChart>
      <c:catAx>
        <c:axId val="6138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9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3897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97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694514147270052"/>
          <c:y val="0.15782983970406905"/>
          <c:w val="0.26610971705459896"/>
          <c:h val="6.970533122323950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14477.6723</c:v>
                </c:pt>
                <c:pt idx="2">
                  <c:v>153858.56008</c:v>
                </c:pt>
                <c:pt idx="3">
                  <c:v>109911.3973</c:v>
                </c:pt>
                <c:pt idx="4">
                  <c:v>136103.22236000001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8-4181-BECB-6F1B533F7A40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8-4181-BECB-6F1B533F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32320"/>
        <c:axId val="660127968"/>
      </c:lineChart>
      <c:catAx>
        <c:axId val="6601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012796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323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166996.66803</c:v>
                </c:pt>
                <c:pt idx="1">
                  <c:v>233224.86911999999</c:v>
                </c:pt>
                <c:pt idx="2">
                  <c:v>246973.32432000001</c:v>
                </c:pt>
                <c:pt idx="3">
                  <c:v>302548.47836000001</c:v>
                </c:pt>
                <c:pt idx="4">
                  <c:v>170347.43424999999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3-4F7E-889D-0662F5EE76B1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166851.07902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167255.91334999999</c:v>
                </c:pt>
                <c:pt idx="6">
                  <c:v>139475.37940000001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287181.89549999998</c:v>
                </c:pt>
                <c:pt idx="10">
                  <c:v>191365.55755</c:v>
                </c:pt>
                <c:pt idx="11">
                  <c:v>279510.36897000001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3-4F7E-889D-0662F5EE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21984"/>
        <c:axId val="660128512"/>
      </c:lineChart>
      <c:catAx>
        <c:axId val="6601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2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01285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21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400133.39517999999</c:v>
                </c:pt>
                <c:pt idx="1">
                  <c:v>446007.63300999999</c:v>
                </c:pt>
                <c:pt idx="2">
                  <c:v>546232.43487</c:v>
                </c:pt>
                <c:pt idx="3">
                  <c:v>561355.29188999999</c:v>
                </c:pt>
                <c:pt idx="4">
                  <c:v>487668.02411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4-4991-B611-2F205884A971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361004.43206999998</c:v>
                </c:pt>
                <c:pt idx="1">
                  <c:v>387548.43968000001</c:v>
                </c:pt>
                <c:pt idx="2">
                  <c:v>396008.68799000001</c:v>
                </c:pt>
                <c:pt idx="3">
                  <c:v>286875.33373000001</c:v>
                </c:pt>
                <c:pt idx="4">
                  <c:v>277944.24114</c:v>
                </c:pt>
                <c:pt idx="5">
                  <c:v>359616.86741000001</c:v>
                </c:pt>
                <c:pt idx="6">
                  <c:v>415949.28769999999</c:v>
                </c:pt>
                <c:pt idx="7">
                  <c:v>355292.86916</c:v>
                </c:pt>
                <c:pt idx="8">
                  <c:v>435787.62508999999</c:v>
                </c:pt>
                <c:pt idx="9">
                  <c:v>459706.16210999998</c:v>
                </c:pt>
                <c:pt idx="10">
                  <c:v>439380.20208999998</c:v>
                </c:pt>
                <c:pt idx="11">
                  <c:v>487904.27445999999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4-4991-B611-2F205884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31232"/>
        <c:axId val="660131776"/>
      </c:lineChart>
      <c:catAx>
        <c:axId val="66013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3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01317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6013123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2043239.08813</c:v>
                </c:pt>
                <c:pt idx="1">
                  <c:v>1939489.3303999999</c:v>
                </c:pt>
                <c:pt idx="2">
                  <c:v>2031662.9815100001</c:v>
                </c:pt>
                <c:pt idx="3">
                  <c:v>1762688.7463500001</c:v>
                </c:pt>
                <c:pt idx="4">
                  <c:v>1575498.4579800002</c:v>
                </c:pt>
                <c:pt idx="5">
                  <c:v>1910019.8322999999</c:v>
                </c:pt>
                <c:pt idx="6">
                  <c:v>1954116.9953300003</c:v>
                </c:pt>
                <c:pt idx="7">
                  <c:v>1678855.3372</c:v>
                </c:pt>
                <c:pt idx="8">
                  <c:v>2215733.1288999999</c:v>
                </c:pt>
                <c:pt idx="9">
                  <c:v>2332619.2736599999</c:v>
                </c:pt>
                <c:pt idx="10">
                  <c:v>2308007.08983</c:v>
                </c:pt>
                <c:pt idx="11">
                  <c:v>2594420.1552800001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5-4E76-8D3D-E2C6C4770B27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2060040.0939400003</c:v>
                </c:pt>
                <c:pt idx="1">
                  <c:v>2129032.0327400002</c:v>
                </c:pt>
                <c:pt idx="2">
                  <c:v>2428082.7501500002</c:v>
                </c:pt>
                <c:pt idx="3">
                  <c:v>2356310.6921100002</c:v>
                </c:pt>
                <c:pt idx="4">
                  <c:v>2083736.36665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5-4E76-8D3D-E2C6C477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92960"/>
        <c:axId val="613894592"/>
      </c:lineChart>
      <c:catAx>
        <c:axId val="6138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9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38945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92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8C1-BB1D-77DAFDFC4D72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8C1-BB1D-77DAFDFC4D72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E-48C1-BB1D-77DAFDFC4D72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5E-48C1-BB1D-77DAFDFC4D72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5E-48C1-BB1D-77DAFDFC4D72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5E-48C1-BB1D-77DAFDFC4D72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5E-48C1-BB1D-77DAFDFC4D72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5E-48C1-BB1D-77DAFDFC4D72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5E-48C1-BB1D-77DAFDFC4D72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5E-48C1-BB1D-77DAFDFC4D72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5E-48C1-BB1D-77DAFDFC4D72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15022750.477</c:v>
                </c:pt>
                <c:pt idx="1">
                  <c:v>15962073.359999999</c:v>
                </c:pt>
                <c:pt idx="2">
                  <c:v>18968400.259</c:v>
                </c:pt>
                <c:pt idx="3">
                  <c:v>18786218.723000001</c:v>
                </c:pt>
                <c:pt idx="4">
                  <c:v>16480210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5E-48C1-BB1D-77DAFDFC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95136"/>
        <c:axId val="613898400"/>
      </c:lineChart>
      <c:catAx>
        <c:axId val="6138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9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389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951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'2002_2020_AYLIK_IHR'!$O$62:$O$81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169646390.852</c:v>
                </c:pt>
                <c:pt idx="19">
                  <c:v>85219652.819000006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8-4093-989C-23BAE756E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889152"/>
        <c:axId val="613892416"/>
      </c:barChart>
      <c:catAx>
        <c:axId val="6138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9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38924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388915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599857.19082000002</c:v>
                </c:pt>
                <c:pt idx="1">
                  <c:v>635815.15078999999</c:v>
                </c:pt>
                <c:pt idx="2">
                  <c:v>783933.87655000004</c:v>
                </c:pt>
                <c:pt idx="3">
                  <c:v>752425.80943999998</c:v>
                </c:pt>
                <c:pt idx="4">
                  <c:v>617477.06692999997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E-4F66-BC3B-77E3D009CBC4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583479.08978000004</c:v>
                </c:pt>
                <c:pt idx="1">
                  <c:v>593058.92209000001</c:v>
                </c:pt>
                <c:pt idx="2">
                  <c:v>631382.81952000002</c:v>
                </c:pt>
                <c:pt idx="3">
                  <c:v>593842.38549999997</c:v>
                </c:pt>
                <c:pt idx="4">
                  <c:v>498475.42518999998</c:v>
                </c:pt>
                <c:pt idx="5">
                  <c:v>571551.14307999995</c:v>
                </c:pt>
                <c:pt idx="6">
                  <c:v>588897.20463000005</c:v>
                </c:pt>
                <c:pt idx="7">
                  <c:v>544244.33328999998</c:v>
                </c:pt>
                <c:pt idx="8">
                  <c:v>643333.91526000004</c:v>
                </c:pt>
                <c:pt idx="9">
                  <c:v>667002.41604000004</c:v>
                </c:pt>
                <c:pt idx="10">
                  <c:v>611857.62601000001</c:v>
                </c:pt>
                <c:pt idx="11">
                  <c:v>765309.70807000005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E-4F66-BC3B-77E3D009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20640"/>
        <c:axId val="535822816"/>
      </c:lineChart>
      <c:catAx>
        <c:axId val="53582064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582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582281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58206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278212.13961000001</c:v>
                </c:pt>
                <c:pt idx="1">
                  <c:v>249593.13803</c:v>
                </c:pt>
                <c:pt idx="2">
                  <c:v>246579.78922999999</c:v>
                </c:pt>
                <c:pt idx="3">
                  <c:v>201544.91263000001</c:v>
                </c:pt>
                <c:pt idx="4">
                  <c:v>201267.36111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6-448B-AF47-51C2EBA405B3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255284.85496</c:v>
                </c:pt>
                <c:pt idx="1">
                  <c:v>203425.85910999999</c:v>
                </c:pt>
                <c:pt idx="2">
                  <c:v>178132.90669999999</c:v>
                </c:pt>
                <c:pt idx="3">
                  <c:v>118357.13295</c:v>
                </c:pt>
                <c:pt idx="4">
                  <c:v>158686.86642999999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129755.44379999999</c:v>
                </c:pt>
                <c:pt idx="8">
                  <c:v>197114.48373000001</c:v>
                </c:pt>
                <c:pt idx="9">
                  <c:v>263887.011</c:v>
                </c:pt>
                <c:pt idx="10">
                  <c:v>370422.74047000002</c:v>
                </c:pt>
                <c:pt idx="11">
                  <c:v>405314.96317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6-448B-AF47-51C2EBA4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92800"/>
        <c:axId val="657887904"/>
      </c:lineChart>
      <c:catAx>
        <c:axId val="6578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788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8879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7892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129763.89152999999</c:v>
                </c:pt>
                <c:pt idx="1">
                  <c:v>145632.75881</c:v>
                </c:pt>
                <c:pt idx="2">
                  <c:v>164340.66694</c:v>
                </c:pt>
                <c:pt idx="3">
                  <c:v>157954.69589</c:v>
                </c:pt>
                <c:pt idx="4">
                  <c:v>144892.95775999999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4-4F62-8CDD-84B0A9A81B20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131869.98423</c:v>
                </c:pt>
                <c:pt idx="1">
                  <c:v>126847.16056</c:v>
                </c:pt>
                <c:pt idx="2">
                  <c:v>162232.90966999999</c:v>
                </c:pt>
                <c:pt idx="3">
                  <c:v>143635.70899000001</c:v>
                </c:pt>
                <c:pt idx="4">
                  <c:v>99998.845289999997</c:v>
                </c:pt>
                <c:pt idx="5">
                  <c:v>112606.64788999999</c:v>
                </c:pt>
                <c:pt idx="6">
                  <c:v>124157.45339</c:v>
                </c:pt>
                <c:pt idx="7">
                  <c:v>130638.14971</c:v>
                </c:pt>
                <c:pt idx="8">
                  <c:v>166846.41081</c:v>
                </c:pt>
                <c:pt idx="9">
                  <c:v>168641.87609000001</c:v>
                </c:pt>
                <c:pt idx="10">
                  <c:v>164437.27471999999</c:v>
                </c:pt>
                <c:pt idx="11">
                  <c:v>151181.52932999999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4-4F62-8CDD-84B0A9A8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86816"/>
        <c:axId val="657887360"/>
      </c:lineChart>
      <c:catAx>
        <c:axId val="6578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788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8873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7886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25400</xdr:colOff>
      <xdr:row>4</xdr:row>
      <xdr:rowOff>15875</xdr:rowOff>
    </xdr:from>
    <xdr:to>
      <xdr:col>9</xdr:col>
      <xdr:colOff>158750</xdr:colOff>
      <xdr:row>20</xdr:row>
      <xdr:rowOff>25400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2" sqref="B2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49" t="s">
        <v>124</v>
      </c>
      <c r="C1" s="149"/>
      <c r="D1" s="149"/>
      <c r="E1" s="149"/>
      <c r="F1" s="149"/>
      <c r="G1" s="149"/>
      <c r="H1" s="149"/>
      <c r="I1" s="149"/>
      <c r="J1" s="149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6" t="s">
        <v>125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7.399999999999999" x14ac:dyDescent="0.25">
      <c r="A6" s="3"/>
      <c r="B6" s="145" t="s">
        <v>126</v>
      </c>
      <c r="C6" s="145"/>
      <c r="D6" s="145"/>
      <c r="E6" s="145"/>
      <c r="F6" s="145" t="s">
        <v>127</v>
      </c>
      <c r="G6" s="145"/>
      <c r="H6" s="145"/>
      <c r="I6" s="145"/>
      <c r="J6" s="145" t="s">
        <v>104</v>
      </c>
      <c r="K6" s="145"/>
      <c r="L6" s="145"/>
      <c r="M6" s="145"/>
    </row>
    <row r="7" spans="1:13" ht="28.2" x14ac:dyDescent="0.3">
      <c r="A7" s="4" t="s">
        <v>1</v>
      </c>
      <c r="B7" s="5">
        <v>2020</v>
      </c>
      <c r="C7" s="6">
        <v>2021</v>
      </c>
      <c r="D7" s="7" t="s">
        <v>121</v>
      </c>
      <c r="E7" s="7" t="s">
        <v>116</v>
      </c>
      <c r="F7" s="5">
        <v>2020</v>
      </c>
      <c r="G7" s="6">
        <v>2021</v>
      </c>
      <c r="H7" s="7" t="s">
        <v>121</v>
      </c>
      <c r="I7" s="7" t="s">
        <v>116</v>
      </c>
      <c r="J7" s="5" t="s">
        <v>128</v>
      </c>
      <c r="K7" s="5" t="s">
        <v>129</v>
      </c>
      <c r="L7" s="7" t="s">
        <v>121</v>
      </c>
      <c r="M7" s="7" t="s">
        <v>116</v>
      </c>
    </row>
    <row r="8" spans="1:13" ht="16.8" x14ac:dyDescent="0.3">
      <c r="A8" s="85" t="s">
        <v>2</v>
      </c>
      <c r="B8" s="8">
        <f>B9+B18+B20</f>
        <v>1575498.4579800002</v>
      </c>
      <c r="C8" s="8">
        <f>C9+C18+C20</f>
        <v>2083736.36665</v>
      </c>
      <c r="D8" s="10">
        <f t="shared" ref="D8:D46" si="0">(C8-B8)/B8*100</f>
        <v>32.258864240440374</v>
      </c>
      <c r="E8" s="10">
        <f t="shared" ref="E8:E44" si="1">C8/C$46*100</f>
        <v>12.643870233753088</v>
      </c>
      <c r="F8" s="8">
        <f>F9+F18+F20</f>
        <v>9352578.6043699998</v>
      </c>
      <c r="G8" s="8">
        <f>G9+G18+G20</f>
        <v>11057201.935590001</v>
      </c>
      <c r="H8" s="10">
        <f t="shared" ref="H8:H46" si="2">(G8-F8)/F8*100</f>
        <v>18.226239022717376</v>
      </c>
      <c r="I8" s="10">
        <f t="shared" ref="I8:I45" si="3">G8/G$46*100</f>
        <v>12.974943654223337</v>
      </c>
      <c r="J8" s="8">
        <f>J9+J18+J20</f>
        <v>23147303.04696</v>
      </c>
      <c r="K8" s="8">
        <f>K9+K18+K20</f>
        <v>26050973.748090003</v>
      </c>
      <c r="L8" s="10">
        <f t="shared" ref="L8:L46" si="4">(K8-J8)/J8*100</f>
        <v>12.544315401406342</v>
      </c>
      <c r="M8" s="10">
        <f t="shared" ref="M8:M45" si="5">K8/K$46*100</f>
        <v>13.479262691327335</v>
      </c>
    </row>
    <row r="9" spans="1:13" ht="15.6" x14ac:dyDescent="0.3">
      <c r="A9" s="9" t="s">
        <v>3</v>
      </c>
      <c r="B9" s="8">
        <f>B10+B11+B12+B13+B14+B15+B16+B17</f>
        <v>1047868.41559</v>
      </c>
      <c r="C9" s="8">
        <f>C10+C11+C12+C13+C14+C15+C16+C17</f>
        <v>1313305.8532499999</v>
      </c>
      <c r="D9" s="10">
        <f t="shared" si="0"/>
        <v>25.331180300013717</v>
      </c>
      <c r="E9" s="10">
        <f t="shared" si="1"/>
        <v>7.9689873687895956</v>
      </c>
      <c r="F9" s="8">
        <f>F10+F11+F12+F13+F14+F15+F16+F17</f>
        <v>6377016.4012799999</v>
      </c>
      <c r="G9" s="8">
        <f>G10+G11+G12+G13+G14+G15+G16+G17</f>
        <v>7234816.7735700002</v>
      </c>
      <c r="H9" s="10">
        <f t="shared" si="2"/>
        <v>13.45143744836256</v>
      </c>
      <c r="I9" s="10">
        <f t="shared" si="3"/>
        <v>8.4896107109661614</v>
      </c>
      <c r="J9" s="8">
        <f>J10+J11+J12+J13+J14+J15+J16+J17</f>
        <v>15534199.119650001</v>
      </c>
      <c r="K9" s="8">
        <f>K10+K11+K12+K13+K14+K15+K16+K17</f>
        <v>17189903.741210002</v>
      </c>
      <c r="L9" s="10">
        <f t="shared" si="4"/>
        <v>10.658448554747933</v>
      </c>
      <c r="M9" s="10">
        <f t="shared" si="5"/>
        <v>8.8943787824203078</v>
      </c>
    </row>
    <row r="10" spans="1:13" ht="13.8" x14ac:dyDescent="0.25">
      <c r="A10" s="11" t="s">
        <v>130</v>
      </c>
      <c r="B10" s="12">
        <v>498475.42518999998</v>
      </c>
      <c r="C10" s="12">
        <v>617477.06692999997</v>
      </c>
      <c r="D10" s="13">
        <f t="shared" si="0"/>
        <v>23.873121066026691</v>
      </c>
      <c r="E10" s="13">
        <f t="shared" si="1"/>
        <v>3.7467791182879342</v>
      </c>
      <c r="F10" s="12">
        <v>2900238.6420800001</v>
      </c>
      <c r="G10" s="12">
        <v>3389509.0945299999</v>
      </c>
      <c r="H10" s="13">
        <f t="shared" si="2"/>
        <v>16.870006672937215</v>
      </c>
      <c r="I10" s="13">
        <f t="shared" si="3"/>
        <v>3.9773796095239398</v>
      </c>
      <c r="J10" s="12">
        <v>6787626.4727800004</v>
      </c>
      <c r="K10" s="12">
        <v>7781705.4409100004</v>
      </c>
      <c r="L10" s="13">
        <f t="shared" si="4"/>
        <v>14.645457762245663</v>
      </c>
      <c r="M10" s="13">
        <f t="shared" si="5"/>
        <v>4.0264004270568776</v>
      </c>
    </row>
    <row r="11" spans="1:13" ht="13.8" x14ac:dyDescent="0.25">
      <c r="A11" s="11" t="s">
        <v>131</v>
      </c>
      <c r="B11" s="12">
        <v>158686.86642999999</v>
      </c>
      <c r="C11" s="12">
        <v>201267.36111</v>
      </c>
      <c r="D11" s="13">
        <f t="shared" si="0"/>
        <v>26.833030129045447</v>
      </c>
      <c r="E11" s="13">
        <f t="shared" si="1"/>
        <v>1.2212669687461506</v>
      </c>
      <c r="F11" s="12">
        <v>913887.62014999997</v>
      </c>
      <c r="G11" s="12">
        <v>1177197.3406100001</v>
      </c>
      <c r="H11" s="13">
        <f t="shared" si="2"/>
        <v>28.812045885552322</v>
      </c>
      <c r="I11" s="13">
        <f t="shared" si="3"/>
        <v>1.381368383546782</v>
      </c>
      <c r="J11" s="12">
        <v>2411682.76082</v>
      </c>
      <c r="K11" s="12">
        <v>2993426.4270000001</v>
      </c>
      <c r="L11" s="13">
        <f t="shared" si="4"/>
        <v>24.121898436683299</v>
      </c>
      <c r="M11" s="13">
        <f t="shared" si="5"/>
        <v>1.5488550081415939</v>
      </c>
    </row>
    <row r="12" spans="1:13" ht="13.8" x14ac:dyDescent="0.25">
      <c r="A12" s="11" t="s">
        <v>132</v>
      </c>
      <c r="B12" s="12">
        <v>99998.845289999997</v>
      </c>
      <c r="C12" s="12">
        <v>144892.95775999999</v>
      </c>
      <c r="D12" s="13">
        <f t="shared" si="0"/>
        <v>44.894630872792149</v>
      </c>
      <c r="E12" s="13">
        <f t="shared" si="1"/>
        <v>0.87919363745971679</v>
      </c>
      <c r="F12" s="12">
        <v>664584.60874000005</v>
      </c>
      <c r="G12" s="12">
        <v>742584.97092999995</v>
      </c>
      <c r="H12" s="13">
        <f t="shared" si="2"/>
        <v>11.736709090793184</v>
      </c>
      <c r="I12" s="13">
        <f t="shared" si="3"/>
        <v>0.87137760641573303</v>
      </c>
      <c r="J12" s="12">
        <v>1573342.6271299999</v>
      </c>
      <c r="K12" s="12">
        <v>1761094.31287</v>
      </c>
      <c r="L12" s="13">
        <f t="shared" si="4"/>
        <v>11.933299365471703</v>
      </c>
      <c r="M12" s="13">
        <f t="shared" si="5"/>
        <v>0.91122324627568951</v>
      </c>
    </row>
    <row r="13" spans="1:13" ht="13.8" x14ac:dyDescent="0.25">
      <c r="A13" s="11" t="s">
        <v>133</v>
      </c>
      <c r="B13" s="12">
        <v>74239.044009999998</v>
      </c>
      <c r="C13" s="12">
        <v>105203.02776</v>
      </c>
      <c r="D13" s="13">
        <f t="shared" si="0"/>
        <v>41.708489330532259</v>
      </c>
      <c r="E13" s="13">
        <f t="shared" si="1"/>
        <v>0.63835975245461063</v>
      </c>
      <c r="F13" s="12">
        <v>514577.21081000002</v>
      </c>
      <c r="G13" s="12">
        <v>574057.23802000005</v>
      </c>
      <c r="H13" s="13">
        <f t="shared" si="2"/>
        <v>11.559009213869393</v>
      </c>
      <c r="I13" s="13">
        <f t="shared" si="3"/>
        <v>0.67362071896637921</v>
      </c>
      <c r="J13" s="12">
        <v>1350475.56914</v>
      </c>
      <c r="K13" s="12">
        <v>1457965.6128700001</v>
      </c>
      <c r="L13" s="13">
        <f t="shared" si="4"/>
        <v>7.959421568688656</v>
      </c>
      <c r="M13" s="13">
        <f t="shared" si="5"/>
        <v>0.75437876836514206</v>
      </c>
    </row>
    <row r="14" spans="1:13" ht="13.8" x14ac:dyDescent="0.25">
      <c r="A14" s="11" t="s">
        <v>134</v>
      </c>
      <c r="B14" s="12">
        <v>119975.59901000001</v>
      </c>
      <c r="C14" s="12">
        <v>148116.16407999999</v>
      </c>
      <c r="D14" s="13">
        <f t="shared" si="0"/>
        <v>23.455240317370247</v>
      </c>
      <c r="E14" s="13">
        <f t="shared" si="1"/>
        <v>0.89875167901379893</v>
      </c>
      <c r="F14" s="12">
        <v>870289.66365999996</v>
      </c>
      <c r="G14" s="12">
        <v>890481.02298999997</v>
      </c>
      <c r="H14" s="13">
        <f t="shared" si="2"/>
        <v>2.3200734391220181</v>
      </c>
      <c r="I14" s="13">
        <f t="shared" si="3"/>
        <v>1.0449244904591588</v>
      </c>
      <c r="J14" s="12">
        <v>2196756.7371299998</v>
      </c>
      <c r="K14" s="12">
        <v>1960422.85195</v>
      </c>
      <c r="L14" s="13">
        <f t="shared" si="4"/>
        <v>-10.758309337826965</v>
      </c>
      <c r="M14" s="13">
        <f t="shared" si="5"/>
        <v>1.0143595730064636</v>
      </c>
    </row>
    <row r="15" spans="1:13" ht="13.8" x14ac:dyDescent="0.25">
      <c r="A15" s="11" t="s">
        <v>135</v>
      </c>
      <c r="B15" s="12">
        <v>19919.669020000001</v>
      </c>
      <c r="C15" s="12">
        <v>19502.859820000001</v>
      </c>
      <c r="D15" s="13">
        <f t="shared" si="0"/>
        <v>-2.0924504296808828</v>
      </c>
      <c r="E15" s="13">
        <f t="shared" si="1"/>
        <v>0.11834108800798047</v>
      </c>
      <c r="F15" s="12">
        <v>121816.25444</v>
      </c>
      <c r="G15" s="12">
        <v>113148.30704</v>
      </c>
      <c r="H15" s="13">
        <f t="shared" si="2"/>
        <v>-7.1155917901492849</v>
      </c>
      <c r="I15" s="13">
        <f t="shared" si="3"/>
        <v>0.13277255104561186</v>
      </c>
      <c r="J15" s="12">
        <v>262827.83769999997</v>
      </c>
      <c r="K15" s="12">
        <v>262458.86634000001</v>
      </c>
      <c r="L15" s="13">
        <f t="shared" si="4"/>
        <v>-0.14038519025565413</v>
      </c>
      <c r="M15" s="13">
        <f t="shared" si="5"/>
        <v>0.13580114276243549</v>
      </c>
    </row>
    <row r="16" spans="1:13" ht="13.8" x14ac:dyDescent="0.25">
      <c r="A16" s="11" t="s">
        <v>136</v>
      </c>
      <c r="B16" s="12">
        <v>69658.718049999996</v>
      </c>
      <c r="C16" s="12">
        <v>62161.215640000002</v>
      </c>
      <c r="D16" s="13">
        <f t="shared" si="0"/>
        <v>-10.763193208089758</v>
      </c>
      <c r="E16" s="13">
        <f t="shared" si="1"/>
        <v>0.37718703608752557</v>
      </c>
      <c r="F16" s="12">
        <v>341676.98858</v>
      </c>
      <c r="G16" s="12">
        <v>272129.54936</v>
      </c>
      <c r="H16" s="13">
        <f t="shared" si="2"/>
        <v>-20.354733138171586</v>
      </c>
      <c r="I16" s="13">
        <f t="shared" si="3"/>
        <v>0.31932722131358859</v>
      </c>
      <c r="J16" s="12">
        <v>855051.53527999995</v>
      </c>
      <c r="K16" s="12">
        <v>840958.84154000005</v>
      </c>
      <c r="L16" s="13">
        <f t="shared" si="4"/>
        <v>-1.6481689300031521</v>
      </c>
      <c r="M16" s="13">
        <f t="shared" si="5"/>
        <v>0.43512788609458686</v>
      </c>
    </row>
    <row r="17" spans="1:13" ht="13.8" x14ac:dyDescent="0.25">
      <c r="A17" s="11" t="s">
        <v>137</v>
      </c>
      <c r="B17" s="12">
        <v>6914.2485900000001</v>
      </c>
      <c r="C17" s="12">
        <v>14685.200150000001</v>
      </c>
      <c r="D17" s="13">
        <f t="shared" si="0"/>
        <v>112.39039873745702</v>
      </c>
      <c r="E17" s="13">
        <f t="shared" si="1"/>
        <v>8.9108088731879032E-2</v>
      </c>
      <c r="F17" s="12">
        <v>49945.412819999998</v>
      </c>
      <c r="G17" s="12">
        <v>75709.250090000001</v>
      </c>
      <c r="H17" s="13">
        <f t="shared" si="2"/>
        <v>51.583991032071729</v>
      </c>
      <c r="I17" s="13">
        <f t="shared" si="3"/>
        <v>8.8840129694966755E-2</v>
      </c>
      <c r="J17" s="12">
        <v>96435.579670000006</v>
      </c>
      <c r="K17" s="12">
        <v>131871.38772999999</v>
      </c>
      <c r="L17" s="13">
        <f t="shared" si="4"/>
        <v>36.745574798492811</v>
      </c>
      <c r="M17" s="13">
        <f t="shared" si="5"/>
        <v>6.8232730717517787E-2</v>
      </c>
    </row>
    <row r="18" spans="1:13" ht="15.6" x14ac:dyDescent="0.3">
      <c r="A18" s="9" t="s">
        <v>12</v>
      </c>
      <c r="B18" s="8">
        <f>B19</f>
        <v>160819.64772000001</v>
      </c>
      <c r="C18" s="8">
        <f>C19</f>
        <v>266195.84422000003</v>
      </c>
      <c r="D18" s="10">
        <f t="shared" si="0"/>
        <v>65.524454252920933</v>
      </c>
      <c r="E18" s="10">
        <f t="shared" si="1"/>
        <v>1.6152454624061223</v>
      </c>
      <c r="F18" s="8">
        <f>F19</f>
        <v>944323.80047000002</v>
      </c>
      <c r="G18" s="8">
        <f>G19</f>
        <v>1221159.60106</v>
      </c>
      <c r="H18" s="10">
        <f t="shared" si="2"/>
        <v>29.315770761280806</v>
      </c>
      <c r="I18" s="10">
        <f t="shared" si="3"/>
        <v>1.4329553813762292</v>
      </c>
      <c r="J18" s="8">
        <f>J19</f>
        <v>2331564.7947999998</v>
      </c>
      <c r="K18" s="8">
        <f>K19</f>
        <v>2726718.6598</v>
      </c>
      <c r="L18" s="10">
        <f t="shared" si="4"/>
        <v>16.948011304738213</v>
      </c>
      <c r="M18" s="10">
        <f t="shared" si="5"/>
        <v>1.4108554043390775</v>
      </c>
    </row>
    <row r="19" spans="1:13" ht="13.8" x14ac:dyDescent="0.25">
      <c r="A19" s="11" t="s">
        <v>138</v>
      </c>
      <c r="B19" s="12">
        <v>160819.64772000001</v>
      </c>
      <c r="C19" s="12">
        <v>266195.84422000003</v>
      </c>
      <c r="D19" s="13">
        <f t="shared" si="0"/>
        <v>65.524454252920933</v>
      </c>
      <c r="E19" s="13">
        <f t="shared" si="1"/>
        <v>1.6152454624061223</v>
      </c>
      <c r="F19" s="12">
        <v>944323.80047000002</v>
      </c>
      <c r="G19" s="12">
        <v>1221159.60106</v>
      </c>
      <c r="H19" s="13">
        <f t="shared" si="2"/>
        <v>29.315770761280806</v>
      </c>
      <c r="I19" s="13">
        <f t="shared" si="3"/>
        <v>1.4329553813762292</v>
      </c>
      <c r="J19" s="12">
        <v>2331564.7947999998</v>
      </c>
      <c r="K19" s="12">
        <v>2726718.6598</v>
      </c>
      <c r="L19" s="13">
        <f t="shared" si="4"/>
        <v>16.948011304738213</v>
      </c>
      <c r="M19" s="13">
        <f t="shared" si="5"/>
        <v>1.4108554043390775</v>
      </c>
    </row>
    <row r="20" spans="1:13" ht="15.6" x14ac:dyDescent="0.3">
      <c r="A20" s="9" t="s">
        <v>110</v>
      </c>
      <c r="B20" s="8">
        <f>B21</f>
        <v>366810.39467000001</v>
      </c>
      <c r="C20" s="8">
        <f>C21</f>
        <v>504234.66918000003</v>
      </c>
      <c r="D20" s="10">
        <f t="shared" si="0"/>
        <v>37.464661990735948</v>
      </c>
      <c r="E20" s="10">
        <f t="shared" si="1"/>
        <v>3.0596374025573705</v>
      </c>
      <c r="F20" s="8">
        <f>F21</f>
        <v>2031238.4026200001</v>
      </c>
      <c r="G20" s="8">
        <f>G21</f>
        <v>2601225.5609599999</v>
      </c>
      <c r="H20" s="10">
        <f t="shared" si="2"/>
        <v>28.061066470818979</v>
      </c>
      <c r="I20" s="10">
        <f t="shared" si="3"/>
        <v>3.052377561880947</v>
      </c>
      <c r="J20" s="8">
        <f>J21</f>
        <v>5281539.1325099999</v>
      </c>
      <c r="K20" s="8">
        <f>K21</f>
        <v>6134351.3470799997</v>
      </c>
      <c r="L20" s="10">
        <f t="shared" si="4"/>
        <v>16.14703958777087</v>
      </c>
      <c r="M20" s="10">
        <f t="shared" si="5"/>
        <v>3.1740285045679495</v>
      </c>
    </row>
    <row r="21" spans="1:13" ht="13.8" x14ac:dyDescent="0.25">
      <c r="A21" s="11" t="s">
        <v>139</v>
      </c>
      <c r="B21" s="12">
        <v>366810.39467000001</v>
      </c>
      <c r="C21" s="12">
        <v>504234.66918000003</v>
      </c>
      <c r="D21" s="13">
        <f t="shared" si="0"/>
        <v>37.464661990735948</v>
      </c>
      <c r="E21" s="13">
        <f t="shared" si="1"/>
        <v>3.0596374025573705</v>
      </c>
      <c r="F21" s="12">
        <v>2031238.4026200001</v>
      </c>
      <c r="G21" s="12">
        <v>2601225.5609599999</v>
      </c>
      <c r="H21" s="13">
        <f t="shared" si="2"/>
        <v>28.061066470818979</v>
      </c>
      <c r="I21" s="13">
        <f t="shared" si="3"/>
        <v>3.052377561880947</v>
      </c>
      <c r="J21" s="12">
        <v>5281539.1325099999</v>
      </c>
      <c r="K21" s="12">
        <v>6134351.3470799997</v>
      </c>
      <c r="L21" s="13">
        <f t="shared" si="4"/>
        <v>16.14703958777087</v>
      </c>
      <c r="M21" s="13">
        <f t="shared" si="5"/>
        <v>3.1740285045679495</v>
      </c>
    </row>
    <row r="22" spans="1:13" ht="16.8" x14ac:dyDescent="0.3">
      <c r="A22" s="85" t="s">
        <v>14</v>
      </c>
      <c r="B22" s="8">
        <f>B23+B27+B29</f>
        <v>7112980.5931299999</v>
      </c>
      <c r="C22" s="8">
        <f>C23+C27+C29</f>
        <v>12616181.452800002</v>
      </c>
      <c r="D22" s="10">
        <f t="shared" si="0"/>
        <v>77.368422247422032</v>
      </c>
      <c r="E22" s="10">
        <f t="shared" si="1"/>
        <v>76.553523606798706</v>
      </c>
      <c r="F22" s="8">
        <f>F23+F27+F29</f>
        <v>45525927.091570005</v>
      </c>
      <c r="G22" s="8">
        <f>G23+G27+G29</f>
        <v>63934542.66031</v>
      </c>
      <c r="H22" s="10">
        <f t="shared" si="2"/>
        <v>40.435454574518047</v>
      </c>
      <c r="I22" s="10">
        <f t="shared" si="3"/>
        <v>75.023237651650675</v>
      </c>
      <c r="J22" s="8">
        <f>J23+J27+J29</f>
        <v>124666072.99417999</v>
      </c>
      <c r="K22" s="8">
        <f>K23+K27+K29</f>
        <v>145950827.84830999</v>
      </c>
      <c r="L22" s="10">
        <f t="shared" si="4"/>
        <v>17.073414075635217</v>
      </c>
      <c r="M22" s="10">
        <f t="shared" si="5"/>
        <v>75.517697250311116</v>
      </c>
    </row>
    <row r="23" spans="1:13" ht="15.6" x14ac:dyDescent="0.3">
      <c r="A23" s="9" t="s">
        <v>15</v>
      </c>
      <c r="B23" s="8">
        <f>B24+B25+B26</f>
        <v>547350.62176999997</v>
      </c>
      <c r="C23" s="8">
        <f>C24+C25+C26</f>
        <v>1091655.3679899999</v>
      </c>
      <c r="D23" s="10">
        <f>(C23-B23)/B23*100</f>
        <v>99.443523871380577</v>
      </c>
      <c r="E23" s="10">
        <f t="shared" si="1"/>
        <v>6.6240379703292609</v>
      </c>
      <c r="F23" s="8">
        <f>F24+F25+F26</f>
        <v>3959114.8097100002</v>
      </c>
      <c r="G23" s="8">
        <f>G24+G25+G26</f>
        <v>5927926.3116800003</v>
      </c>
      <c r="H23" s="10">
        <f t="shared" si="2"/>
        <v>49.728578144320416</v>
      </c>
      <c r="I23" s="10">
        <f t="shared" si="3"/>
        <v>6.956055458557735</v>
      </c>
      <c r="J23" s="8">
        <f>J24+J25+J26</f>
        <v>10772258.028689999</v>
      </c>
      <c r="K23" s="8">
        <f>K24+K25+K26</f>
        <v>13187927.28373</v>
      </c>
      <c r="L23" s="10">
        <f t="shared" si="4"/>
        <v>22.424910808915776</v>
      </c>
      <c r="M23" s="10">
        <f t="shared" si="5"/>
        <v>6.823681062000718</v>
      </c>
    </row>
    <row r="24" spans="1:13" ht="13.8" x14ac:dyDescent="0.25">
      <c r="A24" s="11" t="s">
        <v>140</v>
      </c>
      <c r="B24" s="12">
        <v>368572.67878999998</v>
      </c>
      <c r="C24" s="12">
        <v>745068.74586999998</v>
      </c>
      <c r="D24" s="13">
        <f t="shared" si="0"/>
        <v>102.1497492206997</v>
      </c>
      <c r="E24" s="13">
        <f t="shared" si="1"/>
        <v>4.520990605520196</v>
      </c>
      <c r="F24" s="12">
        <v>2578241.4947500001</v>
      </c>
      <c r="G24" s="12">
        <v>3967675.0018000002</v>
      </c>
      <c r="H24" s="13">
        <f t="shared" si="2"/>
        <v>53.890743356635298</v>
      </c>
      <c r="I24" s="13">
        <f t="shared" si="3"/>
        <v>4.6558215981318734</v>
      </c>
      <c r="J24" s="12">
        <v>6977606.7501400001</v>
      </c>
      <c r="K24" s="12">
        <v>8673194.2993100006</v>
      </c>
      <c r="L24" s="13">
        <f t="shared" si="4"/>
        <v>24.300417175788532</v>
      </c>
      <c r="M24" s="13">
        <f t="shared" si="5"/>
        <v>4.4876734921240198</v>
      </c>
    </row>
    <row r="25" spans="1:13" ht="13.8" x14ac:dyDescent="0.25">
      <c r="A25" s="11" t="s">
        <v>141</v>
      </c>
      <c r="B25" s="12">
        <v>61556.372819999997</v>
      </c>
      <c r="C25" s="12">
        <v>101033.45239000001</v>
      </c>
      <c r="D25" s="13">
        <f t="shared" si="0"/>
        <v>64.13158826858897</v>
      </c>
      <c r="E25" s="13">
        <f t="shared" si="1"/>
        <v>0.61305925343184353</v>
      </c>
      <c r="F25" s="12">
        <v>529982.03754000005</v>
      </c>
      <c r="G25" s="12">
        <v>640593.13621999999</v>
      </c>
      <c r="H25" s="13">
        <f t="shared" si="2"/>
        <v>20.870725957698451</v>
      </c>
      <c r="I25" s="13">
        <f t="shared" si="3"/>
        <v>0.75169648670192379</v>
      </c>
      <c r="J25" s="12">
        <v>1452097.5518700001</v>
      </c>
      <c r="K25" s="12">
        <v>1442395.3469700001</v>
      </c>
      <c r="L25" s="13">
        <f t="shared" si="4"/>
        <v>-0.66815104036953898</v>
      </c>
      <c r="M25" s="13">
        <f t="shared" si="5"/>
        <v>0.74632242059598031</v>
      </c>
    </row>
    <row r="26" spans="1:13" ht="13.8" x14ac:dyDescent="0.25">
      <c r="A26" s="11" t="s">
        <v>142</v>
      </c>
      <c r="B26" s="12">
        <v>117221.57016</v>
      </c>
      <c r="C26" s="12">
        <v>245553.16972999999</v>
      </c>
      <c r="D26" s="13">
        <f t="shared" si="0"/>
        <v>109.47780292896223</v>
      </c>
      <c r="E26" s="13">
        <f t="shared" si="1"/>
        <v>1.4899881113772213</v>
      </c>
      <c r="F26" s="12">
        <v>850891.27742000006</v>
      </c>
      <c r="G26" s="12">
        <v>1319658.1736600001</v>
      </c>
      <c r="H26" s="13">
        <f t="shared" si="2"/>
        <v>55.091280011866509</v>
      </c>
      <c r="I26" s="13">
        <f t="shared" si="3"/>
        <v>1.5485373737239374</v>
      </c>
      <c r="J26" s="12">
        <v>2342553.7266799998</v>
      </c>
      <c r="K26" s="12">
        <v>3072337.6374499998</v>
      </c>
      <c r="L26" s="13">
        <f t="shared" si="4"/>
        <v>31.153347838228289</v>
      </c>
      <c r="M26" s="13">
        <f t="shared" si="5"/>
        <v>1.5896851492807191</v>
      </c>
    </row>
    <row r="27" spans="1:13" ht="15.6" x14ac:dyDescent="0.3">
      <c r="A27" s="9" t="s">
        <v>19</v>
      </c>
      <c r="B27" s="8">
        <f>B28</f>
        <v>1180662.15961</v>
      </c>
      <c r="C27" s="8">
        <f>C28</f>
        <v>2130882.6774200001</v>
      </c>
      <c r="D27" s="10">
        <f t="shared" si="0"/>
        <v>80.481999874026627</v>
      </c>
      <c r="E27" s="10">
        <f t="shared" si="1"/>
        <v>12.929948571165054</v>
      </c>
      <c r="F27" s="8">
        <f>F28</f>
        <v>7114870.6913299998</v>
      </c>
      <c r="G27" s="8">
        <f>G28</f>
        <v>9597643.4949099999</v>
      </c>
      <c r="H27" s="10">
        <f t="shared" si="2"/>
        <v>34.895543591613603</v>
      </c>
      <c r="I27" s="10">
        <f t="shared" si="3"/>
        <v>11.262241956435398</v>
      </c>
      <c r="J27" s="8">
        <f>J28</f>
        <v>18984611.329890002</v>
      </c>
      <c r="K27" s="8">
        <f>K28</f>
        <v>20740193.131669998</v>
      </c>
      <c r="L27" s="10">
        <f t="shared" si="4"/>
        <v>9.2473939617396876</v>
      </c>
      <c r="M27" s="10">
        <f t="shared" si="5"/>
        <v>10.731365137978372</v>
      </c>
    </row>
    <row r="28" spans="1:13" ht="13.8" x14ac:dyDescent="0.25">
      <c r="A28" s="11" t="s">
        <v>143</v>
      </c>
      <c r="B28" s="12">
        <v>1180662.15961</v>
      </c>
      <c r="C28" s="12">
        <v>2130882.6774200001</v>
      </c>
      <c r="D28" s="13">
        <f t="shared" si="0"/>
        <v>80.481999874026627</v>
      </c>
      <c r="E28" s="13">
        <f t="shared" si="1"/>
        <v>12.929948571165054</v>
      </c>
      <c r="F28" s="12">
        <v>7114870.6913299998</v>
      </c>
      <c r="G28" s="12">
        <v>9597643.4949099999</v>
      </c>
      <c r="H28" s="13">
        <f t="shared" si="2"/>
        <v>34.895543591613603</v>
      </c>
      <c r="I28" s="13">
        <f t="shared" si="3"/>
        <v>11.262241956435398</v>
      </c>
      <c r="J28" s="12">
        <v>18984611.329890002</v>
      </c>
      <c r="K28" s="12">
        <v>20740193.131669998</v>
      </c>
      <c r="L28" s="13">
        <f t="shared" si="4"/>
        <v>9.2473939617396876</v>
      </c>
      <c r="M28" s="13">
        <f t="shared" si="5"/>
        <v>10.731365137978372</v>
      </c>
    </row>
    <row r="29" spans="1:13" ht="15.6" x14ac:dyDescent="0.3">
      <c r="A29" s="9" t="s">
        <v>21</v>
      </c>
      <c r="B29" s="8">
        <f>B30+B31+B32+B33+B34+B35+B36+B37+B38+B39+B40+B41</f>
        <v>5384967.8117499994</v>
      </c>
      <c r="C29" s="8">
        <f>C30+C31+C32+C33+C34+C35+C36+C37+C38+C39+C40+C41</f>
        <v>9393643.4073900022</v>
      </c>
      <c r="D29" s="10">
        <f t="shared" si="0"/>
        <v>74.441960208064245</v>
      </c>
      <c r="E29" s="10">
        <f t="shared" si="1"/>
        <v>56.999537065304395</v>
      </c>
      <c r="F29" s="8">
        <f>F30+F31+F32+F33+F34+F35+F36+F37+F38+F39+F40+F41</f>
        <v>34451941.590530001</v>
      </c>
      <c r="G29" s="8">
        <f>G30+G31+G32+G33+G34+G35+G36+G37+G38+G39+G40+G41</f>
        <v>48408972.853720002</v>
      </c>
      <c r="H29" s="10">
        <f t="shared" si="2"/>
        <v>40.511595628115337</v>
      </c>
      <c r="I29" s="10">
        <f t="shared" si="3"/>
        <v>56.804940236657544</v>
      </c>
      <c r="J29" s="8">
        <f>J30+J31+J32+J33+J34+J35+J36+J37+J38+J39+J40+J41</f>
        <v>94909203.635599986</v>
      </c>
      <c r="K29" s="8">
        <f>K30+K31+K32+K33+K34+K35+K36+K37+K38+K39+K40+K41</f>
        <v>112022707.43291001</v>
      </c>
      <c r="L29" s="10">
        <f t="shared" si="4"/>
        <v>18.031448101721118</v>
      </c>
      <c r="M29" s="10">
        <f t="shared" si="5"/>
        <v>57.962651050332035</v>
      </c>
    </row>
    <row r="30" spans="1:13" ht="13.8" x14ac:dyDescent="0.25">
      <c r="A30" s="11" t="s">
        <v>144</v>
      </c>
      <c r="B30" s="12">
        <v>835979.35548999999</v>
      </c>
      <c r="C30" s="12">
        <v>1303735.9778799999</v>
      </c>
      <c r="D30" s="13">
        <f t="shared" si="0"/>
        <v>55.95313081814438</v>
      </c>
      <c r="E30" s="13">
        <f t="shared" si="1"/>
        <v>7.9109184766456249</v>
      </c>
      <c r="F30" s="12">
        <v>5626265.8945899997</v>
      </c>
      <c r="G30" s="12">
        <v>7634816.0322899995</v>
      </c>
      <c r="H30" s="13">
        <f t="shared" si="2"/>
        <v>35.699523899703074</v>
      </c>
      <c r="I30" s="13">
        <f t="shared" si="3"/>
        <v>8.9589851398547271</v>
      </c>
      <c r="J30" s="12">
        <v>15696259.29425</v>
      </c>
      <c r="K30" s="12">
        <v>19127988.65095</v>
      </c>
      <c r="L30" s="13">
        <f t="shared" si="4"/>
        <v>21.863357965532224</v>
      </c>
      <c r="M30" s="13">
        <f t="shared" si="5"/>
        <v>9.8971802849322117</v>
      </c>
    </row>
    <row r="31" spans="1:13" ht="13.8" x14ac:dyDescent="0.25">
      <c r="A31" s="11" t="s">
        <v>145</v>
      </c>
      <c r="B31" s="12">
        <v>1202350.3807000001</v>
      </c>
      <c r="C31" s="12">
        <v>1881518.2286</v>
      </c>
      <c r="D31" s="13">
        <f t="shared" si="0"/>
        <v>56.486682983756623</v>
      </c>
      <c r="E31" s="13">
        <f t="shared" si="1"/>
        <v>11.416834060973738</v>
      </c>
      <c r="F31" s="12">
        <v>8775406.4304600004</v>
      </c>
      <c r="G31" s="12">
        <v>12033047.65925</v>
      </c>
      <c r="H31" s="13">
        <f t="shared" si="2"/>
        <v>37.122397174477499</v>
      </c>
      <c r="I31" s="13">
        <f t="shared" si="3"/>
        <v>14.120038349378481</v>
      </c>
      <c r="J31" s="12">
        <v>26237411.40436</v>
      </c>
      <c r="K31" s="12">
        <v>28803071.219209999</v>
      </c>
      <c r="L31" s="13">
        <f t="shared" si="4"/>
        <v>9.7786316466557004</v>
      </c>
      <c r="M31" s="13">
        <f t="shared" si="5"/>
        <v>14.903249568903606</v>
      </c>
    </row>
    <row r="32" spans="1:13" ht="13.8" x14ac:dyDescent="0.25">
      <c r="A32" s="11" t="s">
        <v>146</v>
      </c>
      <c r="B32" s="12">
        <v>58162.571049999999</v>
      </c>
      <c r="C32" s="12">
        <v>136103.22236000001</v>
      </c>
      <c r="D32" s="13">
        <f t="shared" si="0"/>
        <v>134.0048245855528</v>
      </c>
      <c r="E32" s="13">
        <f t="shared" si="1"/>
        <v>0.82585854403554337</v>
      </c>
      <c r="F32" s="12">
        <v>412225.75784999999</v>
      </c>
      <c r="G32" s="12">
        <v>457094.85674999998</v>
      </c>
      <c r="H32" s="13">
        <f t="shared" si="2"/>
        <v>10.88459370758847</v>
      </c>
      <c r="I32" s="13">
        <f t="shared" si="3"/>
        <v>0.53637258734300919</v>
      </c>
      <c r="J32" s="12">
        <v>1018891.64383</v>
      </c>
      <c r="K32" s="12">
        <v>1419875.4538</v>
      </c>
      <c r="L32" s="13">
        <f t="shared" si="4"/>
        <v>39.354902201642098</v>
      </c>
      <c r="M32" s="13">
        <f t="shared" si="5"/>
        <v>0.73467020526021709</v>
      </c>
    </row>
    <row r="33" spans="1:13" ht="13.8" x14ac:dyDescent="0.25">
      <c r="A33" s="11" t="s">
        <v>147</v>
      </c>
      <c r="B33" s="12">
        <v>668904.78333999997</v>
      </c>
      <c r="C33" s="12">
        <v>1107067.0317800001</v>
      </c>
      <c r="D33" s="13">
        <f t="shared" si="0"/>
        <v>65.504427439156927</v>
      </c>
      <c r="E33" s="13">
        <f t="shared" si="1"/>
        <v>6.7175541560453427</v>
      </c>
      <c r="F33" s="12">
        <v>3802315.8563799998</v>
      </c>
      <c r="G33" s="12">
        <v>5579679.6038499996</v>
      </c>
      <c r="H33" s="13">
        <f t="shared" si="2"/>
        <v>46.744242577525938</v>
      </c>
      <c r="I33" s="13">
        <f t="shared" si="3"/>
        <v>6.5474094522548807</v>
      </c>
      <c r="J33" s="12">
        <v>10380871.03083</v>
      </c>
      <c r="K33" s="12">
        <v>12825655.0023</v>
      </c>
      <c r="L33" s="13">
        <f t="shared" si="4"/>
        <v>23.550855840605973</v>
      </c>
      <c r="M33" s="13">
        <f t="shared" si="5"/>
        <v>6.6362345851664521</v>
      </c>
    </row>
    <row r="34" spans="1:13" ht="13.8" x14ac:dyDescent="0.25">
      <c r="A34" s="11" t="s">
        <v>148</v>
      </c>
      <c r="B34" s="12">
        <v>430827.64545000001</v>
      </c>
      <c r="C34" s="12">
        <v>736195.70467000001</v>
      </c>
      <c r="D34" s="13">
        <f t="shared" si="0"/>
        <v>70.879402110104309</v>
      </c>
      <c r="E34" s="13">
        <f t="shared" si="1"/>
        <v>4.4671500221781155</v>
      </c>
      <c r="F34" s="12">
        <v>2768941.5471600001</v>
      </c>
      <c r="G34" s="12">
        <v>3678061.8921699999</v>
      </c>
      <c r="H34" s="13">
        <f t="shared" si="2"/>
        <v>32.832774889829317</v>
      </c>
      <c r="I34" s="13">
        <f t="shared" si="3"/>
        <v>4.315978498506583</v>
      </c>
      <c r="J34" s="12">
        <v>7277004.0834400002</v>
      </c>
      <c r="K34" s="12">
        <v>8449151.4255100004</v>
      </c>
      <c r="L34" s="13">
        <f t="shared" si="4"/>
        <v>16.107553721694494</v>
      </c>
      <c r="M34" s="13">
        <f t="shared" si="5"/>
        <v>4.3717495048184967</v>
      </c>
    </row>
    <row r="35" spans="1:13" ht="13.8" x14ac:dyDescent="0.25">
      <c r="A35" s="11" t="s">
        <v>149</v>
      </c>
      <c r="B35" s="12">
        <v>497665.28460000001</v>
      </c>
      <c r="C35" s="12">
        <v>938845.65822999994</v>
      </c>
      <c r="D35" s="13">
        <f t="shared" si="0"/>
        <v>88.650019859150916</v>
      </c>
      <c r="E35" s="13">
        <f t="shared" si="1"/>
        <v>5.6968064013140607</v>
      </c>
      <c r="F35" s="12">
        <v>3078102.2722999998</v>
      </c>
      <c r="G35" s="12">
        <v>4559517.4744499996</v>
      </c>
      <c r="H35" s="13">
        <f t="shared" si="2"/>
        <v>48.127549740024271</v>
      </c>
      <c r="I35" s="13">
        <f t="shared" si="3"/>
        <v>5.3503121916420673</v>
      </c>
      <c r="J35" s="12">
        <v>7646700.1297199996</v>
      </c>
      <c r="K35" s="12">
        <v>9734069.3074699994</v>
      </c>
      <c r="L35" s="13">
        <f t="shared" si="4"/>
        <v>27.297646597087539</v>
      </c>
      <c r="M35" s="13">
        <f t="shared" si="5"/>
        <v>5.0365901297871734</v>
      </c>
    </row>
    <row r="36" spans="1:13" ht="13.8" x14ac:dyDescent="0.25">
      <c r="A36" s="11" t="s">
        <v>150</v>
      </c>
      <c r="B36" s="12">
        <v>813839.48707000003</v>
      </c>
      <c r="C36" s="12">
        <v>1744969.20737</v>
      </c>
      <c r="D36" s="13">
        <f t="shared" si="0"/>
        <v>114.41196146088591</v>
      </c>
      <c r="E36" s="13">
        <f t="shared" si="1"/>
        <v>10.588270461177375</v>
      </c>
      <c r="F36" s="12">
        <v>4824453.7120399997</v>
      </c>
      <c r="G36" s="12">
        <v>7182551.7516200002</v>
      </c>
      <c r="H36" s="13">
        <f t="shared" si="2"/>
        <v>48.878032215234768</v>
      </c>
      <c r="I36" s="13">
        <f t="shared" si="3"/>
        <v>8.4282809352382451</v>
      </c>
      <c r="J36" s="12">
        <v>12354624.61853</v>
      </c>
      <c r="K36" s="12">
        <v>14964296.251599999</v>
      </c>
      <c r="L36" s="13">
        <f t="shared" si="4"/>
        <v>21.123034601600938</v>
      </c>
      <c r="M36" s="13">
        <f t="shared" si="5"/>
        <v>7.7428077014184584</v>
      </c>
    </row>
    <row r="37" spans="1:13" ht="13.8" x14ac:dyDescent="0.25">
      <c r="A37" s="14" t="s">
        <v>151</v>
      </c>
      <c r="B37" s="12">
        <v>250126.45538</v>
      </c>
      <c r="C37" s="12">
        <v>385181.88886000001</v>
      </c>
      <c r="D37" s="13">
        <f t="shared" si="0"/>
        <v>53.994861629018622</v>
      </c>
      <c r="E37" s="13">
        <f t="shared" si="1"/>
        <v>2.3372389603045107</v>
      </c>
      <c r="F37" s="12">
        <v>1394879.20955</v>
      </c>
      <c r="G37" s="12">
        <v>1799100.48651</v>
      </c>
      <c r="H37" s="13">
        <f t="shared" si="2"/>
        <v>28.978944857197003</v>
      </c>
      <c r="I37" s="13">
        <f t="shared" si="3"/>
        <v>2.1111333207742011</v>
      </c>
      <c r="J37" s="12">
        <v>3409282.86466</v>
      </c>
      <c r="K37" s="12">
        <v>4161830.3105100002</v>
      </c>
      <c r="L37" s="13">
        <f t="shared" si="4"/>
        <v>22.073482187435044</v>
      </c>
      <c r="M37" s="13">
        <f t="shared" si="5"/>
        <v>2.1534091038038725</v>
      </c>
    </row>
    <row r="38" spans="1:13" ht="13.8" x14ac:dyDescent="0.25">
      <c r="A38" s="11" t="s">
        <v>152</v>
      </c>
      <c r="B38" s="12">
        <v>230640.46377999999</v>
      </c>
      <c r="C38" s="12">
        <v>490487.23272999999</v>
      </c>
      <c r="D38" s="13">
        <f t="shared" si="0"/>
        <v>112.66313147803019</v>
      </c>
      <c r="E38" s="13">
        <f t="shared" si="1"/>
        <v>2.976219555029942</v>
      </c>
      <c r="F38" s="12">
        <v>1269995.20135</v>
      </c>
      <c r="G38" s="12">
        <v>1869047.31473</v>
      </c>
      <c r="H38" s="13">
        <f t="shared" si="2"/>
        <v>47.169635975254856</v>
      </c>
      <c r="I38" s="13">
        <f t="shared" si="3"/>
        <v>2.1932116042524989</v>
      </c>
      <c r="J38" s="12">
        <v>3939004.7575900001</v>
      </c>
      <c r="K38" s="12">
        <v>4377623.2233199999</v>
      </c>
      <c r="L38" s="13">
        <f t="shared" si="4"/>
        <v>11.135261131249804</v>
      </c>
      <c r="M38" s="13">
        <f t="shared" si="5"/>
        <v>2.2650644064739289</v>
      </c>
    </row>
    <row r="39" spans="1:13" ht="13.8" x14ac:dyDescent="0.25">
      <c r="A39" s="11" t="s">
        <v>153</v>
      </c>
      <c r="B39" s="12">
        <v>112401.96175</v>
      </c>
      <c r="C39" s="12">
        <v>170347.43424999999</v>
      </c>
      <c r="D39" s="13">
        <f>(C39-B39)/B39*100</f>
        <v>51.552011724564039</v>
      </c>
      <c r="E39" s="13">
        <f t="shared" si="1"/>
        <v>1.0336484441035643</v>
      </c>
      <c r="F39" s="12">
        <v>755271.75014000002</v>
      </c>
      <c r="G39" s="12">
        <v>1120090.7740799999</v>
      </c>
      <c r="H39" s="13">
        <f t="shared" si="2"/>
        <v>48.303014626507036</v>
      </c>
      <c r="I39" s="13">
        <f t="shared" si="3"/>
        <v>1.3143573542349283</v>
      </c>
      <c r="J39" s="12">
        <v>2435586.5359200002</v>
      </c>
      <c r="K39" s="12">
        <v>2643839.9105199999</v>
      </c>
      <c r="L39" s="13">
        <f t="shared" si="4"/>
        <v>8.5504403776536595</v>
      </c>
      <c r="M39" s="13">
        <f t="shared" si="5"/>
        <v>1.367972384154249</v>
      </c>
    </row>
    <row r="40" spans="1:13" ht="13.8" x14ac:dyDescent="0.25">
      <c r="A40" s="11" t="s">
        <v>154</v>
      </c>
      <c r="B40" s="12">
        <v>277944.24114</v>
      </c>
      <c r="C40" s="12">
        <v>487668.02411</v>
      </c>
      <c r="D40" s="13">
        <f>(C40-B40)/B40*100</f>
        <v>75.45534388833137</v>
      </c>
      <c r="E40" s="13">
        <f t="shared" si="1"/>
        <v>2.9591129245925871</v>
      </c>
      <c r="F40" s="12">
        <v>1709381.1346100001</v>
      </c>
      <c r="G40" s="12">
        <v>2441396.7790600001</v>
      </c>
      <c r="H40" s="13">
        <f t="shared" si="2"/>
        <v>42.823430633976862</v>
      </c>
      <c r="I40" s="13">
        <f t="shared" si="3"/>
        <v>2.8648283562540899</v>
      </c>
      <c r="J40" s="12">
        <v>4408842.3664499996</v>
      </c>
      <c r="K40" s="12">
        <v>5395034.0670800004</v>
      </c>
      <c r="L40" s="13">
        <f t="shared" si="4"/>
        <v>22.368495370454408</v>
      </c>
      <c r="M40" s="13">
        <f t="shared" si="5"/>
        <v>2.7914918698255251</v>
      </c>
    </row>
    <row r="41" spans="1:13" ht="13.8" x14ac:dyDescent="0.25">
      <c r="A41" s="11" t="s">
        <v>155</v>
      </c>
      <c r="B41" s="12">
        <v>6125.1819999999998</v>
      </c>
      <c r="C41" s="12">
        <v>11523.796549999999</v>
      </c>
      <c r="D41" s="13">
        <f t="shared" si="0"/>
        <v>88.138026755776394</v>
      </c>
      <c r="E41" s="13">
        <f t="shared" si="1"/>
        <v>6.9925058903982401E-2</v>
      </c>
      <c r="F41" s="12">
        <v>34702.824099999998</v>
      </c>
      <c r="G41" s="12">
        <v>54568.22896</v>
      </c>
      <c r="H41" s="13">
        <f t="shared" si="2"/>
        <v>57.244346462281158</v>
      </c>
      <c r="I41" s="13">
        <f t="shared" si="3"/>
        <v>6.4032446923831907E-2</v>
      </c>
      <c r="J41" s="12">
        <v>104724.90601999999</v>
      </c>
      <c r="K41" s="12">
        <v>120272.61064</v>
      </c>
      <c r="L41" s="13">
        <f t="shared" si="4"/>
        <v>14.84623401526926</v>
      </c>
      <c r="M41" s="13">
        <f t="shared" si="5"/>
        <v>6.223130578783654E-2</v>
      </c>
    </row>
    <row r="42" spans="1:13" ht="15.6" x14ac:dyDescent="0.3">
      <c r="A42" s="9" t="s">
        <v>31</v>
      </c>
      <c r="B42" s="8">
        <f>B43</f>
        <v>272471.24283</v>
      </c>
      <c r="C42" s="8">
        <f>C43</f>
        <v>548709.85475000006</v>
      </c>
      <c r="D42" s="10">
        <f t="shared" si="0"/>
        <v>101.38266668103049</v>
      </c>
      <c r="E42" s="10">
        <f t="shared" si="1"/>
        <v>3.3295076625237181</v>
      </c>
      <c r="F42" s="8">
        <f>F43</f>
        <v>1537238.23125</v>
      </c>
      <c r="G42" s="8">
        <f>G43</f>
        <v>2320555.9188799998</v>
      </c>
      <c r="H42" s="10">
        <f t="shared" si="2"/>
        <v>50.956167476595205</v>
      </c>
      <c r="I42" s="10">
        <f t="shared" si="3"/>
        <v>2.7230290691381742</v>
      </c>
      <c r="J42" s="8">
        <f>J43</f>
        <v>4036658.88075</v>
      </c>
      <c r="K42" s="8">
        <f>K43</f>
        <v>5053337.8447599998</v>
      </c>
      <c r="L42" s="10">
        <f t="shared" si="4"/>
        <v>25.186150082146742</v>
      </c>
      <c r="M42" s="10">
        <f t="shared" si="5"/>
        <v>2.614691832106276</v>
      </c>
    </row>
    <row r="43" spans="1:13" ht="13.8" x14ac:dyDescent="0.25">
      <c r="A43" s="11" t="s">
        <v>156</v>
      </c>
      <c r="B43" s="12">
        <v>272471.24283</v>
      </c>
      <c r="C43" s="12">
        <v>548709.85475000006</v>
      </c>
      <c r="D43" s="13">
        <f t="shared" si="0"/>
        <v>101.38266668103049</v>
      </c>
      <c r="E43" s="13">
        <f t="shared" si="1"/>
        <v>3.3295076625237181</v>
      </c>
      <c r="F43" s="12">
        <v>1537238.23125</v>
      </c>
      <c r="G43" s="12">
        <v>2320555.9188799998</v>
      </c>
      <c r="H43" s="13">
        <f t="shared" si="2"/>
        <v>50.956167476595205</v>
      </c>
      <c r="I43" s="13">
        <f t="shared" si="3"/>
        <v>2.7230290691381742</v>
      </c>
      <c r="J43" s="12">
        <v>4036658.88075</v>
      </c>
      <c r="K43" s="12">
        <v>5053337.8447599998</v>
      </c>
      <c r="L43" s="13">
        <f t="shared" si="4"/>
        <v>25.186150082146742</v>
      </c>
      <c r="M43" s="13">
        <f t="shared" si="5"/>
        <v>2.614691832106276</v>
      </c>
    </row>
    <row r="44" spans="1:13" ht="15.6" x14ac:dyDescent="0.3">
      <c r="A44" s="9" t="s">
        <v>33</v>
      </c>
      <c r="B44" s="8">
        <f>B8+B22+B42</f>
        <v>8960950.2939400002</v>
      </c>
      <c r="C44" s="8">
        <f>C8+C22+C42</f>
        <v>15248627.674200002</v>
      </c>
      <c r="D44" s="10">
        <f t="shared" si="0"/>
        <v>70.167528822385663</v>
      </c>
      <c r="E44" s="10">
        <f t="shared" si="1"/>
        <v>92.526901503075521</v>
      </c>
      <c r="F44" s="15">
        <f>F8+F22+F42</f>
        <v>56415743.927190006</v>
      </c>
      <c r="G44" s="15">
        <f>G8+G22+G42</f>
        <v>77312300.51478</v>
      </c>
      <c r="H44" s="16">
        <f t="shared" si="2"/>
        <v>37.040292537060267</v>
      </c>
      <c r="I44" s="16">
        <f t="shared" si="3"/>
        <v>90.721210375012191</v>
      </c>
      <c r="J44" s="15">
        <f>J8+J22+J42</f>
        <v>151850034.92188999</v>
      </c>
      <c r="K44" s="15">
        <f>K8+K22+K42</f>
        <v>177055139.44115999</v>
      </c>
      <c r="L44" s="16">
        <f t="shared" si="4"/>
        <v>16.598682069605868</v>
      </c>
      <c r="M44" s="16">
        <f t="shared" si="5"/>
        <v>91.611651773744725</v>
      </c>
    </row>
    <row r="45" spans="1:13" ht="30" x14ac:dyDescent="0.25">
      <c r="A45" s="137" t="s">
        <v>222</v>
      </c>
      <c r="B45" s="138">
        <f>B46-B44</f>
        <v>996589.70605999976</v>
      </c>
      <c r="C45" s="138">
        <f>C46-C44</f>
        <v>1231582.3257999979</v>
      </c>
      <c r="D45" s="139">
        <f t="shared" si="0"/>
        <v>23.579675598801579</v>
      </c>
      <c r="E45" s="139">
        <f t="shared" ref="E45:E46" si="6">C45/C$46*100</f>
        <v>7.4730984969244814</v>
      </c>
      <c r="F45" s="138">
        <f>F46-F44</f>
        <v>5183243.3158099949</v>
      </c>
      <c r="G45" s="138">
        <f>G46-G44</f>
        <v>7907352.3042200059</v>
      </c>
      <c r="H45" s="140">
        <f t="shared" si="2"/>
        <v>52.556070059472205</v>
      </c>
      <c r="I45" s="139">
        <f t="shared" si="3"/>
        <v>9.2787896249878106</v>
      </c>
      <c r="J45" s="138">
        <f>J46-J44</f>
        <v>13852217.650109977</v>
      </c>
      <c r="K45" s="138">
        <f>K46-K44</f>
        <v>16211913.39883998</v>
      </c>
      <c r="L45" s="140">
        <f t="shared" si="4"/>
        <v>17.034786835819531</v>
      </c>
      <c r="M45" s="139">
        <f t="shared" si="5"/>
        <v>8.3883482262552747</v>
      </c>
    </row>
    <row r="46" spans="1:13" ht="21" x14ac:dyDescent="0.25">
      <c r="A46" s="141" t="s">
        <v>223</v>
      </c>
      <c r="B46" s="142">
        <v>9957540</v>
      </c>
      <c r="C46" s="142">
        <v>16480210</v>
      </c>
      <c r="D46" s="143">
        <f t="shared" si="0"/>
        <v>65.504833523139254</v>
      </c>
      <c r="E46" s="144">
        <f t="shared" si="6"/>
        <v>100</v>
      </c>
      <c r="F46" s="142">
        <v>61598987.243000001</v>
      </c>
      <c r="G46" s="142">
        <v>85219652.819000006</v>
      </c>
      <c r="H46" s="143">
        <f t="shared" si="2"/>
        <v>38.345866763717311</v>
      </c>
      <c r="I46" s="144">
        <f t="shared" ref="I46" si="7">G46/G$46*100</f>
        <v>100</v>
      </c>
      <c r="J46" s="142">
        <v>165702252.57199997</v>
      </c>
      <c r="K46" s="142">
        <v>193267052.83999997</v>
      </c>
      <c r="L46" s="143">
        <f t="shared" si="4"/>
        <v>16.63513913670106</v>
      </c>
      <c r="M46" s="144">
        <f t="shared" ref="M46" si="8">K46/K$46*100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1" sqref="H1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1" sqref="I1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H1" sqref="H1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1" sqref="H1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zoomScale="90" zoomScaleNormal="90" workbookViewId="0">
      <selection activeCell="B1" sqref="B1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2021</v>
      </c>
      <c r="B2" s="113" t="s">
        <v>2</v>
      </c>
      <c r="C2" s="114">
        <f>C4+C6+C8+C10+C12+C14+C16+C18+C20+C22</f>
        <v>2060040.0939400003</v>
      </c>
      <c r="D2" s="114">
        <f t="shared" ref="D2:O2" si="0">D4+D6+D8+D10+D12+D14+D16+D18+D20+D22</f>
        <v>2129032.0327400002</v>
      </c>
      <c r="E2" s="114">
        <f t="shared" si="0"/>
        <v>2428082.7501500002</v>
      </c>
      <c r="F2" s="114">
        <f t="shared" si="0"/>
        <v>2356310.6921100002</v>
      </c>
      <c r="G2" s="114">
        <f t="shared" si="0"/>
        <v>2083736.36665</v>
      </c>
      <c r="H2" s="114"/>
      <c r="I2" s="114"/>
      <c r="J2" s="114"/>
      <c r="K2" s="114"/>
      <c r="L2" s="114"/>
      <c r="M2" s="114"/>
      <c r="N2" s="114"/>
      <c r="O2" s="114">
        <f t="shared" si="0"/>
        <v>11057201.935590001</v>
      </c>
    </row>
    <row r="3" spans="1:15" ht="14.4" thickTop="1" x14ac:dyDescent="0.25">
      <c r="A3" s="86">
        <v>2020</v>
      </c>
      <c r="B3" s="113" t="s">
        <v>2</v>
      </c>
      <c r="C3" s="114">
        <f>C5+C7+C9+C11+C13+C15+C17+C19+C21+C23</f>
        <v>2043239.08813</v>
      </c>
      <c r="D3" s="114">
        <f t="shared" ref="D3:O3" si="1">D5+D7+D9+D11+D13+D15+D17+D19+D21+D23</f>
        <v>1939489.3303999999</v>
      </c>
      <c r="E3" s="114">
        <f t="shared" si="1"/>
        <v>2031662.9815100001</v>
      </c>
      <c r="F3" s="114">
        <f t="shared" si="1"/>
        <v>1762688.7463500001</v>
      </c>
      <c r="G3" s="114">
        <f t="shared" si="1"/>
        <v>1575498.4579800002</v>
      </c>
      <c r="H3" s="114">
        <f t="shared" si="1"/>
        <v>1910019.8322999999</v>
      </c>
      <c r="I3" s="114">
        <f t="shared" si="1"/>
        <v>1954116.9953300003</v>
      </c>
      <c r="J3" s="114">
        <f t="shared" si="1"/>
        <v>1678855.3372</v>
      </c>
      <c r="K3" s="114">
        <f t="shared" si="1"/>
        <v>2215733.1288999999</v>
      </c>
      <c r="L3" s="114">
        <f t="shared" si="1"/>
        <v>2332619.2736599999</v>
      </c>
      <c r="M3" s="114">
        <f t="shared" si="1"/>
        <v>2308007.08983</v>
      </c>
      <c r="N3" s="114">
        <f t="shared" si="1"/>
        <v>2594420.1552800001</v>
      </c>
      <c r="O3" s="114">
        <f t="shared" si="1"/>
        <v>24346350.416870002</v>
      </c>
    </row>
    <row r="4" spans="1:15" s="37" customFormat="1" ht="13.8" x14ac:dyDescent="0.25">
      <c r="A4" s="87">
        <v>2021</v>
      </c>
      <c r="B4" s="115" t="s">
        <v>130</v>
      </c>
      <c r="C4" s="116">
        <v>599857.19082000002</v>
      </c>
      <c r="D4" s="116">
        <v>635815.15078999999</v>
      </c>
      <c r="E4" s="116">
        <v>783933.87655000004</v>
      </c>
      <c r="F4" s="116">
        <v>752425.80943999998</v>
      </c>
      <c r="G4" s="116">
        <v>617477.06692999997</v>
      </c>
      <c r="H4" s="116"/>
      <c r="I4" s="116"/>
      <c r="J4" s="116"/>
      <c r="K4" s="116"/>
      <c r="L4" s="116"/>
      <c r="M4" s="116"/>
      <c r="N4" s="116"/>
      <c r="O4" s="117">
        <v>3389509.0945299999</v>
      </c>
    </row>
    <row r="5" spans="1:15" ht="13.8" x14ac:dyDescent="0.25">
      <c r="A5" s="86">
        <v>2020</v>
      </c>
      <c r="B5" s="115" t="s">
        <v>130</v>
      </c>
      <c r="C5" s="116">
        <v>583479.08978000004</v>
      </c>
      <c r="D5" s="116">
        <v>593058.92209000001</v>
      </c>
      <c r="E5" s="116">
        <v>631382.81952000002</v>
      </c>
      <c r="F5" s="116">
        <v>593842.38549999997</v>
      </c>
      <c r="G5" s="116">
        <v>498475.42518999998</v>
      </c>
      <c r="H5" s="116">
        <v>571551.14307999995</v>
      </c>
      <c r="I5" s="116">
        <v>588897.20463000005</v>
      </c>
      <c r="J5" s="116">
        <v>544244.33328999998</v>
      </c>
      <c r="K5" s="116">
        <v>643333.91526000004</v>
      </c>
      <c r="L5" s="116">
        <v>667002.41604000004</v>
      </c>
      <c r="M5" s="116">
        <v>611857.62601000001</v>
      </c>
      <c r="N5" s="116">
        <v>765309.70807000005</v>
      </c>
      <c r="O5" s="117">
        <v>7292434.9884599997</v>
      </c>
    </row>
    <row r="6" spans="1:15" s="37" customFormat="1" ht="13.8" x14ac:dyDescent="0.25">
      <c r="A6" s="87">
        <v>2021</v>
      </c>
      <c r="B6" s="115" t="s">
        <v>131</v>
      </c>
      <c r="C6" s="116">
        <v>278212.13961000001</v>
      </c>
      <c r="D6" s="116">
        <v>249593.13803</v>
      </c>
      <c r="E6" s="116">
        <v>246579.78922999999</v>
      </c>
      <c r="F6" s="116">
        <v>201544.91263000001</v>
      </c>
      <c r="G6" s="116">
        <v>201267.36111</v>
      </c>
      <c r="H6" s="116"/>
      <c r="I6" s="116"/>
      <c r="J6" s="116"/>
      <c r="K6" s="116"/>
      <c r="L6" s="116"/>
      <c r="M6" s="116"/>
      <c r="N6" s="116"/>
      <c r="O6" s="117">
        <v>1177197.3406100001</v>
      </c>
    </row>
    <row r="7" spans="1:15" ht="13.8" x14ac:dyDescent="0.25">
      <c r="A7" s="86">
        <v>2020</v>
      </c>
      <c r="B7" s="115" t="s">
        <v>131</v>
      </c>
      <c r="C7" s="116">
        <v>255284.85496</v>
      </c>
      <c r="D7" s="116">
        <v>203425.85910999999</v>
      </c>
      <c r="E7" s="116">
        <v>178132.90669999999</v>
      </c>
      <c r="F7" s="116">
        <v>118357.13295</v>
      </c>
      <c r="G7" s="116">
        <v>158686.86642999999</v>
      </c>
      <c r="H7" s="116">
        <v>264193.62819999998</v>
      </c>
      <c r="I7" s="116">
        <v>185540.81602</v>
      </c>
      <c r="J7" s="116">
        <v>129755.44379999999</v>
      </c>
      <c r="K7" s="116">
        <v>197114.48373000001</v>
      </c>
      <c r="L7" s="116">
        <v>263887.011</v>
      </c>
      <c r="M7" s="116">
        <v>370422.74047000002</v>
      </c>
      <c r="N7" s="116">
        <v>405314.96317</v>
      </c>
      <c r="O7" s="117">
        <v>2730116.7065400002</v>
      </c>
    </row>
    <row r="8" spans="1:15" s="37" customFormat="1" ht="13.8" x14ac:dyDescent="0.25">
      <c r="A8" s="87">
        <v>2021</v>
      </c>
      <c r="B8" s="115" t="s">
        <v>132</v>
      </c>
      <c r="C8" s="116">
        <v>129763.89152999999</v>
      </c>
      <c r="D8" s="116">
        <v>145632.75881</v>
      </c>
      <c r="E8" s="116">
        <v>164340.66694</v>
      </c>
      <c r="F8" s="116">
        <v>157954.69589</v>
      </c>
      <c r="G8" s="116">
        <v>144892.95775999999</v>
      </c>
      <c r="H8" s="116"/>
      <c r="I8" s="116"/>
      <c r="J8" s="116"/>
      <c r="K8" s="116"/>
      <c r="L8" s="116"/>
      <c r="M8" s="116"/>
      <c r="N8" s="116"/>
      <c r="O8" s="117">
        <v>742584.97092999995</v>
      </c>
    </row>
    <row r="9" spans="1:15" ht="13.8" x14ac:dyDescent="0.25">
      <c r="A9" s="86">
        <v>2020</v>
      </c>
      <c r="B9" s="115" t="s">
        <v>132</v>
      </c>
      <c r="C9" s="116">
        <v>131869.98423</v>
      </c>
      <c r="D9" s="116">
        <v>126847.16056</v>
      </c>
      <c r="E9" s="116">
        <v>162232.90966999999</v>
      </c>
      <c r="F9" s="116">
        <v>143635.70899000001</v>
      </c>
      <c r="G9" s="116">
        <v>99998.845289999997</v>
      </c>
      <c r="H9" s="116">
        <v>112606.64788999999</v>
      </c>
      <c r="I9" s="116">
        <v>124157.45339</v>
      </c>
      <c r="J9" s="116">
        <v>130638.14971</v>
      </c>
      <c r="K9" s="116">
        <v>166846.41081</v>
      </c>
      <c r="L9" s="116">
        <v>168641.87609000001</v>
      </c>
      <c r="M9" s="116">
        <v>164437.27471999999</v>
      </c>
      <c r="N9" s="116">
        <v>151181.52932999999</v>
      </c>
      <c r="O9" s="117">
        <v>1683093.95068</v>
      </c>
    </row>
    <row r="10" spans="1:15" s="37" customFormat="1" ht="13.8" x14ac:dyDescent="0.25">
      <c r="A10" s="87">
        <v>2021</v>
      </c>
      <c r="B10" s="115" t="s">
        <v>133</v>
      </c>
      <c r="C10" s="116">
        <v>103746.17676</v>
      </c>
      <c r="D10" s="116">
        <v>116716.96887</v>
      </c>
      <c r="E10" s="116">
        <v>126261.47457000001</v>
      </c>
      <c r="F10" s="116">
        <v>122129.59006</v>
      </c>
      <c r="G10" s="116">
        <v>105203.02776</v>
      </c>
      <c r="H10" s="116"/>
      <c r="I10" s="116"/>
      <c r="J10" s="116"/>
      <c r="K10" s="116"/>
      <c r="L10" s="116"/>
      <c r="M10" s="116"/>
      <c r="N10" s="116"/>
      <c r="O10" s="117">
        <v>574057.23802000005</v>
      </c>
    </row>
    <row r="11" spans="1:15" ht="13.8" x14ac:dyDescent="0.25">
      <c r="A11" s="86">
        <v>2020</v>
      </c>
      <c r="B11" s="115" t="s">
        <v>133</v>
      </c>
      <c r="C11" s="116">
        <v>113205.42514000001</v>
      </c>
      <c r="D11" s="116">
        <v>100301.6303</v>
      </c>
      <c r="E11" s="116">
        <v>123199.15419</v>
      </c>
      <c r="F11" s="116">
        <v>103631.95716999999</v>
      </c>
      <c r="G11" s="116">
        <v>74239.044009999998</v>
      </c>
      <c r="H11" s="116">
        <v>89459.700299999997</v>
      </c>
      <c r="I11" s="116">
        <v>89853.850919999997</v>
      </c>
      <c r="J11" s="116">
        <v>84827.392730000007</v>
      </c>
      <c r="K11" s="116">
        <v>148527.73120000001</v>
      </c>
      <c r="L11" s="116">
        <v>191066.40427</v>
      </c>
      <c r="M11" s="116">
        <v>154427.12138</v>
      </c>
      <c r="N11" s="116">
        <v>125746.17405</v>
      </c>
      <c r="O11" s="117">
        <v>1398485.5856600001</v>
      </c>
    </row>
    <row r="12" spans="1:15" s="37" customFormat="1" ht="13.8" x14ac:dyDescent="0.25">
      <c r="A12" s="87">
        <v>2021</v>
      </c>
      <c r="B12" s="115" t="s">
        <v>134</v>
      </c>
      <c r="C12" s="116">
        <v>190789.16724000001</v>
      </c>
      <c r="D12" s="116">
        <v>201548.49173000001</v>
      </c>
      <c r="E12" s="116">
        <v>183857.54379</v>
      </c>
      <c r="F12" s="116">
        <v>166169.65615</v>
      </c>
      <c r="G12" s="116">
        <v>148116.16407999999</v>
      </c>
      <c r="H12" s="116"/>
      <c r="I12" s="116"/>
      <c r="J12" s="116"/>
      <c r="K12" s="116"/>
      <c r="L12" s="116"/>
      <c r="M12" s="116"/>
      <c r="N12" s="116"/>
      <c r="O12" s="117">
        <v>890481.02298999997</v>
      </c>
    </row>
    <row r="13" spans="1:15" ht="13.8" x14ac:dyDescent="0.25">
      <c r="A13" s="86">
        <v>2020</v>
      </c>
      <c r="B13" s="115" t="s">
        <v>134</v>
      </c>
      <c r="C13" s="116">
        <v>183299.71315</v>
      </c>
      <c r="D13" s="116">
        <v>163093.91933999999</v>
      </c>
      <c r="E13" s="116">
        <v>207313.63224000001</v>
      </c>
      <c r="F13" s="116">
        <v>196606.79991999999</v>
      </c>
      <c r="G13" s="116">
        <v>119975.59901000001</v>
      </c>
      <c r="H13" s="116">
        <v>120394.22031</v>
      </c>
      <c r="I13" s="116">
        <v>135352.20457</v>
      </c>
      <c r="J13" s="116">
        <v>91056.767959999997</v>
      </c>
      <c r="K13" s="116">
        <v>222079.4828</v>
      </c>
      <c r="L13" s="116">
        <v>171070.26412000001</v>
      </c>
      <c r="M13" s="116">
        <v>155514.57625000001</v>
      </c>
      <c r="N13" s="116">
        <v>174474.31294999999</v>
      </c>
      <c r="O13" s="117">
        <v>1940231.4926199999</v>
      </c>
    </row>
    <row r="14" spans="1:15" s="37" customFormat="1" ht="13.8" x14ac:dyDescent="0.25">
      <c r="A14" s="87">
        <v>2021</v>
      </c>
      <c r="B14" s="115" t="s">
        <v>135</v>
      </c>
      <c r="C14" s="116">
        <v>15943.144840000001</v>
      </c>
      <c r="D14" s="116">
        <v>26135.543170000001</v>
      </c>
      <c r="E14" s="116">
        <v>26641.716609999999</v>
      </c>
      <c r="F14" s="116">
        <v>24925.042600000001</v>
      </c>
      <c r="G14" s="116">
        <v>19502.859820000001</v>
      </c>
      <c r="H14" s="116"/>
      <c r="I14" s="116"/>
      <c r="J14" s="116"/>
      <c r="K14" s="116"/>
      <c r="L14" s="116"/>
      <c r="M14" s="116"/>
      <c r="N14" s="116"/>
      <c r="O14" s="117">
        <v>113148.30704</v>
      </c>
    </row>
    <row r="15" spans="1:15" ht="13.8" x14ac:dyDescent="0.25">
      <c r="A15" s="86">
        <v>2020</v>
      </c>
      <c r="B15" s="115" t="s">
        <v>135</v>
      </c>
      <c r="C15" s="116">
        <v>24451.569380000001</v>
      </c>
      <c r="D15" s="116">
        <v>24726.651860000002</v>
      </c>
      <c r="E15" s="116">
        <v>29417.072550000001</v>
      </c>
      <c r="F15" s="116">
        <v>23301.29163</v>
      </c>
      <c r="G15" s="116">
        <v>19919.669020000001</v>
      </c>
      <c r="H15" s="116">
        <v>18969.29394</v>
      </c>
      <c r="I15" s="116">
        <v>19075.408370000001</v>
      </c>
      <c r="J15" s="116">
        <v>14848.67002</v>
      </c>
      <c r="K15" s="116">
        <v>19081.79737</v>
      </c>
      <c r="L15" s="116">
        <v>22005.576830000002</v>
      </c>
      <c r="M15" s="116">
        <v>25197.230309999999</v>
      </c>
      <c r="N15" s="116">
        <v>30132.582460000001</v>
      </c>
      <c r="O15" s="117">
        <v>271126.81374000001</v>
      </c>
    </row>
    <row r="16" spans="1:15" ht="13.8" x14ac:dyDescent="0.25">
      <c r="A16" s="87">
        <v>2021</v>
      </c>
      <c r="B16" s="115" t="s">
        <v>136</v>
      </c>
      <c r="C16" s="116">
        <v>59118.003539999998</v>
      </c>
      <c r="D16" s="116">
        <v>49199.688770000001</v>
      </c>
      <c r="E16" s="116">
        <v>49273.004710000001</v>
      </c>
      <c r="F16" s="116">
        <v>52377.636700000003</v>
      </c>
      <c r="G16" s="116">
        <v>62161.215640000002</v>
      </c>
      <c r="H16" s="116"/>
      <c r="I16" s="116"/>
      <c r="J16" s="116"/>
      <c r="K16" s="116"/>
      <c r="L16" s="116"/>
      <c r="M16" s="116"/>
      <c r="N16" s="116"/>
      <c r="O16" s="117">
        <v>272129.54936</v>
      </c>
    </row>
    <row r="17" spans="1:15" ht="13.8" x14ac:dyDescent="0.25">
      <c r="A17" s="86">
        <v>2020</v>
      </c>
      <c r="B17" s="115" t="s">
        <v>136</v>
      </c>
      <c r="C17" s="116">
        <v>79131.446320000003</v>
      </c>
      <c r="D17" s="116">
        <v>60671.367539999999</v>
      </c>
      <c r="E17" s="116">
        <v>78806.017680000004</v>
      </c>
      <c r="F17" s="116">
        <v>53409.438990000002</v>
      </c>
      <c r="G17" s="116">
        <v>69658.718049999996</v>
      </c>
      <c r="H17" s="116">
        <v>84526.764179999998</v>
      </c>
      <c r="I17" s="116">
        <v>74619.318069999994</v>
      </c>
      <c r="J17" s="116">
        <v>71254.857780000006</v>
      </c>
      <c r="K17" s="116">
        <v>90724.827149999997</v>
      </c>
      <c r="L17" s="116">
        <v>79811.920360000004</v>
      </c>
      <c r="M17" s="116">
        <v>67968.791859999998</v>
      </c>
      <c r="N17" s="116">
        <v>99922.812779999993</v>
      </c>
      <c r="O17" s="117">
        <v>910506.28075999999</v>
      </c>
    </row>
    <row r="18" spans="1:15" ht="13.8" x14ac:dyDescent="0.25">
      <c r="A18" s="87">
        <v>2021</v>
      </c>
      <c r="B18" s="115" t="s">
        <v>137</v>
      </c>
      <c r="C18" s="116">
        <v>12015.77319</v>
      </c>
      <c r="D18" s="116">
        <v>16226.111290000001</v>
      </c>
      <c r="E18" s="116">
        <v>17369.885979999999</v>
      </c>
      <c r="F18" s="116">
        <v>15412.279479999999</v>
      </c>
      <c r="G18" s="116">
        <v>14685.200150000001</v>
      </c>
      <c r="H18" s="116"/>
      <c r="I18" s="116"/>
      <c r="J18" s="116"/>
      <c r="K18" s="116"/>
      <c r="L18" s="116"/>
      <c r="M18" s="116"/>
      <c r="N18" s="116"/>
      <c r="O18" s="117">
        <v>75709.250090000001</v>
      </c>
    </row>
    <row r="19" spans="1:15" ht="13.8" x14ac:dyDescent="0.25">
      <c r="A19" s="86">
        <v>2020</v>
      </c>
      <c r="B19" s="115" t="s">
        <v>137</v>
      </c>
      <c r="C19" s="116">
        <v>11024.010979999999</v>
      </c>
      <c r="D19" s="116">
        <v>13044.33958</v>
      </c>
      <c r="E19" s="116">
        <v>12149.519109999999</v>
      </c>
      <c r="F19" s="116">
        <v>6813.2945600000003</v>
      </c>
      <c r="G19" s="116">
        <v>6914.2485900000001</v>
      </c>
      <c r="H19" s="116">
        <v>6061.0726599999998</v>
      </c>
      <c r="I19" s="116">
        <v>6099.3303900000001</v>
      </c>
      <c r="J19" s="116">
        <v>6022.5977899999998</v>
      </c>
      <c r="K19" s="116">
        <v>8099.6306800000002</v>
      </c>
      <c r="L19" s="116">
        <v>7811.1414000000004</v>
      </c>
      <c r="M19" s="116">
        <v>8959.7396700000008</v>
      </c>
      <c r="N19" s="116">
        <v>13108.625050000001</v>
      </c>
      <c r="O19" s="117">
        <v>106107.55046</v>
      </c>
    </row>
    <row r="20" spans="1:15" ht="13.8" x14ac:dyDescent="0.25">
      <c r="A20" s="87">
        <v>2021</v>
      </c>
      <c r="B20" s="115" t="s">
        <v>138</v>
      </c>
      <c r="C20" s="118">
        <v>216901.64304</v>
      </c>
      <c r="D20" s="118">
        <v>209025.76936000001</v>
      </c>
      <c r="E20" s="118">
        <v>247882.11481</v>
      </c>
      <c r="F20" s="118">
        <v>281154.22963000002</v>
      </c>
      <c r="G20" s="118">
        <v>266195.84422000003</v>
      </c>
      <c r="H20" s="116"/>
      <c r="I20" s="116"/>
      <c r="J20" s="116"/>
      <c r="K20" s="116"/>
      <c r="L20" s="116"/>
      <c r="M20" s="116"/>
      <c r="N20" s="116"/>
      <c r="O20" s="117">
        <v>1221159.60106</v>
      </c>
    </row>
    <row r="21" spans="1:15" ht="13.8" x14ac:dyDescent="0.25">
      <c r="A21" s="86">
        <v>2020</v>
      </c>
      <c r="B21" s="115" t="s">
        <v>138</v>
      </c>
      <c r="C21" s="116">
        <v>208704.15538000001</v>
      </c>
      <c r="D21" s="116">
        <v>209590.38469000001</v>
      </c>
      <c r="E21" s="116">
        <v>182293.10563000001</v>
      </c>
      <c r="F21" s="116">
        <v>182916.50704999999</v>
      </c>
      <c r="G21" s="116">
        <v>160819.64772000001</v>
      </c>
      <c r="H21" s="116">
        <v>183353.03677999999</v>
      </c>
      <c r="I21" s="116">
        <v>218769.25588000001</v>
      </c>
      <c r="J21" s="116">
        <v>179649.28064000001</v>
      </c>
      <c r="K21" s="116">
        <v>206141.39783999999</v>
      </c>
      <c r="L21" s="116">
        <v>234875.55642000001</v>
      </c>
      <c r="M21" s="116">
        <v>226851.70314999999</v>
      </c>
      <c r="N21" s="116">
        <v>255918.82803</v>
      </c>
      <c r="O21" s="117">
        <v>2449882.8592099999</v>
      </c>
    </row>
    <row r="22" spans="1:15" ht="13.8" x14ac:dyDescent="0.25">
      <c r="A22" s="87">
        <v>2021</v>
      </c>
      <c r="B22" s="115" t="s">
        <v>139</v>
      </c>
      <c r="C22" s="118">
        <v>453692.96337000001</v>
      </c>
      <c r="D22" s="118">
        <v>479138.41191999998</v>
      </c>
      <c r="E22" s="118">
        <v>581942.67695999995</v>
      </c>
      <c r="F22" s="118">
        <v>582216.83953</v>
      </c>
      <c r="G22" s="118">
        <v>504234.66918000003</v>
      </c>
      <c r="H22" s="116"/>
      <c r="I22" s="116"/>
      <c r="J22" s="116"/>
      <c r="K22" s="116"/>
      <c r="L22" s="116"/>
      <c r="M22" s="116"/>
      <c r="N22" s="116"/>
      <c r="O22" s="117">
        <v>2601225.5609599999</v>
      </c>
    </row>
    <row r="23" spans="1:15" ht="13.8" x14ac:dyDescent="0.25">
      <c r="A23" s="86">
        <v>2020</v>
      </c>
      <c r="B23" s="115" t="s">
        <v>139</v>
      </c>
      <c r="C23" s="116">
        <v>452788.83880999999</v>
      </c>
      <c r="D23" s="118">
        <v>444729.09532999998</v>
      </c>
      <c r="E23" s="116">
        <v>426735.84422000003</v>
      </c>
      <c r="F23" s="116">
        <v>340174.22959</v>
      </c>
      <c r="G23" s="116">
        <v>366810.39467000001</v>
      </c>
      <c r="H23" s="116">
        <v>458904.32496</v>
      </c>
      <c r="I23" s="116">
        <v>511752.15308999998</v>
      </c>
      <c r="J23" s="116">
        <v>426557.84347999998</v>
      </c>
      <c r="K23" s="116">
        <v>513783.45205999998</v>
      </c>
      <c r="L23" s="116">
        <v>526447.10713000002</v>
      </c>
      <c r="M23" s="116">
        <v>522370.28600999998</v>
      </c>
      <c r="N23" s="116">
        <v>573310.61939000001</v>
      </c>
      <c r="O23" s="117">
        <v>5564364.1887400001</v>
      </c>
    </row>
    <row r="24" spans="1:15" ht="13.8" x14ac:dyDescent="0.25">
      <c r="A24" s="87">
        <v>2021</v>
      </c>
      <c r="B24" s="113" t="s">
        <v>14</v>
      </c>
      <c r="C24" s="119">
        <f>C26+C28+C30+C32+C34+C36+C38+C40+C42+C44+C46+C48+C50+C52+C54+C56</f>
        <v>11080245.900810001</v>
      </c>
      <c r="D24" s="119">
        <f t="shared" ref="D24:O24" si="2">D26+D28+D30+D32+D34+D36+D38+D40+D42+D44+D46+D48+D50+D52+D54+D56</f>
        <v>11957966.651930001</v>
      </c>
      <c r="E24" s="119">
        <f t="shared" si="2"/>
        <v>14126862.210779998</v>
      </c>
      <c r="F24" s="119">
        <f t="shared" si="2"/>
        <v>14153286.44399</v>
      </c>
      <c r="G24" s="119">
        <f t="shared" si="2"/>
        <v>12616181.4528</v>
      </c>
      <c r="H24" s="119"/>
      <c r="I24" s="119"/>
      <c r="J24" s="119"/>
      <c r="K24" s="119"/>
      <c r="L24" s="119"/>
      <c r="M24" s="119"/>
      <c r="N24" s="119"/>
      <c r="O24" s="119">
        <f t="shared" si="2"/>
        <v>63934542.66031</v>
      </c>
    </row>
    <row r="25" spans="1:15" ht="13.8" x14ac:dyDescent="0.25">
      <c r="A25" s="86">
        <v>2020</v>
      </c>
      <c r="B25" s="113" t="s">
        <v>14</v>
      </c>
      <c r="C25" s="119">
        <f>C27+C29+C31+C33+C35+C37+C39+C41+C43+C45+C47+C49+C51+C53+C55+C57</f>
        <v>11099679.12768</v>
      </c>
      <c r="D25" s="119">
        <f t="shared" ref="D25:O25" si="3">D27+D29+D31+D33+D35+D37+D39+D41+D43+D45+D47+D49+D51+D53+D55+D57</f>
        <v>11122090.373340001</v>
      </c>
      <c r="E25" s="119">
        <f t="shared" si="3"/>
        <v>9958383.383820001</v>
      </c>
      <c r="F25" s="119">
        <f t="shared" si="3"/>
        <v>6232793.6136000007</v>
      </c>
      <c r="G25" s="119">
        <f t="shared" si="3"/>
        <v>7112980.593129999</v>
      </c>
      <c r="H25" s="119">
        <f t="shared" si="3"/>
        <v>10209313.9649</v>
      </c>
      <c r="I25" s="119">
        <f t="shared" si="3"/>
        <v>11458479.789470002</v>
      </c>
      <c r="J25" s="119">
        <f t="shared" si="3"/>
        <v>9391685.6354299989</v>
      </c>
      <c r="K25" s="119">
        <f t="shared" si="3"/>
        <v>12225463.80449</v>
      </c>
      <c r="L25" s="119">
        <f t="shared" si="3"/>
        <v>13281131.391140003</v>
      </c>
      <c r="M25" s="119">
        <f t="shared" si="3"/>
        <v>12174679.312859999</v>
      </c>
      <c r="N25" s="119">
        <f t="shared" si="3"/>
        <v>13275531.289709998</v>
      </c>
      <c r="O25" s="119">
        <f t="shared" si="3"/>
        <v>127542212.27957001</v>
      </c>
    </row>
    <row r="26" spans="1:15" ht="13.8" x14ac:dyDescent="0.25">
      <c r="A26" s="87">
        <v>2021</v>
      </c>
      <c r="B26" s="115" t="s">
        <v>140</v>
      </c>
      <c r="C26" s="116">
        <v>730337.87921000004</v>
      </c>
      <c r="D26" s="116">
        <v>745064.54556999996</v>
      </c>
      <c r="E26" s="116">
        <v>869077.96433999995</v>
      </c>
      <c r="F26" s="116">
        <v>878125.86681000004</v>
      </c>
      <c r="G26" s="116">
        <v>745068.74586999998</v>
      </c>
      <c r="H26" s="116"/>
      <c r="I26" s="116"/>
      <c r="J26" s="116"/>
      <c r="K26" s="116"/>
      <c r="L26" s="116"/>
      <c r="M26" s="116"/>
      <c r="N26" s="116"/>
      <c r="O26" s="117">
        <v>3967675.0018000002</v>
      </c>
    </row>
    <row r="27" spans="1:15" ht="13.8" x14ac:dyDescent="0.25">
      <c r="A27" s="86">
        <v>2020</v>
      </c>
      <c r="B27" s="115" t="s">
        <v>140</v>
      </c>
      <c r="C27" s="116">
        <v>672977.22942999995</v>
      </c>
      <c r="D27" s="116">
        <v>645847.26633000001</v>
      </c>
      <c r="E27" s="116">
        <v>584624.57605000003</v>
      </c>
      <c r="F27" s="116">
        <v>306219.74414999998</v>
      </c>
      <c r="G27" s="116">
        <v>368572.67878999998</v>
      </c>
      <c r="H27" s="116">
        <v>553302.64202999999</v>
      </c>
      <c r="I27" s="116">
        <v>655102.73019000003</v>
      </c>
      <c r="J27" s="116">
        <v>568016.42666</v>
      </c>
      <c r="K27" s="116">
        <v>687220.02313999995</v>
      </c>
      <c r="L27" s="116">
        <v>769146.17827000003</v>
      </c>
      <c r="M27" s="116">
        <v>704178.76338999998</v>
      </c>
      <c r="N27" s="116">
        <v>768552.53382999997</v>
      </c>
      <c r="O27" s="117">
        <v>7283760.7922599996</v>
      </c>
    </row>
    <row r="28" spans="1:15" ht="13.8" x14ac:dyDescent="0.25">
      <c r="A28" s="87">
        <v>2021</v>
      </c>
      <c r="B28" s="115" t="s">
        <v>141</v>
      </c>
      <c r="C28" s="116">
        <v>109764.21923</v>
      </c>
      <c r="D28" s="116">
        <v>129094.72953</v>
      </c>
      <c r="E28" s="116">
        <v>157620.03049</v>
      </c>
      <c r="F28" s="116">
        <v>143080.70457999999</v>
      </c>
      <c r="G28" s="116">
        <v>101033.45239000001</v>
      </c>
      <c r="H28" s="116"/>
      <c r="I28" s="116"/>
      <c r="J28" s="116"/>
      <c r="K28" s="116"/>
      <c r="L28" s="116"/>
      <c r="M28" s="116"/>
      <c r="N28" s="116"/>
      <c r="O28" s="117">
        <v>640593.13621999999</v>
      </c>
    </row>
    <row r="29" spans="1:15" ht="13.8" x14ac:dyDescent="0.25">
      <c r="A29" s="86">
        <v>2020</v>
      </c>
      <c r="B29" s="115" t="s">
        <v>141</v>
      </c>
      <c r="C29" s="116">
        <v>132734.87474999999</v>
      </c>
      <c r="D29" s="116">
        <v>151363.62469999999</v>
      </c>
      <c r="E29" s="116">
        <v>130394.66183</v>
      </c>
      <c r="F29" s="116">
        <v>53932.50344</v>
      </c>
      <c r="G29" s="116">
        <v>61556.372819999997</v>
      </c>
      <c r="H29" s="116">
        <v>101137.99194000001</v>
      </c>
      <c r="I29" s="116">
        <v>127736.4161</v>
      </c>
      <c r="J29" s="116">
        <v>97893.038379999998</v>
      </c>
      <c r="K29" s="116">
        <v>130369.79236000001</v>
      </c>
      <c r="L29" s="116">
        <v>130856.13042</v>
      </c>
      <c r="M29" s="116">
        <v>103919.55716</v>
      </c>
      <c r="N29" s="116">
        <v>109889.28439</v>
      </c>
      <c r="O29" s="117">
        <v>1331784.24829</v>
      </c>
    </row>
    <row r="30" spans="1:15" s="37" customFormat="1" ht="13.8" x14ac:dyDescent="0.25">
      <c r="A30" s="87">
        <v>2021</v>
      </c>
      <c r="B30" s="115" t="s">
        <v>142</v>
      </c>
      <c r="C30" s="116">
        <v>235590.76749999999</v>
      </c>
      <c r="D30" s="116">
        <v>246727.25545</v>
      </c>
      <c r="E30" s="116">
        <v>286719.10710000002</v>
      </c>
      <c r="F30" s="116">
        <v>305067.87388000003</v>
      </c>
      <c r="G30" s="116">
        <v>245553.16972999999</v>
      </c>
      <c r="H30" s="116"/>
      <c r="I30" s="116"/>
      <c r="J30" s="116"/>
      <c r="K30" s="116"/>
      <c r="L30" s="116"/>
      <c r="M30" s="116"/>
      <c r="N30" s="116"/>
      <c r="O30" s="117">
        <v>1319658.1736600001</v>
      </c>
    </row>
    <row r="31" spans="1:15" ht="13.8" x14ac:dyDescent="0.25">
      <c r="A31" s="86">
        <v>2020</v>
      </c>
      <c r="B31" s="115" t="s">
        <v>142</v>
      </c>
      <c r="C31" s="116">
        <v>221439.79410999999</v>
      </c>
      <c r="D31" s="116">
        <v>216850.69987000001</v>
      </c>
      <c r="E31" s="116">
        <v>219895.73874</v>
      </c>
      <c r="F31" s="116">
        <v>75483.474539999996</v>
      </c>
      <c r="G31" s="116">
        <v>117221.57016</v>
      </c>
      <c r="H31" s="116">
        <v>195131.12787</v>
      </c>
      <c r="I31" s="116">
        <v>248773.95482000001</v>
      </c>
      <c r="J31" s="116">
        <v>205412.21100000001</v>
      </c>
      <c r="K31" s="116">
        <v>269574.16256999999</v>
      </c>
      <c r="L31" s="116">
        <v>286875.71578000003</v>
      </c>
      <c r="M31" s="116">
        <v>257753.96281999999</v>
      </c>
      <c r="N31" s="116">
        <v>289158.32893000002</v>
      </c>
      <c r="O31" s="117">
        <v>2603570.7412100001</v>
      </c>
    </row>
    <row r="32" spans="1:15" ht="13.8" x14ac:dyDescent="0.25">
      <c r="A32" s="87">
        <v>2021</v>
      </c>
      <c r="B32" s="115" t="s">
        <v>143</v>
      </c>
      <c r="C32" s="118">
        <v>1639043.4040000001</v>
      </c>
      <c r="D32" s="118">
        <v>1671534.6150100001</v>
      </c>
      <c r="E32" s="118">
        <v>1996983.9192300001</v>
      </c>
      <c r="F32" s="118">
        <v>2159198.8792500002</v>
      </c>
      <c r="G32" s="118">
        <v>2130882.6774200001</v>
      </c>
      <c r="H32" s="118"/>
      <c r="I32" s="118"/>
      <c r="J32" s="118"/>
      <c r="K32" s="118"/>
      <c r="L32" s="118"/>
      <c r="M32" s="118"/>
      <c r="N32" s="118"/>
      <c r="O32" s="117">
        <v>9597643.4949099999</v>
      </c>
    </row>
    <row r="33" spans="1:15" ht="13.8" x14ac:dyDescent="0.25">
      <c r="A33" s="86">
        <v>2020</v>
      </c>
      <c r="B33" s="115" t="s">
        <v>143</v>
      </c>
      <c r="C33" s="116">
        <v>1680111.3639199999</v>
      </c>
      <c r="D33" s="116">
        <v>1489584.15833</v>
      </c>
      <c r="E33" s="116">
        <v>1489081.6651600001</v>
      </c>
      <c r="F33" s="118">
        <v>1275431.3443100001</v>
      </c>
      <c r="G33" s="118">
        <v>1180662.15961</v>
      </c>
      <c r="H33" s="118">
        <v>1422616.3534500001</v>
      </c>
      <c r="I33" s="118">
        <v>1579644.8391100001</v>
      </c>
      <c r="J33" s="118">
        <v>1372169.0569800001</v>
      </c>
      <c r="K33" s="118">
        <v>1617826.1510000001</v>
      </c>
      <c r="L33" s="118">
        <v>1721302.3902100001</v>
      </c>
      <c r="M33" s="118">
        <v>1629596.6049599999</v>
      </c>
      <c r="N33" s="118">
        <v>1799394.2410500001</v>
      </c>
      <c r="O33" s="117">
        <v>18257420.328090001</v>
      </c>
    </row>
    <row r="34" spans="1:15" ht="13.8" x14ac:dyDescent="0.25">
      <c r="A34" s="87">
        <v>2021</v>
      </c>
      <c r="B34" s="115" t="s">
        <v>144</v>
      </c>
      <c r="C34" s="116">
        <v>1514454.7182400001</v>
      </c>
      <c r="D34" s="116">
        <v>1512133.1497599999</v>
      </c>
      <c r="E34" s="116">
        <v>1676477.5094600001</v>
      </c>
      <c r="F34" s="116">
        <v>1628014.67695</v>
      </c>
      <c r="G34" s="116">
        <v>1303735.9778799999</v>
      </c>
      <c r="H34" s="116"/>
      <c r="I34" s="116"/>
      <c r="J34" s="116"/>
      <c r="K34" s="116"/>
      <c r="L34" s="116"/>
      <c r="M34" s="116"/>
      <c r="N34" s="116"/>
      <c r="O34" s="117">
        <v>7634816.0322899995</v>
      </c>
    </row>
    <row r="35" spans="1:15" ht="13.8" x14ac:dyDescent="0.25">
      <c r="A35" s="86">
        <v>2020</v>
      </c>
      <c r="B35" s="115" t="s">
        <v>144</v>
      </c>
      <c r="C35" s="116">
        <v>1490294.2445199999</v>
      </c>
      <c r="D35" s="116">
        <v>1516909.0920299999</v>
      </c>
      <c r="E35" s="116">
        <v>1209780.70175</v>
      </c>
      <c r="F35" s="116">
        <v>573302.50080000004</v>
      </c>
      <c r="G35" s="116">
        <v>835979.35548999999</v>
      </c>
      <c r="H35" s="116">
        <v>1348587.8126099999</v>
      </c>
      <c r="I35" s="116">
        <v>1804480.1500299999</v>
      </c>
      <c r="J35" s="116">
        <v>1538109.84464</v>
      </c>
      <c r="K35" s="116">
        <v>1787679.1854999999</v>
      </c>
      <c r="L35" s="116">
        <v>1847086.0948600001</v>
      </c>
      <c r="M35" s="116">
        <v>1514744.6110400001</v>
      </c>
      <c r="N35" s="116">
        <v>1652484.91998</v>
      </c>
      <c r="O35" s="117">
        <v>17119438.513250001</v>
      </c>
    </row>
    <row r="36" spans="1:15" ht="13.8" x14ac:dyDescent="0.25">
      <c r="A36" s="87">
        <v>2021</v>
      </c>
      <c r="B36" s="115" t="s">
        <v>145</v>
      </c>
      <c r="C36" s="116">
        <v>2266253.3593000001</v>
      </c>
      <c r="D36" s="116">
        <v>2530988.35463</v>
      </c>
      <c r="E36" s="116">
        <v>2890275.2054300001</v>
      </c>
      <c r="F36" s="116">
        <v>2464012.5112899998</v>
      </c>
      <c r="G36" s="116">
        <v>1881518.2286</v>
      </c>
      <c r="H36" s="116"/>
      <c r="I36" s="116"/>
      <c r="J36" s="116"/>
      <c r="K36" s="116"/>
      <c r="L36" s="116"/>
      <c r="M36" s="116"/>
      <c r="N36" s="116"/>
      <c r="O36" s="117">
        <v>12033047.65925</v>
      </c>
    </row>
    <row r="37" spans="1:15" ht="13.8" x14ac:dyDescent="0.25">
      <c r="A37" s="86">
        <v>2020</v>
      </c>
      <c r="B37" s="115" t="s">
        <v>145</v>
      </c>
      <c r="C37" s="116">
        <v>2398159.4803599999</v>
      </c>
      <c r="D37" s="116">
        <v>2517968.84608</v>
      </c>
      <c r="E37" s="116">
        <v>2060600.3320800001</v>
      </c>
      <c r="F37" s="116">
        <v>596327.39124000003</v>
      </c>
      <c r="G37" s="116">
        <v>1202350.3807000001</v>
      </c>
      <c r="H37" s="116">
        <v>2014182.0088200001</v>
      </c>
      <c r="I37" s="116">
        <v>2199887.67808</v>
      </c>
      <c r="J37" s="116">
        <v>1543627.02574</v>
      </c>
      <c r="K37" s="116">
        <v>2604389.16126</v>
      </c>
      <c r="L37" s="116">
        <v>2914073.0667500002</v>
      </c>
      <c r="M37" s="116">
        <v>2696296.9789800001</v>
      </c>
      <c r="N37" s="116">
        <v>2797567.6403299998</v>
      </c>
      <c r="O37" s="117">
        <v>25545429.990419999</v>
      </c>
    </row>
    <row r="38" spans="1:15" ht="13.8" x14ac:dyDescent="0.25">
      <c r="A38" s="87">
        <v>2021</v>
      </c>
      <c r="B38" s="115" t="s">
        <v>146</v>
      </c>
      <c r="C38" s="116">
        <v>42744.004710000001</v>
      </c>
      <c r="D38" s="116">
        <v>14477.6723</v>
      </c>
      <c r="E38" s="116">
        <v>153858.56008</v>
      </c>
      <c r="F38" s="116">
        <v>109911.3973</v>
      </c>
      <c r="G38" s="116">
        <v>136103.22236000001</v>
      </c>
      <c r="H38" s="116"/>
      <c r="I38" s="116"/>
      <c r="J38" s="116"/>
      <c r="K38" s="116"/>
      <c r="L38" s="116"/>
      <c r="M38" s="116"/>
      <c r="N38" s="116"/>
      <c r="O38" s="117">
        <v>457094.85674999998</v>
      </c>
    </row>
    <row r="39" spans="1:15" ht="13.8" x14ac:dyDescent="0.25">
      <c r="A39" s="86">
        <v>2020</v>
      </c>
      <c r="B39" s="115" t="s">
        <v>146</v>
      </c>
      <c r="C39" s="116">
        <v>108751.99489</v>
      </c>
      <c r="D39" s="116">
        <v>147559.76540999999</v>
      </c>
      <c r="E39" s="116">
        <v>68797.787249999994</v>
      </c>
      <c r="F39" s="116">
        <v>28953.63925</v>
      </c>
      <c r="G39" s="116">
        <v>58162.571049999999</v>
      </c>
      <c r="H39" s="116">
        <v>88349.361170000004</v>
      </c>
      <c r="I39" s="116">
        <v>141332.83762000001</v>
      </c>
      <c r="J39" s="116">
        <v>120028.25627</v>
      </c>
      <c r="K39" s="116">
        <v>159923.62223000001</v>
      </c>
      <c r="L39" s="116">
        <v>41729.86378</v>
      </c>
      <c r="M39" s="116">
        <v>223265.95722000001</v>
      </c>
      <c r="N39" s="116">
        <v>188150.69876</v>
      </c>
      <c r="O39" s="117">
        <v>1375006.3548999999</v>
      </c>
    </row>
    <row r="40" spans="1:15" ht="13.8" x14ac:dyDescent="0.25">
      <c r="A40" s="87">
        <v>2021</v>
      </c>
      <c r="B40" s="115" t="s">
        <v>147</v>
      </c>
      <c r="C40" s="116">
        <v>894518.64954999997</v>
      </c>
      <c r="D40" s="116">
        <v>1065075.02409</v>
      </c>
      <c r="E40" s="116">
        <v>1256310.8438200001</v>
      </c>
      <c r="F40" s="116">
        <v>1256708.05461</v>
      </c>
      <c r="G40" s="116">
        <v>1107067.0317800001</v>
      </c>
      <c r="H40" s="116"/>
      <c r="I40" s="116"/>
      <c r="J40" s="116"/>
      <c r="K40" s="116"/>
      <c r="L40" s="116"/>
      <c r="M40" s="116"/>
      <c r="N40" s="116"/>
      <c r="O40" s="117">
        <v>5579679.6038499996</v>
      </c>
    </row>
    <row r="41" spans="1:15" ht="13.8" x14ac:dyDescent="0.25">
      <c r="A41" s="86">
        <v>2020</v>
      </c>
      <c r="B41" s="115" t="s">
        <v>147</v>
      </c>
      <c r="C41" s="116">
        <v>822626.08528999996</v>
      </c>
      <c r="D41" s="116">
        <v>862527.26939000003</v>
      </c>
      <c r="E41" s="116">
        <v>828820.90619000001</v>
      </c>
      <c r="F41" s="116">
        <v>619436.81217000005</v>
      </c>
      <c r="G41" s="116">
        <v>668904.78333999997</v>
      </c>
      <c r="H41" s="116">
        <v>901107.66527999996</v>
      </c>
      <c r="I41" s="116">
        <v>984828.53367999999</v>
      </c>
      <c r="J41" s="116">
        <v>849845.24543999997</v>
      </c>
      <c r="K41" s="116">
        <v>1061243.37369</v>
      </c>
      <c r="L41" s="116">
        <v>1121184.5612699999</v>
      </c>
      <c r="M41" s="116">
        <v>1109142.3897599999</v>
      </c>
      <c r="N41" s="116">
        <v>1218623.6293299999</v>
      </c>
      <c r="O41" s="117">
        <v>11048291.254830001</v>
      </c>
    </row>
    <row r="42" spans="1:15" ht="13.8" x14ac:dyDescent="0.25">
      <c r="A42" s="87">
        <v>2021</v>
      </c>
      <c r="B42" s="115" t="s">
        <v>148</v>
      </c>
      <c r="C42" s="116">
        <v>651309.57152999996</v>
      </c>
      <c r="D42" s="116">
        <v>684223.58154000004</v>
      </c>
      <c r="E42" s="116">
        <v>784070.19186000002</v>
      </c>
      <c r="F42" s="116">
        <v>822262.84256999998</v>
      </c>
      <c r="G42" s="116">
        <v>736195.70467000001</v>
      </c>
      <c r="H42" s="116"/>
      <c r="I42" s="116"/>
      <c r="J42" s="116"/>
      <c r="K42" s="116"/>
      <c r="L42" s="116"/>
      <c r="M42" s="116"/>
      <c r="N42" s="116"/>
      <c r="O42" s="117">
        <v>3678061.8921699999</v>
      </c>
    </row>
    <row r="43" spans="1:15" ht="13.8" x14ac:dyDescent="0.25">
      <c r="A43" s="86">
        <v>2020</v>
      </c>
      <c r="B43" s="115" t="s">
        <v>148</v>
      </c>
      <c r="C43" s="116">
        <v>623755.91549000004</v>
      </c>
      <c r="D43" s="116">
        <v>633534.13815000001</v>
      </c>
      <c r="E43" s="116">
        <v>625397.03226000001</v>
      </c>
      <c r="F43" s="116">
        <v>455426.81581</v>
      </c>
      <c r="G43" s="116">
        <v>430827.64545000001</v>
      </c>
      <c r="H43" s="116">
        <v>585131.57038000005</v>
      </c>
      <c r="I43" s="116">
        <v>665759.24901000003</v>
      </c>
      <c r="J43" s="116">
        <v>570508.73341999995</v>
      </c>
      <c r="K43" s="116">
        <v>687343.74415000004</v>
      </c>
      <c r="L43" s="116">
        <v>735578.83067000005</v>
      </c>
      <c r="M43" s="116">
        <v>693416.86661999999</v>
      </c>
      <c r="N43" s="116">
        <v>833350.53908999998</v>
      </c>
      <c r="O43" s="117">
        <v>7540031.0805000002</v>
      </c>
    </row>
    <row r="44" spans="1:15" ht="13.8" x14ac:dyDescent="0.25">
      <c r="A44" s="87">
        <v>2021</v>
      </c>
      <c r="B44" s="115" t="s">
        <v>149</v>
      </c>
      <c r="C44" s="116">
        <v>758982.00164000003</v>
      </c>
      <c r="D44" s="116">
        <v>833385.38392000005</v>
      </c>
      <c r="E44" s="116">
        <v>978924.36598999996</v>
      </c>
      <c r="F44" s="116">
        <v>1049380.06467</v>
      </c>
      <c r="G44" s="116">
        <v>938845.65822999994</v>
      </c>
      <c r="H44" s="116"/>
      <c r="I44" s="116"/>
      <c r="J44" s="116"/>
      <c r="K44" s="116"/>
      <c r="L44" s="116"/>
      <c r="M44" s="116"/>
      <c r="N44" s="116"/>
      <c r="O44" s="117">
        <v>4559517.4744499996</v>
      </c>
    </row>
    <row r="45" spans="1:15" ht="13.8" x14ac:dyDescent="0.25">
      <c r="A45" s="86">
        <v>2020</v>
      </c>
      <c r="B45" s="115" t="s">
        <v>149</v>
      </c>
      <c r="C45" s="116">
        <v>702065.64616</v>
      </c>
      <c r="D45" s="116">
        <v>689370.16171999997</v>
      </c>
      <c r="E45" s="116">
        <v>671348.07797999994</v>
      </c>
      <c r="F45" s="116">
        <v>517653.10184000002</v>
      </c>
      <c r="G45" s="116">
        <v>497665.28460000001</v>
      </c>
      <c r="H45" s="116">
        <v>676135.63685000001</v>
      </c>
      <c r="I45" s="116">
        <v>754128.33484999998</v>
      </c>
      <c r="J45" s="116">
        <v>614929.14260999998</v>
      </c>
      <c r="K45" s="116">
        <v>747668.33560999995</v>
      </c>
      <c r="L45" s="116">
        <v>800847.14691999997</v>
      </c>
      <c r="M45" s="116">
        <v>761576.63332999998</v>
      </c>
      <c r="N45" s="116">
        <v>819266.60285000002</v>
      </c>
      <c r="O45" s="117">
        <v>8252654.1053200001</v>
      </c>
    </row>
    <row r="46" spans="1:15" ht="13.8" x14ac:dyDescent="0.25">
      <c r="A46" s="87">
        <v>2021</v>
      </c>
      <c r="B46" s="115" t="s">
        <v>150</v>
      </c>
      <c r="C46" s="116">
        <v>1053690.6409799999</v>
      </c>
      <c r="D46" s="116">
        <v>1199909.6499399999</v>
      </c>
      <c r="E46" s="116">
        <v>1529313.6502700001</v>
      </c>
      <c r="F46" s="116">
        <v>1654668.6030600001</v>
      </c>
      <c r="G46" s="116">
        <v>1744969.20737</v>
      </c>
      <c r="H46" s="116"/>
      <c r="I46" s="116"/>
      <c r="J46" s="116"/>
      <c r="K46" s="116"/>
      <c r="L46" s="116"/>
      <c r="M46" s="116"/>
      <c r="N46" s="116"/>
      <c r="O46" s="117">
        <v>7182551.7516200002</v>
      </c>
    </row>
    <row r="47" spans="1:15" ht="13.8" x14ac:dyDescent="0.25">
      <c r="A47" s="86">
        <v>2020</v>
      </c>
      <c r="B47" s="115" t="s">
        <v>150</v>
      </c>
      <c r="C47" s="116">
        <v>1133329.39219</v>
      </c>
      <c r="D47" s="116">
        <v>997635.78670000006</v>
      </c>
      <c r="E47" s="116">
        <v>979413.15893000003</v>
      </c>
      <c r="F47" s="116">
        <v>900235.88714999997</v>
      </c>
      <c r="G47" s="116">
        <v>813839.48707000003</v>
      </c>
      <c r="H47" s="116">
        <v>1119140.86998</v>
      </c>
      <c r="I47" s="116">
        <v>1034393.88447</v>
      </c>
      <c r="J47" s="116">
        <v>864655.23341999995</v>
      </c>
      <c r="K47" s="116">
        <v>1084080.5368300001</v>
      </c>
      <c r="L47" s="116">
        <v>1103973.1307699999</v>
      </c>
      <c r="M47" s="116">
        <v>1208096.33794</v>
      </c>
      <c r="N47" s="116">
        <v>1367404.50657</v>
      </c>
      <c r="O47" s="117">
        <v>12606198.21202</v>
      </c>
    </row>
    <row r="48" spans="1:15" ht="13.8" x14ac:dyDescent="0.25">
      <c r="A48" s="87">
        <v>2021</v>
      </c>
      <c r="B48" s="115" t="s">
        <v>151</v>
      </c>
      <c r="C48" s="116">
        <v>278866.74043000001</v>
      </c>
      <c r="D48" s="116">
        <v>330164.97457999998</v>
      </c>
      <c r="E48" s="116">
        <v>402374.37345999997</v>
      </c>
      <c r="F48" s="116">
        <v>402512.50917999999</v>
      </c>
      <c r="G48" s="116">
        <v>385181.88886000001</v>
      </c>
      <c r="H48" s="116"/>
      <c r="I48" s="116"/>
      <c r="J48" s="116"/>
      <c r="K48" s="116"/>
      <c r="L48" s="116"/>
      <c r="M48" s="116"/>
      <c r="N48" s="116"/>
      <c r="O48" s="117">
        <v>1799100.48651</v>
      </c>
    </row>
    <row r="49" spans="1:15" ht="13.8" x14ac:dyDescent="0.25">
      <c r="A49" s="86">
        <v>2020</v>
      </c>
      <c r="B49" s="115" t="s">
        <v>151</v>
      </c>
      <c r="C49" s="116">
        <v>287897.45929000003</v>
      </c>
      <c r="D49" s="116">
        <v>309024.14743999997</v>
      </c>
      <c r="E49" s="116">
        <v>316472.83137999999</v>
      </c>
      <c r="F49" s="116">
        <v>231358.31606000001</v>
      </c>
      <c r="G49" s="116">
        <v>250126.45538</v>
      </c>
      <c r="H49" s="116">
        <v>322827.06705999997</v>
      </c>
      <c r="I49" s="116">
        <v>350505.08159999998</v>
      </c>
      <c r="J49" s="116">
        <v>318591.02639000001</v>
      </c>
      <c r="K49" s="116">
        <v>344046.81894999999</v>
      </c>
      <c r="L49" s="116">
        <v>356390.24981000001</v>
      </c>
      <c r="M49" s="116">
        <v>318073.2954</v>
      </c>
      <c r="N49" s="116">
        <v>352296.28479000001</v>
      </c>
      <c r="O49" s="117">
        <v>3757609.0335499998</v>
      </c>
    </row>
    <row r="50" spans="1:15" ht="13.8" x14ac:dyDescent="0.25">
      <c r="A50" s="87">
        <v>2021</v>
      </c>
      <c r="B50" s="115" t="s">
        <v>152</v>
      </c>
      <c r="C50" s="116">
        <v>330233.26205000002</v>
      </c>
      <c r="D50" s="116">
        <v>305387.00088000001</v>
      </c>
      <c r="E50" s="116">
        <v>339820.52992</v>
      </c>
      <c r="F50" s="116">
        <v>403119.28915000003</v>
      </c>
      <c r="G50" s="116">
        <v>490487.23272999999</v>
      </c>
      <c r="H50" s="116"/>
      <c r="I50" s="116"/>
      <c r="J50" s="116"/>
      <c r="K50" s="116"/>
      <c r="L50" s="116"/>
      <c r="M50" s="116"/>
      <c r="N50" s="116"/>
      <c r="O50" s="117">
        <v>1869047.31473</v>
      </c>
    </row>
    <row r="51" spans="1:15" ht="13.8" x14ac:dyDescent="0.25">
      <c r="A51" s="86">
        <v>2020</v>
      </c>
      <c r="B51" s="115" t="s">
        <v>152</v>
      </c>
      <c r="C51" s="116">
        <v>290551.54897</v>
      </c>
      <c r="D51" s="116">
        <v>374002.95552000002</v>
      </c>
      <c r="E51" s="116">
        <v>229228.4767</v>
      </c>
      <c r="F51" s="116">
        <v>145571.75638000001</v>
      </c>
      <c r="G51" s="116">
        <v>230640.46377999999</v>
      </c>
      <c r="H51" s="116">
        <v>346445.54528000002</v>
      </c>
      <c r="I51" s="116">
        <v>347047.36641999998</v>
      </c>
      <c r="J51" s="116">
        <v>187487.85428999999</v>
      </c>
      <c r="K51" s="116">
        <v>316252.85888999997</v>
      </c>
      <c r="L51" s="116">
        <v>694774.87872000004</v>
      </c>
      <c r="M51" s="116">
        <v>314789.19592000003</v>
      </c>
      <c r="N51" s="116">
        <v>301778.20906999998</v>
      </c>
      <c r="O51" s="117">
        <v>3778571.1099399999</v>
      </c>
    </row>
    <row r="52" spans="1:15" ht="13.8" x14ac:dyDescent="0.25">
      <c r="A52" s="87">
        <v>2021</v>
      </c>
      <c r="B52" s="115" t="s">
        <v>153</v>
      </c>
      <c r="C52" s="116">
        <v>166996.66803</v>
      </c>
      <c r="D52" s="116">
        <v>233224.86911999999</v>
      </c>
      <c r="E52" s="116">
        <v>246973.32432000001</v>
      </c>
      <c r="F52" s="116">
        <v>302548.47836000001</v>
      </c>
      <c r="G52" s="116">
        <v>170347.43424999999</v>
      </c>
      <c r="H52" s="116"/>
      <c r="I52" s="116"/>
      <c r="J52" s="116"/>
      <c r="K52" s="116"/>
      <c r="L52" s="116"/>
      <c r="M52" s="116"/>
      <c r="N52" s="116"/>
      <c r="O52" s="117">
        <v>1120090.7740799999</v>
      </c>
    </row>
    <row r="53" spans="1:15" ht="13.8" x14ac:dyDescent="0.25">
      <c r="A53" s="86">
        <v>2020</v>
      </c>
      <c r="B53" s="115" t="s">
        <v>153</v>
      </c>
      <c r="C53" s="116">
        <v>166851.07902</v>
      </c>
      <c r="D53" s="116">
        <v>173864.44618999999</v>
      </c>
      <c r="E53" s="116">
        <v>141493.82573000001</v>
      </c>
      <c r="F53" s="116">
        <v>160660.43745</v>
      </c>
      <c r="G53" s="116">
        <v>112401.96175</v>
      </c>
      <c r="H53" s="116">
        <v>167255.91334999999</v>
      </c>
      <c r="I53" s="116">
        <v>139475.37940000001</v>
      </c>
      <c r="J53" s="116">
        <v>177409.4436</v>
      </c>
      <c r="K53" s="116">
        <v>281550.57806999999</v>
      </c>
      <c r="L53" s="116">
        <v>287181.89549999998</v>
      </c>
      <c r="M53" s="116">
        <v>191365.55755</v>
      </c>
      <c r="N53" s="116">
        <v>279510.36897000001</v>
      </c>
      <c r="O53" s="117">
        <v>2279020.8865800002</v>
      </c>
    </row>
    <row r="54" spans="1:15" ht="13.8" x14ac:dyDescent="0.25">
      <c r="A54" s="87">
        <v>2021</v>
      </c>
      <c r="B54" s="115" t="s">
        <v>154</v>
      </c>
      <c r="C54" s="116">
        <v>400133.39517999999</v>
      </c>
      <c r="D54" s="116">
        <v>446007.63300999999</v>
      </c>
      <c r="E54" s="116">
        <v>546232.43487</v>
      </c>
      <c r="F54" s="116">
        <v>561355.29188999999</v>
      </c>
      <c r="G54" s="116">
        <v>487668.02411</v>
      </c>
      <c r="H54" s="116"/>
      <c r="I54" s="116"/>
      <c r="J54" s="116"/>
      <c r="K54" s="116"/>
      <c r="L54" s="116"/>
      <c r="M54" s="116"/>
      <c r="N54" s="116"/>
      <c r="O54" s="117">
        <v>2441396.7790600001</v>
      </c>
    </row>
    <row r="55" spans="1:15" ht="13.8" x14ac:dyDescent="0.25">
      <c r="A55" s="86">
        <v>2020</v>
      </c>
      <c r="B55" s="115" t="s">
        <v>154</v>
      </c>
      <c r="C55" s="116">
        <v>361004.43206999998</v>
      </c>
      <c r="D55" s="116">
        <v>387548.43968000001</v>
      </c>
      <c r="E55" s="116">
        <v>396008.68799000001</v>
      </c>
      <c r="F55" s="116">
        <v>286875.33373000001</v>
      </c>
      <c r="G55" s="116">
        <v>277944.24114</v>
      </c>
      <c r="H55" s="116">
        <v>359616.86741000001</v>
      </c>
      <c r="I55" s="116">
        <v>415949.28769999999</v>
      </c>
      <c r="J55" s="116">
        <v>355292.86916</v>
      </c>
      <c r="K55" s="116">
        <v>435787.62508999999</v>
      </c>
      <c r="L55" s="116">
        <v>459706.16210999998</v>
      </c>
      <c r="M55" s="116">
        <v>439380.20208999998</v>
      </c>
      <c r="N55" s="116">
        <v>487904.27445999999</v>
      </c>
      <c r="O55" s="117">
        <v>4663018.4226299999</v>
      </c>
    </row>
    <row r="56" spans="1:15" ht="13.8" x14ac:dyDescent="0.25">
      <c r="A56" s="87">
        <v>2021</v>
      </c>
      <c r="B56" s="115" t="s">
        <v>155</v>
      </c>
      <c r="C56" s="116">
        <v>7326.6192300000002</v>
      </c>
      <c r="D56" s="116">
        <v>10568.212600000001</v>
      </c>
      <c r="E56" s="116">
        <v>11830.200140000001</v>
      </c>
      <c r="F56" s="116">
        <v>13319.400439999999</v>
      </c>
      <c r="G56" s="116">
        <v>11523.796549999999</v>
      </c>
      <c r="H56" s="116"/>
      <c r="I56" s="116"/>
      <c r="J56" s="116"/>
      <c r="K56" s="116"/>
      <c r="L56" s="116"/>
      <c r="M56" s="116"/>
      <c r="N56" s="116"/>
      <c r="O56" s="117">
        <v>54568.22896</v>
      </c>
    </row>
    <row r="57" spans="1:15" ht="13.8" x14ac:dyDescent="0.25">
      <c r="A57" s="86">
        <v>2020</v>
      </c>
      <c r="B57" s="115" t="s">
        <v>155</v>
      </c>
      <c r="C57" s="116">
        <v>7128.5872200000003</v>
      </c>
      <c r="D57" s="116">
        <v>8499.5758000000005</v>
      </c>
      <c r="E57" s="116">
        <v>7024.9237999999996</v>
      </c>
      <c r="F57" s="116">
        <v>5924.5552799999996</v>
      </c>
      <c r="G57" s="116">
        <v>6125.1819999999998</v>
      </c>
      <c r="H57" s="116">
        <v>8345.5314199999993</v>
      </c>
      <c r="I57" s="116">
        <v>9434.06639</v>
      </c>
      <c r="J57" s="116">
        <v>7710.2274299999999</v>
      </c>
      <c r="K57" s="116">
        <v>10507.835150000001</v>
      </c>
      <c r="L57" s="116">
        <v>10425.095300000001</v>
      </c>
      <c r="M57" s="116">
        <v>9082.3986800000002</v>
      </c>
      <c r="N57" s="116">
        <v>10199.22731</v>
      </c>
      <c r="O57" s="117">
        <v>100407.20578</v>
      </c>
    </row>
    <row r="58" spans="1:15" ht="13.8" x14ac:dyDescent="0.25">
      <c r="A58" s="87">
        <v>2021</v>
      </c>
      <c r="B58" s="113" t="s">
        <v>31</v>
      </c>
      <c r="C58" s="119">
        <f>C60</f>
        <v>352755.46311999997</v>
      </c>
      <c r="D58" s="119">
        <f t="shared" ref="D58:O58" si="4">D60</f>
        <v>415063.26633999997</v>
      </c>
      <c r="E58" s="119">
        <f t="shared" si="4"/>
        <v>446502.02770999999</v>
      </c>
      <c r="F58" s="119">
        <f t="shared" si="4"/>
        <v>557525.30695999996</v>
      </c>
      <c r="G58" s="119">
        <f t="shared" si="4"/>
        <v>548709.85475000006</v>
      </c>
      <c r="H58" s="119"/>
      <c r="I58" s="119"/>
      <c r="J58" s="119"/>
      <c r="K58" s="119"/>
      <c r="L58" s="119"/>
      <c r="M58" s="119"/>
      <c r="N58" s="119"/>
      <c r="O58" s="119">
        <f t="shared" si="4"/>
        <v>2320555.9188799998</v>
      </c>
    </row>
    <row r="59" spans="1:15" ht="13.8" x14ac:dyDescent="0.25">
      <c r="A59" s="86">
        <v>2020</v>
      </c>
      <c r="B59" s="113" t="s">
        <v>31</v>
      </c>
      <c r="C59" s="119">
        <f>C61</f>
        <v>329222.77347000001</v>
      </c>
      <c r="D59" s="119">
        <f t="shared" ref="D59:O59" si="5">D61</f>
        <v>282290.46435000002</v>
      </c>
      <c r="E59" s="119">
        <f t="shared" si="5"/>
        <v>323949.13653000002</v>
      </c>
      <c r="F59" s="119">
        <f t="shared" si="5"/>
        <v>329304.61407000001</v>
      </c>
      <c r="G59" s="119">
        <f t="shared" si="5"/>
        <v>272471.24283</v>
      </c>
      <c r="H59" s="119">
        <f t="shared" si="5"/>
        <v>312612.13030000002</v>
      </c>
      <c r="I59" s="119">
        <f t="shared" si="5"/>
        <v>372489.72096000001</v>
      </c>
      <c r="J59" s="119">
        <f t="shared" si="5"/>
        <v>322478.51418</v>
      </c>
      <c r="K59" s="119">
        <f t="shared" si="5"/>
        <v>420079.68560999999</v>
      </c>
      <c r="L59" s="119">
        <f t="shared" si="5"/>
        <v>393981.22207000002</v>
      </c>
      <c r="M59" s="119">
        <f t="shared" si="5"/>
        <v>432334.80239000003</v>
      </c>
      <c r="N59" s="119">
        <f t="shared" si="5"/>
        <v>478805.85037</v>
      </c>
      <c r="O59" s="119">
        <f t="shared" si="5"/>
        <v>4270020.1571300002</v>
      </c>
    </row>
    <row r="60" spans="1:15" ht="13.8" x14ac:dyDescent="0.25">
      <c r="A60" s="87">
        <v>2021</v>
      </c>
      <c r="B60" s="115" t="s">
        <v>156</v>
      </c>
      <c r="C60" s="116">
        <v>352755.46311999997</v>
      </c>
      <c r="D60" s="116">
        <v>415063.26633999997</v>
      </c>
      <c r="E60" s="116">
        <v>446502.02770999999</v>
      </c>
      <c r="F60" s="116">
        <v>557525.30695999996</v>
      </c>
      <c r="G60" s="116">
        <v>548709.85475000006</v>
      </c>
      <c r="H60" s="116"/>
      <c r="I60" s="116"/>
      <c r="J60" s="116"/>
      <c r="K60" s="116"/>
      <c r="L60" s="116"/>
      <c r="M60" s="116"/>
      <c r="N60" s="116"/>
      <c r="O60" s="117">
        <v>2320555.9188799998</v>
      </c>
    </row>
    <row r="61" spans="1:15" ht="14.4" thickBot="1" x14ac:dyDescent="0.3">
      <c r="A61" s="86">
        <v>2020</v>
      </c>
      <c r="B61" s="115" t="s">
        <v>156</v>
      </c>
      <c r="C61" s="116">
        <v>329222.77347000001</v>
      </c>
      <c r="D61" s="116">
        <v>282290.46435000002</v>
      </c>
      <c r="E61" s="116">
        <v>323949.13653000002</v>
      </c>
      <c r="F61" s="116">
        <v>329304.61407000001</v>
      </c>
      <c r="G61" s="116">
        <v>272471.24283</v>
      </c>
      <c r="H61" s="116">
        <v>312612.13030000002</v>
      </c>
      <c r="I61" s="116">
        <v>372489.72096000001</v>
      </c>
      <c r="J61" s="116">
        <v>322478.51418</v>
      </c>
      <c r="K61" s="116">
        <v>420079.68560999999</v>
      </c>
      <c r="L61" s="116">
        <v>393981.22207000002</v>
      </c>
      <c r="M61" s="116">
        <v>432334.80239000003</v>
      </c>
      <c r="N61" s="116">
        <v>478805.85037</v>
      </c>
      <c r="O61" s="117">
        <v>4270020.1571300002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14701418.554</v>
      </c>
      <c r="D80" s="122">
        <v>14608357.762</v>
      </c>
      <c r="E80" s="122">
        <v>13353307.142000001</v>
      </c>
      <c r="F80" s="122">
        <v>8978363.7850000001</v>
      </c>
      <c r="G80" s="122">
        <v>9957543.5879999995</v>
      </c>
      <c r="H80" s="122">
        <v>13460458.335000001</v>
      </c>
      <c r="I80" s="122">
        <v>14891390.706</v>
      </c>
      <c r="J80" s="122">
        <v>12456513.242000001</v>
      </c>
      <c r="K80" s="122">
        <v>15991086.117000001</v>
      </c>
      <c r="L80" s="122">
        <v>17316556.177999999</v>
      </c>
      <c r="M80" s="122">
        <v>16089371.437999999</v>
      </c>
      <c r="N80" s="122">
        <v>17842024.004999999</v>
      </c>
      <c r="O80" s="122">
        <f t="shared" si="6"/>
        <v>169646390.852</v>
      </c>
    </row>
    <row r="81" spans="1:15" ht="13.8" thickBot="1" x14ac:dyDescent="0.3">
      <c r="A81" s="120">
        <v>2021</v>
      </c>
      <c r="B81" s="121" t="s">
        <v>40</v>
      </c>
      <c r="C81" s="122">
        <v>15022750.477</v>
      </c>
      <c r="D81" s="122">
        <v>15962073.359999999</v>
      </c>
      <c r="E81" s="122">
        <v>18968400.259</v>
      </c>
      <c r="F81" s="122">
        <v>18786218.723000001</v>
      </c>
      <c r="G81" s="122">
        <v>16480210</v>
      </c>
      <c r="H81" s="122"/>
      <c r="I81" s="122"/>
      <c r="J81" s="122"/>
      <c r="K81" s="122"/>
      <c r="L81" s="122"/>
      <c r="M81" s="122"/>
      <c r="N81" s="122"/>
      <c r="O81" s="122">
        <f t="shared" si="6"/>
        <v>85219652.819000006</v>
      </c>
    </row>
    <row r="83" spans="1:15" x14ac:dyDescent="0.25">
      <c r="C83" s="35"/>
    </row>
  </sheetData>
  <autoFilter ref="A1:O81" xr:uid="{17E70080-2016-4B86-94BC-9FD25D3B2E27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51" t="s">
        <v>62</v>
      </c>
      <c r="B2" s="151"/>
      <c r="C2" s="151"/>
      <c r="D2" s="151"/>
    </row>
    <row r="3" spans="1:4" ht="15.6" x14ac:dyDescent="0.3">
      <c r="A3" s="150" t="s">
        <v>63</v>
      </c>
      <c r="B3" s="150"/>
      <c r="C3" s="150"/>
      <c r="D3" s="150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157</v>
      </c>
      <c r="C5" s="127" t="s">
        <v>158</v>
      </c>
      <c r="D5" s="128" t="s">
        <v>65</v>
      </c>
    </row>
    <row r="6" spans="1:4" x14ac:dyDescent="0.25">
      <c r="A6" s="129" t="s">
        <v>159</v>
      </c>
      <c r="B6" s="130">
        <v>21.54766</v>
      </c>
      <c r="C6" s="130">
        <v>2818.8606599999998</v>
      </c>
      <c r="D6" s="136">
        <f t="shared" ref="D6:D15" si="0">(C6-B6)/B6</f>
        <v>129.81980409937782</v>
      </c>
    </row>
    <row r="7" spans="1:4" x14ac:dyDescent="0.25">
      <c r="A7" s="129" t="s">
        <v>160</v>
      </c>
      <c r="B7" s="130">
        <v>288.30709999999999</v>
      </c>
      <c r="C7" s="130">
        <v>22985.462589999999</v>
      </c>
      <c r="D7" s="136">
        <f t="shared" si="0"/>
        <v>78.725621013148825</v>
      </c>
    </row>
    <row r="8" spans="1:4" x14ac:dyDescent="0.25">
      <c r="A8" s="129" t="s">
        <v>161</v>
      </c>
      <c r="B8" s="130">
        <v>2.8759399999999999</v>
      </c>
      <c r="C8" s="130">
        <v>88.01482</v>
      </c>
      <c r="D8" s="136">
        <f t="shared" si="0"/>
        <v>29.603844308295724</v>
      </c>
    </row>
    <row r="9" spans="1:4" x14ac:dyDescent="0.25">
      <c r="A9" s="129" t="s">
        <v>162</v>
      </c>
      <c r="B9" s="130">
        <v>40.310540000000003</v>
      </c>
      <c r="C9" s="130">
        <v>844.63873999999998</v>
      </c>
      <c r="D9" s="136">
        <f t="shared" si="0"/>
        <v>19.953297574282058</v>
      </c>
    </row>
    <row r="10" spans="1:4" x14ac:dyDescent="0.25">
      <c r="A10" s="129" t="s">
        <v>163</v>
      </c>
      <c r="B10" s="130">
        <v>230.9881</v>
      </c>
      <c r="C10" s="130">
        <v>3104.4039499999999</v>
      </c>
      <c r="D10" s="136">
        <f t="shared" si="0"/>
        <v>12.439670485189495</v>
      </c>
    </row>
    <row r="11" spans="1:4" x14ac:dyDescent="0.25">
      <c r="A11" s="129" t="s">
        <v>164</v>
      </c>
      <c r="B11" s="130">
        <v>14.3</v>
      </c>
      <c r="C11" s="130">
        <v>181.60890000000001</v>
      </c>
      <c r="D11" s="136">
        <f t="shared" si="0"/>
        <v>11.699923076923076</v>
      </c>
    </row>
    <row r="12" spans="1:4" x14ac:dyDescent="0.25">
      <c r="A12" s="129" t="s">
        <v>165</v>
      </c>
      <c r="B12" s="130">
        <v>5.0510799999999998</v>
      </c>
      <c r="C12" s="130">
        <v>61.52825</v>
      </c>
      <c r="D12" s="136">
        <f t="shared" si="0"/>
        <v>11.181206791418866</v>
      </c>
    </row>
    <row r="13" spans="1:4" x14ac:dyDescent="0.25">
      <c r="A13" s="129" t="s">
        <v>166</v>
      </c>
      <c r="B13" s="130">
        <v>52.93197</v>
      </c>
      <c r="C13" s="130">
        <v>635.52243999999996</v>
      </c>
      <c r="D13" s="136">
        <f t="shared" si="0"/>
        <v>11.00640066863183</v>
      </c>
    </row>
    <row r="14" spans="1:4" x14ac:dyDescent="0.25">
      <c r="A14" s="129" t="s">
        <v>167</v>
      </c>
      <c r="B14" s="130">
        <v>7484.88454</v>
      </c>
      <c r="C14" s="130">
        <v>87703.777100000007</v>
      </c>
      <c r="D14" s="136">
        <f t="shared" si="0"/>
        <v>10.717452237412871</v>
      </c>
    </row>
    <row r="15" spans="1:4" x14ac:dyDescent="0.25">
      <c r="A15" s="129" t="s">
        <v>168</v>
      </c>
      <c r="B15" s="130">
        <v>218.67583999999999</v>
      </c>
      <c r="C15" s="130">
        <v>2126.10016</v>
      </c>
      <c r="D15" s="136">
        <f t="shared" si="0"/>
        <v>8.7226111489957017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51" t="s">
        <v>66</v>
      </c>
      <c r="B18" s="151"/>
      <c r="C18" s="151"/>
      <c r="D18" s="151"/>
    </row>
    <row r="19" spans="1:4" ht="15.6" x14ac:dyDescent="0.3">
      <c r="A19" s="150" t="s">
        <v>67</v>
      </c>
      <c r="B19" s="150"/>
      <c r="C19" s="150"/>
      <c r="D19" s="150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157</v>
      </c>
      <c r="C21" s="127" t="s">
        <v>158</v>
      </c>
      <c r="D21" s="128" t="s">
        <v>65</v>
      </c>
    </row>
    <row r="22" spans="1:4" x14ac:dyDescent="0.25">
      <c r="A22" s="129" t="s">
        <v>169</v>
      </c>
      <c r="B22" s="130">
        <v>847242.84112999996</v>
      </c>
      <c r="C22" s="130">
        <v>1289336.4797199999</v>
      </c>
      <c r="D22" s="136">
        <f t="shared" ref="D22:D31" si="1">(C22-B22)/B22</f>
        <v>0.52180274311950858</v>
      </c>
    </row>
    <row r="23" spans="1:4" x14ac:dyDescent="0.25">
      <c r="A23" s="129" t="s">
        <v>170</v>
      </c>
      <c r="B23" s="130">
        <v>531536.86831000005</v>
      </c>
      <c r="C23" s="130">
        <v>1086101.97841</v>
      </c>
      <c r="D23" s="136">
        <f t="shared" si="1"/>
        <v>1.043323884311576</v>
      </c>
    </row>
    <row r="24" spans="1:4" x14ac:dyDescent="0.25">
      <c r="A24" s="129" t="s">
        <v>171</v>
      </c>
      <c r="B24" s="130">
        <v>496204.31205000001</v>
      </c>
      <c r="C24" s="130">
        <v>1000979.07714</v>
      </c>
      <c r="D24" s="136">
        <f t="shared" si="1"/>
        <v>1.0172720245106139</v>
      </c>
    </row>
    <row r="25" spans="1:4" x14ac:dyDescent="0.25">
      <c r="A25" s="129" t="s">
        <v>172</v>
      </c>
      <c r="B25" s="130">
        <v>373252.79262999998</v>
      </c>
      <c r="C25" s="130">
        <v>761512.37476999999</v>
      </c>
      <c r="D25" s="136">
        <f t="shared" si="1"/>
        <v>1.0402054312956637</v>
      </c>
    </row>
    <row r="26" spans="1:4" x14ac:dyDescent="0.25">
      <c r="A26" s="129" t="s">
        <v>173</v>
      </c>
      <c r="B26" s="130">
        <v>251023.26341000001</v>
      </c>
      <c r="C26" s="130">
        <v>680352.93238999997</v>
      </c>
      <c r="D26" s="136">
        <f t="shared" si="1"/>
        <v>1.710318251574833</v>
      </c>
    </row>
    <row r="27" spans="1:4" x14ac:dyDescent="0.25">
      <c r="A27" s="129" t="s">
        <v>174</v>
      </c>
      <c r="B27" s="130">
        <v>401862.95847999997</v>
      </c>
      <c r="C27" s="130">
        <v>614776.11022000003</v>
      </c>
      <c r="D27" s="136">
        <f t="shared" si="1"/>
        <v>0.52981531949428573</v>
      </c>
    </row>
    <row r="28" spans="1:4" x14ac:dyDescent="0.25">
      <c r="A28" s="129" t="s">
        <v>175</v>
      </c>
      <c r="B28" s="130">
        <v>502435.14782000001</v>
      </c>
      <c r="C28" s="130">
        <v>562521.30990999995</v>
      </c>
      <c r="D28" s="136">
        <f t="shared" si="1"/>
        <v>0.11958988607924005</v>
      </c>
    </row>
    <row r="29" spans="1:4" x14ac:dyDescent="0.25">
      <c r="A29" s="129" t="s">
        <v>176</v>
      </c>
      <c r="B29" s="130">
        <v>310165.34221999999</v>
      </c>
      <c r="C29" s="130">
        <v>454217.63932000002</v>
      </c>
      <c r="D29" s="136">
        <f t="shared" si="1"/>
        <v>0.46443711624564382</v>
      </c>
    </row>
    <row r="30" spans="1:4" x14ac:dyDescent="0.25">
      <c r="A30" s="129" t="s">
        <v>177</v>
      </c>
      <c r="B30" s="130">
        <v>221623.82895</v>
      </c>
      <c r="C30" s="130">
        <v>408684.82981999998</v>
      </c>
      <c r="D30" s="136">
        <f t="shared" si="1"/>
        <v>0.84404732900902257</v>
      </c>
    </row>
    <row r="31" spans="1:4" x14ac:dyDescent="0.25">
      <c r="A31" s="129" t="s">
        <v>178</v>
      </c>
      <c r="B31" s="130">
        <v>259505.83415000001</v>
      </c>
      <c r="C31" s="130">
        <v>407716.82020000002</v>
      </c>
      <c r="D31" s="136">
        <f t="shared" si="1"/>
        <v>0.57112776109816032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51" t="s">
        <v>68</v>
      </c>
      <c r="B33" s="151"/>
      <c r="C33" s="151"/>
      <c r="D33" s="151"/>
    </row>
    <row r="34" spans="1:4" ht="15.6" x14ac:dyDescent="0.3">
      <c r="A34" s="150" t="s">
        <v>72</v>
      </c>
      <c r="B34" s="150"/>
      <c r="C34" s="150"/>
      <c r="D34" s="150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157</v>
      </c>
      <c r="C36" s="127" t="s">
        <v>158</v>
      </c>
      <c r="D36" s="128" t="s">
        <v>65</v>
      </c>
    </row>
    <row r="37" spans="1:4" x14ac:dyDescent="0.25">
      <c r="A37" s="129" t="s">
        <v>146</v>
      </c>
      <c r="B37" s="130">
        <v>58162.571049999999</v>
      </c>
      <c r="C37" s="130">
        <v>136103.22236000001</v>
      </c>
      <c r="D37" s="136">
        <f t="shared" ref="D37:D46" si="2">(C37-B37)/B37</f>
        <v>1.3400482458555281</v>
      </c>
    </row>
    <row r="38" spans="1:4" x14ac:dyDescent="0.25">
      <c r="A38" s="129" t="s">
        <v>150</v>
      </c>
      <c r="B38" s="130">
        <v>813839.48707000003</v>
      </c>
      <c r="C38" s="130">
        <v>1744969.20737</v>
      </c>
      <c r="D38" s="136">
        <f t="shared" si="2"/>
        <v>1.144119614608859</v>
      </c>
    </row>
    <row r="39" spans="1:4" x14ac:dyDescent="0.25">
      <c r="A39" s="129" t="s">
        <v>152</v>
      </c>
      <c r="B39" s="130">
        <v>230640.46377999999</v>
      </c>
      <c r="C39" s="130">
        <v>490487.23272999999</v>
      </c>
      <c r="D39" s="136">
        <f t="shared" si="2"/>
        <v>1.126631314780302</v>
      </c>
    </row>
    <row r="40" spans="1:4" x14ac:dyDescent="0.25">
      <c r="A40" s="129" t="s">
        <v>137</v>
      </c>
      <c r="B40" s="130">
        <v>6914.2485900000001</v>
      </c>
      <c r="C40" s="130">
        <v>14685.200150000001</v>
      </c>
      <c r="D40" s="136">
        <f t="shared" si="2"/>
        <v>1.1239039873745702</v>
      </c>
    </row>
    <row r="41" spans="1:4" x14ac:dyDescent="0.25">
      <c r="A41" s="129" t="s">
        <v>142</v>
      </c>
      <c r="B41" s="130">
        <v>117221.57016</v>
      </c>
      <c r="C41" s="130">
        <v>245553.16972999999</v>
      </c>
      <c r="D41" s="136">
        <f t="shared" si="2"/>
        <v>1.0947780292896223</v>
      </c>
    </row>
    <row r="42" spans="1:4" x14ac:dyDescent="0.25">
      <c r="A42" s="129" t="s">
        <v>140</v>
      </c>
      <c r="B42" s="130">
        <v>368572.67878999998</v>
      </c>
      <c r="C42" s="130">
        <v>745068.74586999998</v>
      </c>
      <c r="D42" s="136">
        <f t="shared" si="2"/>
        <v>1.021497492206997</v>
      </c>
    </row>
    <row r="43" spans="1:4" x14ac:dyDescent="0.25">
      <c r="A43" s="131" t="s">
        <v>156</v>
      </c>
      <c r="B43" s="130">
        <v>272471.24283</v>
      </c>
      <c r="C43" s="130">
        <v>548709.85475000006</v>
      </c>
      <c r="D43" s="136">
        <f t="shared" si="2"/>
        <v>1.0138266668103049</v>
      </c>
    </row>
    <row r="44" spans="1:4" x14ac:dyDescent="0.25">
      <c r="A44" s="129" t="s">
        <v>149</v>
      </c>
      <c r="B44" s="130">
        <v>497665.28460000001</v>
      </c>
      <c r="C44" s="130">
        <v>938845.65822999994</v>
      </c>
      <c r="D44" s="136">
        <f t="shared" si="2"/>
        <v>0.88650019859150919</v>
      </c>
    </row>
    <row r="45" spans="1:4" x14ac:dyDescent="0.25">
      <c r="A45" s="129" t="s">
        <v>155</v>
      </c>
      <c r="B45" s="130">
        <v>6125.1819999999998</v>
      </c>
      <c r="C45" s="130">
        <v>11523.796549999999</v>
      </c>
      <c r="D45" s="136">
        <f t="shared" si="2"/>
        <v>0.88138026755776389</v>
      </c>
    </row>
    <row r="46" spans="1:4" x14ac:dyDescent="0.25">
      <c r="A46" s="129" t="s">
        <v>143</v>
      </c>
      <c r="B46" s="130">
        <v>1180662.15961</v>
      </c>
      <c r="C46" s="130">
        <v>2130882.6774200001</v>
      </c>
      <c r="D46" s="136">
        <f t="shared" si="2"/>
        <v>0.80481999874026622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51" t="s">
        <v>71</v>
      </c>
      <c r="B48" s="151"/>
      <c r="C48" s="151"/>
      <c r="D48" s="151"/>
    </row>
    <row r="49" spans="1:4" ht="15.6" x14ac:dyDescent="0.3">
      <c r="A49" s="150" t="s">
        <v>69</v>
      </c>
      <c r="B49" s="150"/>
      <c r="C49" s="150"/>
      <c r="D49" s="150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157</v>
      </c>
      <c r="C51" s="127" t="s">
        <v>158</v>
      </c>
      <c r="D51" s="128" t="s">
        <v>65</v>
      </c>
    </row>
    <row r="52" spans="1:4" x14ac:dyDescent="0.25">
      <c r="A52" s="129" t="s">
        <v>143</v>
      </c>
      <c r="B52" s="130">
        <v>1180662.15961</v>
      </c>
      <c r="C52" s="130">
        <v>2130882.6774200001</v>
      </c>
      <c r="D52" s="136">
        <f t="shared" ref="D52:D61" si="3">(C52-B52)/B52</f>
        <v>0.80481999874026622</v>
      </c>
    </row>
    <row r="53" spans="1:4" x14ac:dyDescent="0.25">
      <c r="A53" s="129" t="s">
        <v>145</v>
      </c>
      <c r="B53" s="130">
        <v>1202350.3807000001</v>
      </c>
      <c r="C53" s="130">
        <v>1881518.2286</v>
      </c>
      <c r="D53" s="136">
        <f t="shared" si="3"/>
        <v>0.5648668298375662</v>
      </c>
    </row>
    <row r="54" spans="1:4" x14ac:dyDescent="0.25">
      <c r="A54" s="129" t="s">
        <v>150</v>
      </c>
      <c r="B54" s="130">
        <v>813839.48707000003</v>
      </c>
      <c r="C54" s="130">
        <v>1744969.20737</v>
      </c>
      <c r="D54" s="136">
        <f t="shared" si="3"/>
        <v>1.144119614608859</v>
      </c>
    </row>
    <row r="55" spans="1:4" x14ac:dyDescent="0.25">
      <c r="A55" s="129" t="s">
        <v>144</v>
      </c>
      <c r="B55" s="130">
        <v>835979.35548999999</v>
      </c>
      <c r="C55" s="130">
        <v>1303735.9778799999</v>
      </c>
      <c r="D55" s="136">
        <f t="shared" si="3"/>
        <v>0.55953130818144381</v>
      </c>
    </row>
    <row r="56" spans="1:4" x14ac:dyDescent="0.25">
      <c r="A56" s="129" t="s">
        <v>147</v>
      </c>
      <c r="B56" s="130">
        <v>668904.78333999997</v>
      </c>
      <c r="C56" s="130">
        <v>1107067.0317800001</v>
      </c>
      <c r="D56" s="136">
        <f t="shared" si="3"/>
        <v>0.6550442743915692</v>
      </c>
    </row>
    <row r="57" spans="1:4" x14ac:dyDescent="0.25">
      <c r="A57" s="129" t="s">
        <v>149</v>
      </c>
      <c r="B57" s="130">
        <v>497665.28460000001</v>
      </c>
      <c r="C57" s="130">
        <v>938845.65822999994</v>
      </c>
      <c r="D57" s="136">
        <f t="shared" si="3"/>
        <v>0.88650019859150919</v>
      </c>
    </row>
    <row r="58" spans="1:4" x14ac:dyDescent="0.25">
      <c r="A58" s="129" t="s">
        <v>140</v>
      </c>
      <c r="B58" s="130">
        <v>368572.67878999998</v>
      </c>
      <c r="C58" s="130">
        <v>745068.74586999998</v>
      </c>
      <c r="D58" s="136">
        <f t="shared" si="3"/>
        <v>1.021497492206997</v>
      </c>
    </row>
    <row r="59" spans="1:4" x14ac:dyDescent="0.25">
      <c r="A59" s="129" t="s">
        <v>148</v>
      </c>
      <c r="B59" s="130">
        <v>430827.64545000001</v>
      </c>
      <c r="C59" s="130">
        <v>736195.70467000001</v>
      </c>
      <c r="D59" s="136">
        <f t="shared" si="3"/>
        <v>0.70879402110104306</v>
      </c>
    </row>
    <row r="60" spans="1:4" x14ac:dyDescent="0.25">
      <c r="A60" s="129" t="s">
        <v>130</v>
      </c>
      <c r="B60" s="130">
        <v>498475.42518999998</v>
      </c>
      <c r="C60" s="130">
        <v>617477.06692999997</v>
      </c>
      <c r="D60" s="136">
        <f t="shared" si="3"/>
        <v>0.2387312106602669</v>
      </c>
    </row>
    <row r="61" spans="1:4" x14ac:dyDescent="0.25">
      <c r="A61" s="129" t="s">
        <v>156</v>
      </c>
      <c r="B61" s="130">
        <v>272471.24283</v>
      </c>
      <c r="C61" s="130">
        <v>548709.85475000006</v>
      </c>
      <c r="D61" s="136">
        <f t="shared" si="3"/>
        <v>1.0138266668103049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51" t="s">
        <v>73</v>
      </c>
      <c r="B63" s="151"/>
      <c r="C63" s="151"/>
      <c r="D63" s="151"/>
    </row>
    <row r="64" spans="1:4" ht="15.6" x14ac:dyDescent="0.3">
      <c r="A64" s="150" t="s">
        <v>74</v>
      </c>
      <c r="B64" s="150"/>
      <c r="C64" s="150"/>
      <c r="D64" s="150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157</v>
      </c>
      <c r="C66" s="127" t="s">
        <v>158</v>
      </c>
      <c r="D66" s="128" t="s">
        <v>65</v>
      </c>
    </row>
    <row r="67" spans="1:4" x14ac:dyDescent="0.25">
      <c r="A67" s="129" t="s">
        <v>179</v>
      </c>
      <c r="B67" s="135">
        <v>3815382.3744100002</v>
      </c>
      <c r="C67" s="135">
        <v>6576592.5676100003</v>
      </c>
      <c r="D67" s="136">
        <f t="shared" ref="D67:D76" si="4">(C67-B67)/B67</f>
        <v>0.72370470957763067</v>
      </c>
    </row>
    <row r="68" spans="1:4" x14ac:dyDescent="0.25">
      <c r="A68" s="129" t="s">
        <v>180</v>
      </c>
      <c r="B68" s="135">
        <v>574365.46545000002</v>
      </c>
      <c r="C68" s="135">
        <v>1174210.2162899999</v>
      </c>
      <c r="D68" s="136">
        <f t="shared" si="4"/>
        <v>1.0443607544719589</v>
      </c>
    </row>
    <row r="69" spans="1:4" x14ac:dyDescent="0.25">
      <c r="A69" s="129" t="s">
        <v>181</v>
      </c>
      <c r="B69" s="135">
        <v>625002.94507999998</v>
      </c>
      <c r="C69" s="135">
        <v>1128244.3052999999</v>
      </c>
      <c r="D69" s="136">
        <f t="shared" si="4"/>
        <v>0.80518238222955152</v>
      </c>
    </row>
    <row r="70" spans="1:4" x14ac:dyDescent="0.25">
      <c r="A70" s="129" t="s">
        <v>182</v>
      </c>
      <c r="B70" s="135">
        <v>587530.63399999996</v>
      </c>
      <c r="C70" s="135">
        <v>906934.28423999995</v>
      </c>
      <c r="D70" s="136">
        <f t="shared" si="4"/>
        <v>0.54363744076704601</v>
      </c>
    </row>
    <row r="71" spans="1:4" x14ac:dyDescent="0.25">
      <c r="A71" s="129" t="s">
        <v>183</v>
      </c>
      <c r="B71" s="135">
        <v>482665.62112999998</v>
      </c>
      <c r="C71" s="135">
        <v>742732.59323</v>
      </c>
      <c r="D71" s="136">
        <f t="shared" si="4"/>
        <v>0.53881395466107629</v>
      </c>
    </row>
    <row r="72" spans="1:4" x14ac:dyDescent="0.25">
      <c r="A72" s="129" t="s">
        <v>184</v>
      </c>
      <c r="B72" s="135">
        <v>548846.84377000004</v>
      </c>
      <c r="C72" s="135">
        <v>723389.14430000004</v>
      </c>
      <c r="D72" s="136">
        <f t="shared" si="4"/>
        <v>0.31801640568993372</v>
      </c>
    </row>
    <row r="73" spans="1:4" x14ac:dyDescent="0.25">
      <c r="A73" s="129" t="s">
        <v>185</v>
      </c>
      <c r="B73" s="135">
        <v>252516.38646000001</v>
      </c>
      <c r="C73" s="135">
        <v>445357.89292999997</v>
      </c>
      <c r="D73" s="136">
        <f t="shared" si="4"/>
        <v>0.76367917810572317</v>
      </c>
    </row>
    <row r="74" spans="1:4" x14ac:dyDescent="0.25">
      <c r="A74" s="129" t="s">
        <v>186</v>
      </c>
      <c r="B74" s="135">
        <v>171703.81586999999</v>
      </c>
      <c r="C74" s="135">
        <v>356338.73284999997</v>
      </c>
      <c r="D74" s="136">
        <f t="shared" si="4"/>
        <v>1.0753105051537721</v>
      </c>
    </row>
    <row r="75" spans="1:4" x14ac:dyDescent="0.25">
      <c r="A75" s="129" t="s">
        <v>187</v>
      </c>
      <c r="B75" s="135">
        <v>163455.89601999999</v>
      </c>
      <c r="C75" s="135">
        <v>341349.93779</v>
      </c>
      <c r="D75" s="136">
        <f t="shared" si="4"/>
        <v>1.0883305289167018</v>
      </c>
    </row>
    <row r="76" spans="1:4" x14ac:dyDescent="0.25">
      <c r="A76" s="129" t="s">
        <v>188</v>
      </c>
      <c r="B76" s="135">
        <v>165587.81958000001</v>
      </c>
      <c r="C76" s="135">
        <v>325693.22986999998</v>
      </c>
      <c r="D76" s="136">
        <f t="shared" si="4"/>
        <v>0.96689122844961828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51" t="s">
        <v>76</v>
      </c>
      <c r="B78" s="151"/>
      <c r="C78" s="151"/>
      <c r="D78" s="151"/>
    </row>
    <row r="79" spans="1:4" ht="15.6" x14ac:dyDescent="0.3">
      <c r="A79" s="150" t="s">
        <v>77</v>
      </c>
      <c r="B79" s="150"/>
      <c r="C79" s="150"/>
      <c r="D79" s="150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157</v>
      </c>
      <c r="C81" s="127" t="s">
        <v>158</v>
      </c>
      <c r="D81" s="128" t="s">
        <v>65</v>
      </c>
    </row>
    <row r="82" spans="1:4" x14ac:dyDescent="0.25">
      <c r="A82" s="129" t="s">
        <v>189</v>
      </c>
      <c r="B82" s="135">
        <v>485.88788</v>
      </c>
      <c r="C82" s="135">
        <v>3686.2784200000001</v>
      </c>
      <c r="D82" s="136">
        <f t="shared" ref="D82:D91" si="5">(C82-B82)/B82</f>
        <v>6.5866852657448467</v>
      </c>
    </row>
    <row r="83" spans="1:4" x14ac:dyDescent="0.25">
      <c r="A83" s="129" t="s">
        <v>190</v>
      </c>
      <c r="B83" s="135">
        <v>5220.6719999999996</v>
      </c>
      <c r="C83" s="135">
        <v>26778.927110000001</v>
      </c>
      <c r="D83" s="136">
        <f t="shared" si="5"/>
        <v>4.1294023278995509</v>
      </c>
    </row>
    <row r="84" spans="1:4" x14ac:dyDescent="0.25">
      <c r="A84" s="129" t="s">
        <v>191</v>
      </c>
      <c r="B84" s="135">
        <v>12041.564340000001</v>
      </c>
      <c r="C84" s="135">
        <v>41108.357389999997</v>
      </c>
      <c r="D84" s="136">
        <f t="shared" si="5"/>
        <v>2.4138718383495341</v>
      </c>
    </row>
    <row r="85" spans="1:4" x14ac:dyDescent="0.25">
      <c r="A85" s="129" t="s">
        <v>192</v>
      </c>
      <c r="B85" s="135">
        <v>11652.08533</v>
      </c>
      <c r="C85" s="135">
        <v>36747.180800000002</v>
      </c>
      <c r="D85" s="136">
        <f t="shared" si="5"/>
        <v>2.1536999394768421</v>
      </c>
    </row>
    <row r="86" spans="1:4" x14ac:dyDescent="0.25">
      <c r="A86" s="129" t="s">
        <v>193</v>
      </c>
      <c r="B86" s="135">
        <v>16258.164709999999</v>
      </c>
      <c r="C86" s="135">
        <v>50433.895530000002</v>
      </c>
      <c r="D86" s="136">
        <f t="shared" si="5"/>
        <v>2.1020657269500629</v>
      </c>
    </row>
    <row r="87" spans="1:4" x14ac:dyDescent="0.25">
      <c r="A87" s="129" t="s">
        <v>194</v>
      </c>
      <c r="B87" s="135">
        <v>3161.6505999999999</v>
      </c>
      <c r="C87" s="135">
        <v>8543.0324199999995</v>
      </c>
      <c r="D87" s="136">
        <f t="shared" si="5"/>
        <v>1.70207986296778</v>
      </c>
    </row>
    <row r="88" spans="1:4" x14ac:dyDescent="0.25">
      <c r="A88" s="129" t="s">
        <v>195</v>
      </c>
      <c r="B88" s="135">
        <v>12276.545829999999</v>
      </c>
      <c r="C88" s="135">
        <v>29536.898529999999</v>
      </c>
      <c r="D88" s="136">
        <f t="shared" si="5"/>
        <v>1.4059616555840284</v>
      </c>
    </row>
    <row r="89" spans="1:4" x14ac:dyDescent="0.25">
      <c r="A89" s="129" t="s">
        <v>196</v>
      </c>
      <c r="B89" s="135">
        <v>1133.1017300000001</v>
      </c>
      <c r="C89" s="135">
        <v>2658.5412000000001</v>
      </c>
      <c r="D89" s="136">
        <f t="shared" si="5"/>
        <v>1.346251117276116</v>
      </c>
    </row>
    <row r="90" spans="1:4" x14ac:dyDescent="0.25">
      <c r="A90" s="129" t="s">
        <v>197</v>
      </c>
      <c r="B90" s="135">
        <v>2506.9048200000002</v>
      </c>
      <c r="C90" s="135">
        <v>5874.9857400000001</v>
      </c>
      <c r="D90" s="136">
        <f t="shared" si="5"/>
        <v>1.3435216579143996</v>
      </c>
    </row>
    <row r="91" spans="1:4" x14ac:dyDescent="0.25">
      <c r="A91" s="129" t="s">
        <v>198</v>
      </c>
      <c r="B91" s="135">
        <v>12492.113439999999</v>
      </c>
      <c r="C91" s="135">
        <v>29028.37731</v>
      </c>
      <c r="D91" s="136">
        <f t="shared" si="5"/>
        <v>1.3237362876525403</v>
      </c>
    </row>
    <row r="92" spans="1:4" x14ac:dyDescent="0.25">
      <c r="A92" s="124" t="s">
        <v>119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21875" defaultRowHeight="13.2" x14ac:dyDescent="0.25"/>
  <cols>
    <col min="1" max="1" width="44.77734375" style="17" customWidth="1"/>
    <col min="2" max="2" width="16" style="19" customWidth="1"/>
    <col min="3" max="3" width="16" style="17" customWidth="1"/>
    <col min="4" max="4" width="10.2187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6.33203125" style="17" customWidth="1"/>
    <col min="12" max="12" width="10.5546875" style="17" bestFit="1" customWidth="1"/>
    <col min="13" max="13" width="10.77734375" style="17" bestFit="1" customWidth="1"/>
    <col min="14" max="16384" width="9.21875" style="17"/>
  </cols>
  <sheetData>
    <row r="1" spans="1:13" ht="24.6" x14ac:dyDescent="0.4">
      <c r="B1" s="149" t="s">
        <v>118</v>
      </c>
      <c r="C1" s="149"/>
      <c r="D1" s="149"/>
      <c r="E1" s="149"/>
      <c r="F1" s="149"/>
      <c r="G1" s="149"/>
      <c r="H1" s="149"/>
      <c r="I1" s="149"/>
      <c r="J1" s="149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3" t="s">
        <v>112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5"/>
    </row>
    <row r="6" spans="1:13" ht="17.399999999999999" x14ac:dyDescent="0.25">
      <c r="A6" s="88"/>
      <c r="B6" s="152" t="str">
        <f>SEKTOR_USD!B6</f>
        <v>1 - 31 MAYıS</v>
      </c>
      <c r="C6" s="152"/>
      <c r="D6" s="152"/>
      <c r="E6" s="152"/>
      <c r="F6" s="152" t="str">
        <f>SEKTOR_USD!F6</f>
        <v>1 OCAK  -  31 MAYıS</v>
      </c>
      <c r="G6" s="152"/>
      <c r="H6" s="152"/>
      <c r="I6" s="152"/>
      <c r="J6" s="152" t="s">
        <v>104</v>
      </c>
      <c r="K6" s="152"/>
      <c r="L6" s="152"/>
      <c r="M6" s="152"/>
    </row>
    <row r="7" spans="1:13" ht="28.2" x14ac:dyDescent="0.3">
      <c r="A7" s="89" t="s">
        <v>1</v>
      </c>
      <c r="B7" s="90">
        <f>SEKTOR_USD!B7</f>
        <v>2020</v>
      </c>
      <c r="C7" s="91">
        <f>SEKTOR_USD!C7</f>
        <v>2021</v>
      </c>
      <c r="D7" s="7" t="s">
        <v>121</v>
      </c>
      <c r="E7" s="7" t="s">
        <v>116</v>
      </c>
      <c r="F7" s="5"/>
      <c r="G7" s="6"/>
      <c r="H7" s="7" t="s">
        <v>121</v>
      </c>
      <c r="I7" s="7" t="s">
        <v>116</v>
      </c>
      <c r="J7" s="5"/>
      <c r="K7" s="5"/>
      <c r="L7" s="7" t="s">
        <v>121</v>
      </c>
      <c r="M7" s="7" t="s">
        <v>116</v>
      </c>
    </row>
    <row r="8" spans="1:13" ht="16.8" x14ac:dyDescent="0.3">
      <c r="A8" s="92" t="s">
        <v>2</v>
      </c>
      <c r="B8" s="93">
        <f>SEKTOR_USD!B8*$B$53</f>
        <v>10920813.339247817</v>
      </c>
      <c r="C8" s="93">
        <f>SEKTOR_USD!C8*$C$53</f>
        <v>17471548.071913958</v>
      </c>
      <c r="D8" s="94">
        <f t="shared" ref="D8:D43" si="0">(C8-B8)/B8*100</f>
        <v>59.983945601594989</v>
      </c>
      <c r="E8" s="94">
        <f>C8/C$44*100</f>
        <v>13.665074727843143</v>
      </c>
      <c r="F8" s="93">
        <f>SEKTOR_USD!F8*$B$54</f>
        <v>60022228.890321717</v>
      </c>
      <c r="G8" s="93">
        <f>SEKTOR_USD!G8*$C$54</f>
        <v>85610781.834134877</v>
      </c>
      <c r="H8" s="94">
        <f t="shared" ref="H8:H43" si="1">(G8-F8)/F8*100</f>
        <v>42.631793948490284</v>
      </c>
      <c r="I8" s="94">
        <f>G8/G$44*100</f>
        <v>14.301995752249239</v>
      </c>
      <c r="J8" s="93">
        <f>SEKTOR_USD!J8*$B$55</f>
        <v>139526966.0969198</v>
      </c>
      <c r="K8" s="93">
        <f>SEKTOR_USD!K8*$C$55</f>
        <v>197189802.16406772</v>
      </c>
      <c r="L8" s="94">
        <f t="shared" ref="L8:L43" si="2">(K8-J8)/J8*100</f>
        <v>41.327377553019751</v>
      </c>
      <c r="M8" s="94">
        <f>K8/K$44*100</f>
        <v>14.713480687606594</v>
      </c>
    </row>
    <row r="9" spans="1:13" s="21" customFormat="1" ht="15.6" x14ac:dyDescent="0.3">
      <c r="A9" s="95" t="s">
        <v>3</v>
      </c>
      <c r="B9" s="93">
        <f>SEKTOR_USD!B9*$B$53</f>
        <v>7263463.3901349176</v>
      </c>
      <c r="C9" s="93">
        <f>SEKTOR_USD!C9*$C$53</f>
        <v>11011703.167168194</v>
      </c>
      <c r="D9" s="96">
        <f t="shared" si="0"/>
        <v>51.604029313675028</v>
      </c>
      <c r="E9" s="96">
        <f t="shared" ref="E9:E44" si="3">C9/C$44*100</f>
        <v>8.6126166977770389</v>
      </c>
      <c r="F9" s="93">
        <f>SEKTOR_USD!F9*$B$54</f>
        <v>40925904.423419401</v>
      </c>
      <c r="G9" s="93">
        <f>SEKTOR_USD!G9*$C$54</f>
        <v>56015827.875806227</v>
      </c>
      <c r="H9" s="96">
        <f t="shared" si="1"/>
        <v>36.871325545469887</v>
      </c>
      <c r="I9" s="96">
        <f t="shared" ref="I9:I44" si="4">G9/G$44*100</f>
        <v>9.357911645879561</v>
      </c>
      <c r="J9" s="93">
        <f>SEKTOR_USD!J9*$B$55</f>
        <v>93636812.440439492</v>
      </c>
      <c r="K9" s="93">
        <f>SEKTOR_USD!K9*$C$55</f>
        <v>130116968.01533537</v>
      </c>
      <c r="L9" s="96">
        <f t="shared" si="2"/>
        <v>38.959202715385224</v>
      </c>
      <c r="M9" s="96">
        <f t="shared" ref="M9:M44" si="5">K9/K$44*100</f>
        <v>9.708785520412782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3455260.1718708146</v>
      </c>
      <c r="C10" s="98">
        <f>SEKTOR_USD!C10*$C$53</f>
        <v>5177372.9301063763</v>
      </c>
      <c r="D10" s="99">
        <f t="shared" si="0"/>
        <v>49.8403209186746</v>
      </c>
      <c r="E10" s="99">
        <f t="shared" si="3"/>
        <v>4.0493943463171016</v>
      </c>
      <c r="F10" s="98">
        <f>SEKTOR_USD!F10*$B$54</f>
        <v>18612918.95800193</v>
      </c>
      <c r="G10" s="98">
        <f>SEKTOR_USD!G10*$C$54</f>
        <v>26243395.50882411</v>
      </c>
      <c r="H10" s="99">
        <f t="shared" si="1"/>
        <v>40.995593265298893</v>
      </c>
      <c r="I10" s="99">
        <f t="shared" si="4"/>
        <v>4.3841782898208015</v>
      </c>
      <c r="J10" s="98">
        <f>SEKTOR_USD!J10*$B$55</f>
        <v>40914353.038226202</v>
      </c>
      <c r="K10" s="98">
        <f>SEKTOR_USD!K10*$C$55</f>
        <v>58902710.172382571</v>
      </c>
      <c r="L10" s="99">
        <f t="shared" si="2"/>
        <v>43.965884337337272</v>
      </c>
      <c r="M10" s="99">
        <f t="shared" si="5"/>
        <v>4.3950745883296216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1099962.769810708</v>
      </c>
      <c r="C11" s="98">
        <f>SEKTOR_USD!C11*$C$53</f>
        <v>1687570.6693136005</v>
      </c>
      <c r="D11" s="99">
        <f t="shared" si="0"/>
        <v>53.420708012146044</v>
      </c>
      <c r="E11" s="99">
        <f t="shared" si="3"/>
        <v>1.3199047508421717</v>
      </c>
      <c r="F11" s="98">
        <f>SEKTOR_USD!F11*$B$54</f>
        <v>5865074.6748115346</v>
      </c>
      <c r="G11" s="98">
        <f>SEKTOR_USD!G11*$C$54</f>
        <v>9114492.5533377193</v>
      </c>
      <c r="H11" s="99">
        <f t="shared" si="1"/>
        <v>55.402838986540267</v>
      </c>
      <c r="I11" s="99">
        <f t="shared" si="4"/>
        <v>1.5226520654173938</v>
      </c>
      <c r="J11" s="98">
        <f>SEKTOR_USD!J11*$B$55</f>
        <v>14537105.170429384</v>
      </c>
      <c r="K11" s="98">
        <f>SEKTOR_USD!K11*$C$55</f>
        <v>22658391.607188947</v>
      </c>
      <c r="L11" s="99">
        <f t="shared" si="2"/>
        <v>55.865912377654517</v>
      </c>
      <c r="M11" s="99">
        <f t="shared" si="5"/>
        <v>1.690674688375704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693157.5959475002</v>
      </c>
      <c r="C12" s="98">
        <f>SEKTOR_USD!C12*$C$53</f>
        <v>1214887.0256823851</v>
      </c>
      <c r="D12" s="99">
        <f t="shared" si="0"/>
        <v>75.26851509456742</v>
      </c>
      <c r="E12" s="99">
        <f t="shared" si="3"/>
        <v>0.95020326324284521</v>
      </c>
      <c r="F12" s="98">
        <f>SEKTOR_USD!F12*$B$54</f>
        <v>4265117.8022859516</v>
      </c>
      <c r="G12" s="98">
        <f>SEKTOR_USD!G12*$C$54</f>
        <v>5749490.7219674848</v>
      </c>
      <c r="H12" s="99">
        <f t="shared" si="1"/>
        <v>34.802624182759075</v>
      </c>
      <c r="I12" s="99">
        <f t="shared" si="4"/>
        <v>0.96050041970751865</v>
      </c>
      <c r="J12" s="98">
        <f>SEKTOR_USD!J12*$B$55</f>
        <v>9483771.0876748078</v>
      </c>
      <c r="K12" s="98">
        <f>SEKTOR_USD!K12*$C$55</f>
        <v>13330397.646750579</v>
      </c>
      <c r="L12" s="99">
        <f t="shared" si="2"/>
        <v>40.560094961326939</v>
      </c>
      <c r="M12" s="99">
        <f t="shared" si="5"/>
        <v>0.9946586800182986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514599.51484618057</v>
      </c>
      <c r="C13" s="98">
        <f>SEKTOR_USD!C13*$C$53</f>
        <v>882098.03612285503</v>
      </c>
      <c r="D13" s="99">
        <f t="shared" si="0"/>
        <v>71.414470996251083</v>
      </c>
      <c r="E13" s="99">
        <f t="shared" si="3"/>
        <v>0.6899180044772083</v>
      </c>
      <c r="F13" s="98">
        <f>SEKTOR_USD!F13*$B$54</f>
        <v>3302412.3544441112</v>
      </c>
      <c r="G13" s="98">
        <f>SEKTOR_USD!G13*$C$54</f>
        <v>4444658.7166189719</v>
      </c>
      <c r="H13" s="99">
        <f t="shared" si="1"/>
        <v>34.588241551292668</v>
      </c>
      <c r="I13" s="99">
        <f t="shared" si="4"/>
        <v>0.74251734096342925</v>
      </c>
      <c r="J13" s="98">
        <f>SEKTOR_USD!J13*$B$55</f>
        <v>8140376.3785285559</v>
      </c>
      <c r="K13" s="98">
        <f>SEKTOR_USD!K13*$C$55</f>
        <v>11035900.367637029</v>
      </c>
      <c r="L13" s="99">
        <f t="shared" si="2"/>
        <v>35.569903091285127</v>
      </c>
      <c r="M13" s="99">
        <f t="shared" si="5"/>
        <v>0.82345286190041378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831629.58073126059</v>
      </c>
      <c r="C14" s="98">
        <f>SEKTOR_USD!C14*$C$53</f>
        <v>1241912.7114010216</v>
      </c>
      <c r="D14" s="99">
        <f t="shared" si="0"/>
        <v>49.334840916672867</v>
      </c>
      <c r="E14" s="99">
        <f t="shared" si="3"/>
        <v>0.97134094454024811</v>
      </c>
      <c r="F14" s="98">
        <f>SEKTOR_USD!F14*$B$54</f>
        <v>5585275.2062061224</v>
      </c>
      <c r="G14" s="98">
        <f>SEKTOR_USD!G14*$C$54</f>
        <v>6894581.1997206984</v>
      </c>
      <c r="H14" s="99">
        <f t="shared" si="1"/>
        <v>23.442103480590003</v>
      </c>
      <c r="I14" s="99">
        <f t="shared" si="4"/>
        <v>1.1517973428041564</v>
      </c>
      <c r="J14" s="98">
        <f>SEKTOR_USD!J14*$B$55</f>
        <v>13241577.308721157</v>
      </c>
      <c r="K14" s="98">
        <f>SEKTOR_USD!K14*$C$55</f>
        <v>14839191.73509899</v>
      </c>
      <c r="L14" s="99">
        <f t="shared" si="2"/>
        <v>12.065136872520567</v>
      </c>
      <c r="M14" s="99">
        <f t="shared" si="5"/>
        <v>1.1072386026961387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138076.29328049714</v>
      </c>
      <c r="C15" s="98">
        <f>SEKTOR_USD!C15*$C$53</f>
        <v>163526.03829281023</v>
      </c>
      <c r="D15" s="99">
        <f t="shared" si="0"/>
        <v>18.431654274360362</v>
      </c>
      <c r="E15" s="99">
        <f t="shared" si="3"/>
        <v>0.12789911483639915</v>
      </c>
      <c r="F15" s="98">
        <f>SEKTOR_USD!F15*$B$54</f>
        <v>781782.58808142599</v>
      </c>
      <c r="G15" s="98">
        <f>SEKTOR_USD!G15*$C$54</f>
        <v>876054.81796659215</v>
      </c>
      <c r="H15" s="99">
        <f t="shared" si="1"/>
        <v>12.058624907024317</v>
      </c>
      <c r="I15" s="99">
        <f t="shared" si="4"/>
        <v>0.14635227031999798</v>
      </c>
      <c r="J15" s="98">
        <f>SEKTOR_USD!J15*$B$55</f>
        <v>1584269.6976704944</v>
      </c>
      <c r="K15" s="98">
        <f>SEKTOR_USD!K15*$C$55</f>
        <v>1986651.7248164129</v>
      </c>
      <c r="L15" s="99">
        <f t="shared" si="2"/>
        <v>25.398581298220869</v>
      </c>
      <c r="M15" s="99">
        <f t="shared" si="5"/>
        <v>0.14823566667897936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482850.27092359081</v>
      </c>
      <c r="C16" s="98">
        <f>SEKTOR_USD!C16*$C$53</f>
        <v>521204.45016223652</v>
      </c>
      <c r="D16" s="99">
        <f t="shared" si="0"/>
        <v>7.9432862624851071</v>
      </c>
      <c r="E16" s="99">
        <f t="shared" si="3"/>
        <v>0.40765121273945204</v>
      </c>
      <c r="F16" s="98">
        <f>SEKTOR_USD!F16*$B$54</f>
        <v>2192787.1748142401</v>
      </c>
      <c r="G16" s="98">
        <f>SEKTOR_USD!G16*$C$54</f>
        <v>2106972.7781576673</v>
      </c>
      <c r="H16" s="99">
        <f t="shared" si="1"/>
        <v>-3.9134849766641175</v>
      </c>
      <c r="I16" s="99">
        <f t="shared" si="4"/>
        <v>0.35198739081367303</v>
      </c>
      <c r="J16" s="98">
        <f>SEKTOR_USD!J16*$B$55</f>
        <v>5154066.8185877549</v>
      </c>
      <c r="K16" s="98">
        <f>SEKTOR_USD!K16*$C$55</f>
        <v>6365539.6990123773</v>
      </c>
      <c r="L16" s="99">
        <f t="shared" si="2"/>
        <v>23.505183829894026</v>
      </c>
      <c r="M16" s="99">
        <f t="shared" si="5"/>
        <v>0.47497002583168307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47927.192724365043</v>
      </c>
      <c r="C17" s="98">
        <f>SEKTOR_USD!C17*$C$53</f>
        <v>123131.30608690817</v>
      </c>
      <c r="D17" s="99">
        <f t="shared" si="0"/>
        <v>156.91324504452174</v>
      </c>
      <c r="E17" s="99">
        <f t="shared" si="3"/>
        <v>9.6305060781611856E-2</v>
      </c>
      <c r="F17" s="98">
        <f>SEKTOR_USD!F17*$B$54</f>
        <v>320535.66477408784</v>
      </c>
      <c r="G17" s="98">
        <f>SEKTOR_USD!G17*$C$54</f>
        <v>586181.57921297825</v>
      </c>
      <c r="H17" s="99">
        <f t="shared" si="1"/>
        <v>82.875618420220576</v>
      </c>
      <c r="I17" s="99">
        <f t="shared" si="4"/>
        <v>9.7926526032589695E-2</v>
      </c>
      <c r="J17" s="98">
        <f>SEKTOR_USD!J17*$B$55</f>
        <v>581292.94060113106</v>
      </c>
      <c r="K17" s="98">
        <f>SEKTOR_USD!K17*$C$55</f>
        <v>998185.06244843523</v>
      </c>
      <c r="L17" s="99">
        <f t="shared" si="2"/>
        <v>71.718077535258658</v>
      </c>
      <c r="M17" s="99">
        <f t="shared" si="5"/>
        <v>7.4480406581941827E-2</v>
      </c>
    </row>
    <row r="18" spans="1:13" s="21" customFormat="1" ht="15.6" x14ac:dyDescent="0.3">
      <c r="A18" s="95" t="s">
        <v>12</v>
      </c>
      <c r="B18" s="93">
        <f>SEKTOR_USD!B18*$B$53</f>
        <v>1114746.4760362245</v>
      </c>
      <c r="C18" s="93">
        <f>SEKTOR_USD!C18*$C$53</f>
        <v>2231977.8851441629</v>
      </c>
      <c r="D18" s="96">
        <f t="shared" si="0"/>
        <v>100.22291463800359</v>
      </c>
      <c r="E18" s="96">
        <f t="shared" si="3"/>
        <v>1.7457036128594803</v>
      </c>
      <c r="F18" s="93">
        <f>SEKTOR_USD!F18*$B$54</f>
        <v>6060405.551887569</v>
      </c>
      <c r="G18" s="93">
        <f>SEKTOR_USD!G18*$C$54</f>
        <v>9454871.9287207685</v>
      </c>
      <c r="H18" s="96">
        <f t="shared" si="1"/>
        <v>56.010548267284875</v>
      </c>
      <c r="I18" s="96">
        <f t="shared" si="4"/>
        <v>1.5795152814351292</v>
      </c>
      <c r="J18" s="93">
        <f>SEKTOR_USD!J18*$B$55</f>
        <v>14054171.296623519</v>
      </c>
      <c r="K18" s="93">
        <f>SEKTOR_USD!K18*$C$55</f>
        <v>20639578.323726017</v>
      </c>
      <c r="L18" s="96">
        <f t="shared" si="2"/>
        <v>46.857312950815015</v>
      </c>
      <c r="M18" s="96">
        <f t="shared" si="5"/>
        <v>1.5400392603153774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1114746.4760362245</v>
      </c>
      <c r="C19" s="98">
        <f>SEKTOR_USD!C19*$C$53</f>
        <v>2231977.8851441629</v>
      </c>
      <c r="D19" s="99">
        <f t="shared" si="0"/>
        <v>100.22291463800359</v>
      </c>
      <c r="E19" s="99">
        <f t="shared" si="3"/>
        <v>1.7457036128594803</v>
      </c>
      <c r="F19" s="98">
        <f>SEKTOR_USD!F19*$B$54</f>
        <v>6060405.551887569</v>
      </c>
      <c r="G19" s="98">
        <f>SEKTOR_USD!G19*$C$54</f>
        <v>9454871.9287207685</v>
      </c>
      <c r="H19" s="99">
        <f t="shared" si="1"/>
        <v>56.010548267284875</v>
      </c>
      <c r="I19" s="99">
        <f t="shared" si="4"/>
        <v>1.5795152814351292</v>
      </c>
      <c r="J19" s="98">
        <f>SEKTOR_USD!J19*$B$55</f>
        <v>14054171.296623519</v>
      </c>
      <c r="K19" s="98">
        <f>SEKTOR_USD!K19*$C$55</f>
        <v>20639578.323726017</v>
      </c>
      <c r="L19" s="99">
        <f t="shared" si="2"/>
        <v>46.857312950815015</v>
      </c>
      <c r="M19" s="99">
        <f t="shared" si="5"/>
        <v>1.5400392603153774</v>
      </c>
    </row>
    <row r="20" spans="1:13" s="21" customFormat="1" ht="15.6" x14ac:dyDescent="0.3">
      <c r="A20" s="95" t="s">
        <v>110</v>
      </c>
      <c r="B20" s="93">
        <f>SEKTOR_USD!B20*$B$53</f>
        <v>2542603.4730766737</v>
      </c>
      <c r="C20" s="93">
        <f>SEKTOR_USD!C20*$C$53</f>
        <v>4227867.0196015993</v>
      </c>
      <c r="D20" s="96">
        <f t="shared" si="0"/>
        <v>66.281021180454644</v>
      </c>
      <c r="E20" s="96">
        <f t="shared" si="3"/>
        <v>3.3067544172066219</v>
      </c>
      <c r="F20" s="93">
        <f>SEKTOR_USD!F20*$B$54</f>
        <v>13035918.915014748</v>
      </c>
      <c r="G20" s="93">
        <f>SEKTOR_USD!G20*$C$54</f>
        <v>20140082.029607885</v>
      </c>
      <c r="H20" s="96">
        <f t="shared" si="1"/>
        <v>54.496834177225317</v>
      </c>
      <c r="I20" s="96">
        <f t="shared" si="4"/>
        <v>3.364568824934548</v>
      </c>
      <c r="J20" s="93">
        <f>SEKTOR_USD!J20*$B$55</f>
        <v>31835982.359856792</v>
      </c>
      <c r="K20" s="93">
        <f>SEKTOR_USD!K20*$C$55</f>
        <v>46433255.825006343</v>
      </c>
      <c r="L20" s="96">
        <f t="shared" si="2"/>
        <v>45.851493759953243</v>
      </c>
      <c r="M20" s="96">
        <f t="shared" si="5"/>
        <v>3.4646559068784355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2542603.4730766737</v>
      </c>
      <c r="C21" s="98">
        <f>SEKTOR_USD!C21*$C$53</f>
        <v>4227867.0196015993</v>
      </c>
      <c r="D21" s="99">
        <f t="shared" si="0"/>
        <v>66.281021180454644</v>
      </c>
      <c r="E21" s="99">
        <f t="shared" si="3"/>
        <v>3.3067544172066219</v>
      </c>
      <c r="F21" s="98">
        <f>SEKTOR_USD!F21*$B$54</f>
        <v>13035918.915014748</v>
      </c>
      <c r="G21" s="98">
        <f>SEKTOR_USD!G21*$C$54</f>
        <v>20140082.029607885</v>
      </c>
      <c r="H21" s="99">
        <f t="shared" si="1"/>
        <v>54.496834177225317</v>
      </c>
      <c r="I21" s="99">
        <f t="shared" si="4"/>
        <v>3.364568824934548</v>
      </c>
      <c r="J21" s="98">
        <f>SEKTOR_USD!J21*$B$55</f>
        <v>31835982.359856792</v>
      </c>
      <c r="K21" s="98">
        <f>SEKTOR_USD!K21*$C$55</f>
        <v>46433255.825006343</v>
      </c>
      <c r="L21" s="99">
        <f t="shared" si="2"/>
        <v>45.851493759953243</v>
      </c>
      <c r="M21" s="99">
        <f t="shared" si="5"/>
        <v>3.4646559068784355</v>
      </c>
    </row>
    <row r="22" spans="1:13" ht="16.8" x14ac:dyDescent="0.3">
      <c r="A22" s="92" t="s">
        <v>14</v>
      </c>
      <c r="B22" s="93">
        <f>SEKTOR_USD!B22*$B$53</f>
        <v>49304734.606253125</v>
      </c>
      <c r="C22" s="93">
        <f>SEKTOR_USD!C22*$C$53</f>
        <v>105783161.5671027</v>
      </c>
      <c r="D22" s="96">
        <f t="shared" si="0"/>
        <v>114.54970280620198</v>
      </c>
      <c r="E22" s="96">
        <f t="shared" si="3"/>
        <v>82.736504047154469</v>
      </c>
      <c r="F22" s="93">
        <f>SEKTOR_USD!F22*$B$54</f>
        <v>292172643.70892525</v>
      </c>
      <c r="G22" s="93">
        <f>SEKTOR_USD!G22*$C$54</f>
        <v>495015485.40407747</v>
      </c>
      <c r="H22" s="96">
        <f t="shared" si="1"/>
        <v>69.425678982195492</v>
      </c>
      <c r="I22" s="96">
        <f t="shared" si="4"/>
        <v>82.696469041284658</v>
      </c>
      <c r="J22" s="93">
        <f>SEKTOR_USD!J22*$B$55</f>
        <v>751460284.80322337</v>
      </c>
      <c r="K22" s="93">
        <f>SEKTOR_USD!K22*$C$55</f>
        <v>1104757739.4760623</v>
      </c>
      <c r="L22" s="96">
        <f t="shared" si="2"/>
        <v>47.014787317117232</v>
      </c>
      <c r="M22" s="96">
        <f t="shared" si="5"/>
        <v>82.432415296712264</v>
      </c>
    </row>
    <row r="23" spans="1:13" s="21" customFormat="1" ht="15.6" x14ac:dyDescent="0.3">
      <c r="A23" s="95" t="s">
        <v>15</v>
      </c>
      <c r="B23" s="93">
        <f>SEKTOR_USD!B23*$B$53</f>
        <v>3794046.2214957508</v>
      </c>
      <c r="C23" s="93">
        <f>SEKTOR_USD!C23*$C$53</f>
        <v>9153225.6887484808</v>
      </c>
      <c r="D23" s="96">
        <f t="shared" si="0"/>
        <v>141.25235050879127</v>
      </c>
      <c r="E23" s="96">
        <f t="shared" si="3"/>
        <v>7.1590400875026408</v>
      </c>
      <c r="F23" s="93">
        <f>SEKTOR_USD!F23*$B$54</f>
        <v>25408489.504749101</v>
      </c>
      <c r="G23" s="93">
        <f>SEKTOR_USD!G23*$C$54</f>
        <v>45897181.687944368</v>
      </c>
      <c r="H23" s="96">
        <f t="shared" si="1"/>
        <v>80.63719088600574</v>
      </c>
      <c r="I23" s="96">
        <f t="shared" si="4"/>
        <v>7.6675073335151156</v>
      </c>
      <c r="J23" s="93">
        <f>SEKTOR_USD!J23*$B$55</f>
        <v>64932855.361467153</v>
      </c>
      <c r="K23" s="93">
        <f>SEKTOR_USD!K23*$C$55</f>
        <v>99824474.784689933</v>
      </c>
      <c r="L23" s="96">
        <f t="shared" si="2"/>
        <v>53.734922373255714</v>
      </c>
      <c r="M23" s="96">
        <f t="shared" si="5"/>
        <v>7.4484860057466395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2554819.0203707763</v>
      </c>
      <c r="C24" s="98">
        <f>SEKTOR_USD!C24*$C$53</f>
        <v>6247193.5599398529</v>
      </c>
      <c r="D24" s="99">
        <f t="shared" si="0"/>
        <v>144.52587483215186</v>
      </c>
      <c r="E24" s="99">
        <f t="shared" si="3"/>
        <v>4.8861363906905737</v>
      </c>
      <c r="F24" s="98">
        <f>SEKTOR_USD!F24*$B$54</f>
        <v>16546431.490038672</v>
      </c>
      <c r="G24" s="98">
        <f>SEKTOR_USD!G24*$C$54</f>
        <v>30719865.744201567</v>
      </c>
      <c r="H24" s="99">
        <f t="shared" si="1"/>
        <v>85.658555820302553</v>
      </c>
      <c r="I24" s="99">
        <f t="shared" si="4"/>
        <v>5.1320100105435218</v>
      </c>
      <c r="J24" s="98">
        <f>SEKTOR_USD!J24*$B$55</f>
        <v>42059513.304392643</v>
      </c>
      <c r="K24" s="98">
        <f>SEKTOR_USD!K24*$C$55</f>
        <v>65650730.930426419</v>
      </c>
      <c r="L24" s="99">
        <f t="shared" si="2"/>
        <v>56.090087051886869</v>
      </c>
      <c r="M24" s="99">
        <f t="shared" si="5"/>
        <v>4.8985837557075413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426687.60099598992</v>
      </c>
      <c r="C25" s="98">
        <f>SEKTOR_USD!C25*$C$53</f>
        <v>847137.30995693337</v>
      </c>
      <c r="D25" s="99">
        <f t="shared" si="0"/>
        <v>98.538065783846136</v>
      </c>
      <c r="E25" s="99">
        <f t="shared" si="3"/>
        <v>0.66257406599902824</v>
      </c>
      <c r="F25" s="98">
        <f>SEKTOR_USD!F25*$B$54</f>
        <v>3401276.2159648016</v>
      </c>
      <c r="G25" s="98">
        <f>SEKTOR_USD!G25*$C$54</f>
        <v>4959815.2904176274</v>
      </c>
      <c r="H25" s="99">
        <f t="shared" si="1"/>
        <v>45.822184835721515</v>
      </c>
      <c r="I25" s="99">
        <f t="shared" si="4"/>
        <v>0.8285785469513175</v>
      </c>
      <c r="J25" s="98">
        <f>SEKTOR_USD!J25*$B$55</f>
        <v>8752931.8416987099</v>
      </c>
      <c r="K25" s="98">
        <f>SEKTOR_USD!K25*$C$55</f>
        <v>10918043.059033046</v>
      </c>
      <c r="L25" s="99">
        <f t="shared" si="2"/>
        <v>24.735840018995798</v>
      </c>
      <c r="M25" s="99">
        <f t="shared" si="5"/>
        <v>0.8146588410382436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812539.60012898501</v>
      </c>
      <c r="C26" s="98">
        <f>SEKTOR_USD!C26*$C$53</f>
        <v>2058894.8188516954</v>
      </c>
      <c r="D26" s="99">
        <f t="shared" si="0"/>
        <v>153.39008935993522</v>
      </c>
      <c r="E26" s="99">
        <f t="shared" si="3"/>
        <v>1.6103296308130404</v>
      </c>
      <c r="F26" s="98">
        <f>SEKTOR_USD!F26*$B$54</f>
        <v>5460781.7987456275</v>
      </c>
      <c r="G26" s="98">
        <f>SEKTOR_USD!G26*$C$54</f>
        <v>10217500.653325168</v>
      </c>
      <c r="H26" s="99">
        <f t="shared" si="1"/>
        <v>87.106920398690647</v>
      </c>
      <c r="I26" s="99">
        <f t="shared" si="4"/>
        <v>1.7069187760202758</v>
      </c>
      <c r="J26" s="98">
        <f>SEKTOR_USD!J26*$B$55</f>
        <v>14120410.215375803</v>
      </c>
      <c r="K26" s="98">
        <f>SEKTOR_USD!K26*$C$55</f>
        <v>23255700.795230467</v>
      </c>
      <c r="L26" s="99">
        <f t="shared" si="2"/>
        <v>64.695645809972206</v>
      </c>
      <c r="M26" s="99">
        <f t="shared" si="5"/>
        <v>1.7352434090008539</v>
      </c>
    </row>
    <row r="27" spans="1:13" s="21" customFormat="1" ht="15.6" x14ac:dyDescent="0.3">
      <c r="A27" s="95" t="s">
        <v>19</v>
      </c>
      <c r="B27" s="93">
        <f>SEKTOR_USD!B27*$B$53</f>
        <v>8183943.9426336139</v>
      </c>
      <c r="C27" s="93">
        <f>SEKTOR_USD!C27*$C$53</f>
        <v>17866856.733899701</v>
      </c>
      <c r="D27" s="96">
        <f t="shared" si="0"/>
        <v>118.3159716041518</v>
      </c>
      <c r="E27" s="96">
        <f t="shared" si="3"/>
        <v>13.974258687064401</v>
      </c>
      <c r="F27" s="93">
        <f>SEKTOR_USD!F27*$B$54</f>
        <v>45661246.510188229</v>
      </c>
      <c r="G27" s="93">
        <f>SEKTOR_USD!G27*$C$54</f>
        <v>74310098.354977801</v>
      </c>
      <c r="H27" s="96">
        <f t="shared" si="1"/>
        <v>62.742158907986138</v>
      </c>
      <c r="I27" s="96">
        <f t="shared" si="4"/>
        <v>12.414122243167752</v>
      </c>
      <c r="J27" s="93">
        <f>SEKTOR_USD!J27*$B$55</f>
        <v>114435155.40514101</v>
      </c>
      <c r="K27" s="93">
        <f>SEKTOR_USD!K27*$C$55</f>
        <v>156990468.7642785</v>
      </c>
      <c r="L27" s="96">
        <f t="shared" si="2"/>
        <v>37.187272747152392</v>
      </c>
      <c r="M27" s="96">
        <f t="shared" si="5"/>
        <v>11.713974074478928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8183943.9426336139</v>
      </c>
      <c r="C28" s="98">
        <f>SEKTOR_USD!C28*$C$53</f>
        <v>17866856.733899701</v>
      </c>
      <c r="D28" s="99">
        <f t="shared" si="0"/>
        <v>118.3159716041518</v>
      </c>
      <c r="E28" s="99">
        <f t="shared" si="3"/>
        <v>13.974258687064401</v>
      </c>
      <c r="F28" s="98">
        <f>SEKTOR_USD!F28*$B$54</f>
        <v>45661246.510188229</v>
      </c>
      <c r="G28" s="98">
        <f>SEKTOR_USD!G28*$C$54</f>
        <v>74310098.354977801</v>
      </c>
      <c r="H28" s="99">
        <f t="shared" si="1"/>
        <v>62.742158907986138</v>
      </c>
      <c r="I28" s="99">
        <f t="shared" si="4"/>
        <v>12.414122243167752</v>
      </c>
      <c r="J28" s="98">
        <f>SEKTOR_USD!J28*$B$55</f>
        <v>114435155.40514101</v>
      </c>
      <c r="K28" s="98">
        <f>SEKTOR_USD!K28*$C$55</f>
        <v>156990468.7642785</v>
      </c>
      <c r="L28" s="99">
        <f t="shared" si="2"/>
        <v>37.187272747152392</v>
      </c>
      <c r="M28" s="99">
        <f t="shared" si="5"/>
        <v>11.713974074478928</v>
      </c>
    </row>
    <row r="29" spans="1:13" s="21" customFormat="1" ht="15.6" x14ac:dyDescent="0.3">
      <c r="A29" s="95" t="s">
        <v>21</v>
      </c>
      <c r="B29" s="93">
        <f>SEKTOR_USD!B29*$B$53</f>
        <v>37326744.442123756</v>
      </c>
      <c r="C29" s="93">
        <f>SEKTOR_USD!C29*$C$53</f>
        <v>78763079.144454509</v>
      </c>
      <c r="D29" s="96">
        <f t="shared" si="0"/>
        <v>111.0097741488788</v>
      </c>
      <c r="E29" s="96">
        <f t="shared" si="3"/>
        <v>61.603205272587424</v>
      </c>
      <c r="F29" s="93">
        <f>SEKTOR_USD!F29*$B$54</f>
        <v>221102907.69398791</v>
      </c>
      <c r="G29" s="93">
        <f>SEKTOR_USD!G29*$C$54</f>
        <v>374808205.36115533</v>
      </c>
      <c r="H29" s="96">
        <f t="shared" si="1"/>
        <v>69.517537905878427</v>
      </c>
      <c r="I29" s="96">
        <f t="shared" si="4"/>
        <v>62.614839464601801</v>
      </c>
      <c r="J29" s="93">
        <f>SEKTOR_USD!J29*$B$55</f>
        <v>572092274.03661513</v>
      </c>
      <c r="K29" s="93">
        <f>SEKTOR_USD!K29*$C$55</f>
        <v>847942795.92709398</v>
      </c>
      <c r="L29" s="96">
        <f t="shared" si="2"/>
        <v>48.217837298187987</v>
      </c>
      <c r="M29" s="96">
        <f t="shared" si="5"/>
        <v>63.269955216486707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5794721.315358392</v>
      </c>
      <c r="C30" s="98">
        <f>SEKTOR_USD!C30*$C$53</f>
        <v>10931462.432185972</v>
      </c>
      <c r="D30" s="99">
        <f t="shared" si="0"/>
        <v>88.645179591520744</v>
      </c>
      <c r="E30" s="99">
        <f t="shared" si="3"/>
        <v>8.5498577690755937</v>
      </c>
      <c r="F30" s="98">
        <f>SEKTOR_USD!F30*$B$54</f>
        <v>36107798.031774953</v>
      </c>
      <c r="G30" s="98">
        <f>SEKTOR_USD!G30*$C$54</f>
        <v>59112836.456419282</v>
      </c>
      <c r="H30" s="99">
        <f t="shared" si="1"/>
        <v>63.712105635463665</v>
      </c>
      <c r="I30" s="99">
        <f t="shared" si="4"/>
        <v>9.8752927819428056</v>
      </c>
      <c r="J30" s="98">
        <f>SEKTOR_USD!J30*$B$55</f>
        <v>94613676.329990745</v>
      </c>
      <c r="K30" s="98">
        <f>SEKTOR_USD!K30*$C$55</f>
        <v>144787075.30669197</v>
      </c>
      <c r="L30" s="99">
        <f t="shared" si="2"/>
        <v>53.029753121216807</v>
      </c>
      <c r="M30" s="99">
        <f t="shared" si="5"/>
        <v>10.803407747057648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8334279.2304814402</v>
      </c>
      <c r="C31" s="98">
        <f>SEKTOR_USD!C31*$C$53</f>
        <v>15776005.403225223</v>
      </c>
      <c r="D31" s="99">
        <f t="shared" si="0"/>
        <v>89.290578908452318</v>
      </c>
      <c r="E31" s="99">
        <f t="shared" si="3"/>
        <v>12.33893481302219</v>
      </c>
      <c r="F31" s="98">
        <f>SEKTOR_USD!F31*$B$54</f>
        <v>56318099.60181047</v>
      </c>
      <c r="G31" s="98">
        <f>SEKTOR_USD!G31*$C$54</f>
        <v>93166302.284849331</v>
      </c>
      <c r="H31" s="99">
        <f t="shared" si="1"/>
        <v>65.428703993155153</v>
      </c>
      <c r="I31" s="99">
        <f t="shared" si="4"/>
        <v>15.564208514206108</v>
      </c>
      <c r="J31" s="98">
        <f>SEKTOR_USD!J31*$B$55</f>
        <v>158153474.90203017</v>
      </c>
      <c r="K31" s="98">
        <f>SEKTOR_USD!K31*$C$55</f>
        <v>218021482.43498933</v>
      </c>
      <c r="L31" s="99">
        <f t="shared" si="2"/>
        <v>37.854373778410519</v>
      </c>
      <c r="M31" s="99">
        <f t="shared" si="5"/>
        <v>16.267853794089952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403162.93459415878</v>
      </c>
      <c r="C32" s="98">
        <f>SEKTOR_USD!C32*$C$53</f>
        <v>1141187.5466895618</v>
      </c>
      <c r="D32" s="99">
        <f t="shared" si="0"/>
        <v>183.058646707771</v>
      </c>
      <c r="E32" s="99">
        <f t="shared" si="3"/>
        <v>0.89256046686929469</v>
      </c>
      <c r="F32" s="98">
        <f>SEKTOR_USD!F32*$B$54</f>
        <v>2645549.4082239508</v>
      </c>
      <c r="G32" s="98">
        <f>SEKTOR_USD!G32*$C$54</f>
        <v>3539073.2923827469</v>
      </c>
      <c r="H32" s="99">
        <f t="shared" si="1"/>
        <v>33.774605810845536</v>
      </c>
      <c r="I32" s="99">
        <f t="shared" si="4"/>
        <v>0.59123173635560877</v>
      </c>
      <c r="J32" s="98">
        <f>SEKTOR_USD!J32*$B$55</f>
        <v>6141659.767303817</v>
      </c>
      <c r="K32" s="98">
        <f>SEKTOR_USD!K32*$C$55</f>
        <v>10747581.358756915</v>
      </c>
      <c r="L32" s="99">
        <f t="shared" si="2"/>
        <v>74.994737024892103</v>
      </c>
      <c r="M32" s="99">
        <f t="shared" si="5"/>
        <v>0.80193969984805857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4636617.8548674108</v>
      </c>
      <c r="C33" s="98">
        <f>SEKTOR_USD!C33*$C$53</f>
        <v>9282448.1897734348</v>
      </c>
      <c r="D33" s="99">
        <f t="shared" si="0"/>
        <v>100.19868965541212</v>
      </c>
      <c r="E33" s="99">
        <f t="shared" si="3"/>
        <v>7.2601092730010581</v>
      </c>
      <c r="F33" s="98">
        <f>SEKTOR_USD!F33*$B$54</f>
        <v>24402197.757343881</v>
      </c>
      <c r="G33" s="98">
        <f>SEKTOR_USD!G33*$C$54</f>
        <v>43200869.085338444</v>
      </c>
      <c r="H33" s="99">
        <f t="shared" si="1"/>
        <v>77.03679609078273</v>
      </c>
      <c r="I33" s="99">
        <f t="shared" si="4"/>
        <v>7.2170658054384464</v>
      </c>
      <c r="J33" s="98">
        <f>SEKTOR_USD!J33*$B$55</f>
        <v>62573658.686571613</v>
      </c>
      <c r="K33" s="98">
        <f>SEKTOR_USD!K33*$C$55</f>
        <v>97082297.075883761</v>
      </c>
      <c r="L33" s="99">
        <f t="shared" si="2"/>
        <v>55.148826381024364</v>
      </c>
      <c r="M33" s="99">
        <f t="shared" si="5"/>
        <v>7.2438761409477745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2986349.0335493656</v>
      </c>
      <c r="C34" s="98">
        <f>SEKTOR_USD!C34*$C$53</f>
        <v>6172795.5850563478</v>
      </c>
      <c r="D34" s="99">
        <f t="shared" si="0"/>
        <v>106.70040627233028</v>
      </c>
      <c r="E34" s="99">
        <f t="shared" si="3"/>
        <v>4.8279472776137773</v>
      </c>
      <c r="F34" s="98">
        <f>SEKTOR_USD!F34*$B$54</f>
        <v>17770290.992251366</v>
      </c>
      <c r="G34" s="98">
        <f>SEKTOR_USD!G34*$C$54</f>
        <v>28477525.874741968</v>
      </c>
      <c r="H34" s="99">
        <f t="shared" si="1"/>
        <v>60.253570901902677</v>
      </c>
      <c r="I34" s="99">
        <f t="shared" si="4"/>
        <v>4.7574084171339015</v>
      </c>
      <c r="J34" s="98">
        <f>SEKTOR_USD!J34*$B$55</f>
        <v>43864216.059098385</v>
      </c>
      <c r="K34" s="98">
        <f>SEKTOR_USD!K34*$C$55</f>
        <v>63954864.572873071</v>
      </c>
      <c r="L34" s="99">
        <f t="shared" si="2"/>
        <v>45.801909435031277</v>
      </c>
      <c r="M34" s="99">
        <f t="shared" si="5"/>
        <v>4.7720452804578839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3449644.555989298</v>
      </c>
      <c r="C35" s="98">
        <f>SEKTOR_USD!C35*$C$53</f>
        <v>7871958.9063199041</v>
      </c>
      <c r="D35" s="99">
        <f t="shared" si="0"/>
        <v>128.19623235247676</v>
      </c>
      <c r="E35" s="99">
        <f t="shared" si="3"/>
        <v>6.1569190243820096</v>
      </c>
      <c r="F35" s="98">
        <f>SEKTOR_USD!F35*$B$54</f>
        <v>19754397.899364702</v>
      </c>
      <c r="G35" s="98">
        <f>SEKTOR_USD!G35*$C$54</f>
        <v>35302227.276654713</v>
      </c>
      <c r="H35" s="99">
        <f t="shared" si="1"/>
        <v>78.705660666023263</v>
      </c>
      <c r="I35" s="99">
        <f t="shared" si="4"/>
        <v>5.8975317563837653</v>
      </c>
      <c r="J35" s="98">
        <f>SEKTOR_USD!J35*$B$55</f>
        <v>46092664.341424271</v>
      </c>
      <c r="K35" s="98">
        <f>SEKTOR_USD!K35*$C$55</f>
        <v>73680900.359130085</v>
      </c>
      <c r="L35" s="99">
        <f t="shared" si="2"/>
        <v>59.853853995833759</v>
      </c>
      <c r="M35" s="99">
        <f t="shared" si="5"/>
        <v>5.4977615098853905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5641255.3635856882</v>
      </c>
      <c r="C36" s="98">
        <f>SEKTOR_USD!C36*$C$53</f>
        <v>14631079.957388595</v>
      </c>
      <c r="D36" s="99">
        <f t="shared" si="0"/>
        <v>159.35858269831638</v>
      </c>
      <c r="E36" s="99">
        <f t="shared" si="3"/>
        <v>11.443450811789509</v>
      </c>
      <c r="F36" s="98">
        <f>SEKTOR_USD!F36*$B$54</f>
        <v>30961992.111942608</v>
      </c>
      <c r="G36" s="98">
        <f>SEKTOR_USD!G36*$C$54</f>
        <v>55611164.072270565</v>
      </c>
      <c r="H36" s="99">
        <f t="shared" si="1"/>
        <v>79.611065952117215</v>
      </c>
      <c r="I36" s="99">
        <f t="shared" si="4"/>
        <v>9.290309179516516</v>
      </c>
      <c r="J36" s="98">
        <f>SEKTOR_USD!J36*$B$55</f>
        <v>74471020.95620586</v>
      </c>
      <c r="K36" s="98">
        <f>SEKTOR_USD!K36*$C$55</f>
        <v>113270492.14787415</v>
      </c>
      <c r="L36" s="99">
        <f t="shared" si="2"/>
        <v>52.100093020726909</v>
      </c>
      <c r="M36" s="99">
        <f t="shared" si="5"/>
        <v>8.4517717468308931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1733790.5451935094</v>
      </c>
      <c r="C37" s="98">
        <f>SEKTOR_USD!C37*$C$53</f>
        <v>3229642.6723441086</v>
      </c>
      <c r="D37" s="99">
        <f t="shared" si="0"/>
        <v>86.276403530834017</v>
      </c>
      <c r="E37" s="99">
        <f t="shared" si="3"/>
        <v>2.5260101898330865</v>
      </c>
      <c r="F37" s="98">
        <f>SEKTOR_USD!F37*$B$54</f>
        <v>8951943.9217373841</v>
      </c>
      <c r="G37" s="98">
        <f>SEKTOR_USD!G37*$C$54</f>
        <v>13929599.924601093</v>
      </c>
      <c r="H37" s="99">
        <f t="shared" si="1"/>
        <v>55.604191071581809</v>
      </c>
      <c r="I37" s="99">
        <f t="shared" si="4"/>
        <v>2.3270559465062886</v>
      </c>
      <c r="J37" s="98">
        <f>SEKTOR_USD!J37*$B$55</f>
        <v>20550424.11235458</v>
      </c>
      <c r="K37" s="98">
        <f>SEKTOR_USD!K37*$C$55</f>
        <v>31502488.294897504</v>
      </c>
      <c r="L37" s="99">
        <f t="shared" si="2"/>
        <v>53.29361633932762</v>
      </c>
      <c r="M37" s="99">
        <f t="shared" si="5"/>
        <v>2.3505843002614926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1598720.3546034198</v>
      </c>
      <c r="C38" s="98">
        <f>SEKTOR_USD!C38*$C$53</f>
        <v>4112598.6005031187</v>
      </c>
      <c r="D38" s="99">
        <f t="shared" si="0"/>
        <v>157.24315003941348</v>
      </c>
      <c r="E38" s="99">
        <f t="shared" si="3"/>
        <v>3.2165991800028175</v>
      </c>
      <c r="F38" s="98">
        <f>SEKTOR_USD!F38*$B$54</f>
        <v>8150473.3496088823</v>
      </c>
      <c r="G38" s="98">
        <f>SEKTOR_USD!G38*$C$54</f>
        <v>14471165.746190893</v>
      </c>
      <c r="H38" s="99">
        <f t="shared" si="1"/>
        <v>77.550003852050168</v>
      </c>
      <c r="I38" s="99">
        <f t="shared" si="4"/>
        <v>2.4175290377922325</v>
      </c>
      <c r="J38" s="98">
        <f>SEKTOR_USD!J38*$B$55</f>
        <v>23743473.792729642</v>
      </c>
      <c r="K38" s="98">
        <f>SEKTOR_USD!K38*$C$55</f>
        <v>33135907.536607485</v>
      </c>
      <c r="L38" s="99">
        <f t="shared" si="2"/>
        <v>39.55795948760391</v>
      </c>
      <c r="M38" s="99">
        <f t="shared" si="5"/>
        <v>2.4724632321530535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779131.73257615801</v>
      </c>
      <c r="C39" s="98">
        <f>SEKTOR_USD!C39*$C$53</f>
        <v>1428315.7092520944</v>
      </c>
      <c r="D39" s="99">
        <f t="shared" si="0"/>
        <v>83.321465361119834</v>
      </c>
      <c r="E39" s="99">
        <f t="shared" si="3"/>
        <v>1.1171328849363951</v>
      </c>
      <c r="F39" s="98">
        <f>SEKTOR_USD!F39*$B$54</f>
        <v>4847122.4652541308</v>
      </c>
      <c r="G39" s="98">
        <f>SEKTOR_USD!G39*$C$54</f>
        <v>8672342.9175641127</v>
      </c>
      <c r="H39" s="99">
        <f t="shared" si="1"/>
        <v>78.917346935846993</v>
      </c>
      <c r="I39" s="99">
        <f t="shared" si="4"/>
        <v>1.4487872778612627</v>
      </c>
      <c r="J39" s="98">
        <f>SEKTOR_USD!J39*$B$55</f>
        <v>14681191.98742054</v>
      </c>
      <c r="K39" s="98">
        <f>SEKTOR_USD!K39*$C$55</f>
        <v>20012237.314051595</v>
      </c>
      <c r="L39" s="99">
        <f t="shared" si="2"/>
        <v>36.312074191243575</v>
      </c>
      <c r="M39" s="99">
        <f t="shared" si="5"/>
        <v>1.4932296904030942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1926613.866763528</v>
      </c>
      <c r="C40" s="98">
        <f>SEKTOR_USD!C40*$C$53</f>
        <v>4088960.3227836238</v>
      </c>
      <c r="D40" s="99">
        <f t="shared" si="0"/>
        <v>112.23559081159161</v>
      </c>
      <c r="E40" s="99">
        <f t="shared" si="3"/>
        <v>3.1981109023673819</v>
      </c>
      <c r="F40" s="98">
        <f>SEKTOR_USD!F40*$B$54</f>
        <v>10970329.153333064</v>
      </c>
      <c r="G40" s="98">
        <f>SEKTOR_USD!G40*$C$54</f>
        <v>18902601.963876743</v>
      </c>
      <c r="H40" s="99">
        <f t="shared" si="1"/>
        <v>72.306607209991085</v>
      </c>
      <c r="I40" s="99">
        <f t="shared" si="4"/>
        <v>3.1578374499323969</v>
      </c>
      <c r="J40" s="98">
        <f>SEKTOR_USD!J40*$B$55</f>
        <v>26575553.883851815</v>
      </c>
      <c r="K40" s="98">
        <f>SEKTOR_USD!K40*$C$55</f>
        <v>40837080.05094856</v>
      </c>
      <c r="L40" s="99">
        <f t="shared" si="2"/>
        <v>53.664078759850497</v>
      </c>
      <c r="M40" s="99">
        <f t="shared" si="5"/>
        <v>3.0470926086124206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42457.654561392003</v>
      </c>
      <c r="C41" s="98">
        <f>SEKTOR_USD!C41*$C$53</f>
        <v>96623.818932512557</v>
      </c>
      <c r="D41" s="99">
        <f t="shared" si="0"/>
        <v>127.5769114678686</v>
      </c>
      <c r="E41" s="99">
        <f t="shared" si="3"/>
        <v>7.5572679694302911E-2</v>
      </c>
      <c r="F41" s="98">
        <f>SEKTOR_USD!F41*$B$54</f>
        <v>222713.00134248717</v>
      </c>
      <c r="G41" s="98">
        <f>SEKTOR_USD!G41*$C$54</f>
        <v>422496.4662653968</v>
      </c>
      <c r="H41" s="99">
        <f t="shared" si="1"/>
        <v>89.704446403505372</v>
      </c>
      <c r="I41" s="99">
        <f t="shared" si="4"/>
        <v>7.0581561532460216E-2</v>
      </c>
      <c r="J41" s="98">
        <f>SEKTOR_USD!J41*$B$55</f>
        <v>631259.21763376577</v>
      </c>
      <c r="K41" s="98">
        <f>SEKTOR_USD!K41*$C$55</f>
        <v>910389.4743894703</v>
      </c>
      <c r="L41" s="99">
        <f t="shared" si="2"/>
        <v>44.218008855697377</v>
      </c>
      <c r="M41" s="99">
        <f t="shared" si="5"/>
        <v>6.7929465939038564E-2</v>
      </c>
    </row>
    <row r="42" spans="1:13" ht="16.8" x14ac:dyDescent="0.3">
      <c r="A42" s="92" t="s">
        <v>31</v>
      </c>
      <c r="B42" s="93">
        <f>SEKTOR_USD!B42*$B$53</f>
        <v>1888676.9251900266</v>
      </c>
      <c r="C42" s="93">
        <f>SEKTOR_USD!C42*$C$53</f>
        <v>4600779.0420292756</v>
      </c>
      <c r="D42" s="96">
        <f t="shared" si="0"/>
        <v>143.59799077687012</v>
      </c>
      <c r="E42" s="96">
        <f t="shared" si="3"/>
        <v>3.5984212250023822</v>
      </c>
      <c r="F42" s="93">
        <f>SEKTOR_USD!F42*$B$54</f>
        <v>9865564.2340101041</v>
      </c>
      <c r="G42" s="93">
        <f>SEKTOR_USD!G42*$C$54</f>
        <v>17966987.277830295</v>
      </c>
      <c r="H42" s="96">
        <f t="shared" si="1"/>
        <v>82.118192651279969</v>
      </c>
      <c r="I42" s="96">
        <f t="shared" si="4"/>
        <v>3.0015352064661083</v>
      </c>
      <c r="J42" s="93">
        <f>SEKTOR_USD!J42*$B$55</f>
        <v>24332111.85150164</v>
      </c>
      <c r="K42" s="93">
        <f>SEKTOR_USD!K42*$C$55</f>
        <v>38250650.417605959</v>
      </c>
      <c r="L42" s="96">
        <f t="shared" si="2"/>
        <v>57.202344995982521</v>
      </c>
      <c r="M42" s="96">
        <f t="shared" si="5"/>
        <v>2.8541040156811461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1888676.9251900266</v>
      </c>
      <c r="C43" s="98">
        <f>SEKTOR_USD!C43*$C$53</f>
        <v>4600779.0420292756</v>
      </c>
      <c r="D43" s="99">
        <f t="shared" si="0"/>
        <v>143.59799077687012</v>
      </c>
      <c r="E43" s="99">
        <f t="shared" si="3"/>
        <v>3.5984212250023822</v>
      </c>
      <c r="F43" s="98">
        <f>SEKTOR_USD!F43*$B$54</f>
        <v>9865564.2340101041</v>
      </c>
      <c r="G43" s="98">
        <f>SEKTOR_USD!G43*$C$54</f>
        <v>17966987.277830295</v>
      </c>
      <c r="H43" s="99">
        <f t="shared" si="1"/>
        <v>82.118192651279969</v>
      </c>
      <c r="I43" s="99">
        <f t="shared" si="4"/>
        <v>3.0015352064661083</v>
      </c>
      <c r="J43" s="98">
        <f>SEKTOR_USD!J43*$B$55</f>
        <v>24332111.85150164</v>
      </c>
      <c r="K43" s="98">
        <f>SEKTOR_USD!K43*$C$55</f>
        <v>38250650.417605959</v>
      </c>
      <c r="L43" s="99">
        <f t="shared" si="2"/>
        <v>57.202344995982521</v>
      </c>
      <c r="M43" s="99">
        <f t="shared" si="5"/>
        <v>2.8541040156811461</v>
      </c>
    </row>
    <row r="44" spans="1:13" ht="17.399999999999999" x14ac:dyDescent="0.3">
      <c r="A44" s="100" t="s">
        <v>33</v>
      </c>
      <c r="B44" s="101">
        <f>SEKTOR_USD!B44*$B$53</f>
        <v>62114224.870690972</v>
      </c>
      <c r="C44" s="101">
        <f>SEKTOR_USD!C44*$C$53</f>
        <v>127855488.68104593</v>
      </c>
      <c r="D44" s="102">
        <f>(C44-B44)/B44*100</f>
        <v>105.83930484074257</v>
      </c>
      <c r="E44" s="103">
        <f t="shared" si="3"/>
        <v>100</v>
      </c>
      <c r="F44" s="101">
        <f>SEKTOR_USD!F44*$B$54</f>
        <v>362060436.83325708</v>
      </c>
      <c r="G44" s="101">
        <f>SEKTOR_USD!G44*$C$54</f>
        <v>598593254.51604259</v>
      </c>
      <c r="H44" s="102">
        <f>(G44-F44)/F44*100</f>
        <v>65.329650417374395</v>
      </c>
      <c r="I44" s="102">
        <f t="shared" si="4"/>
        <v>100</v>
      </c>
      <c r="J44" s="101">
        <f>SEKTOR_USD!J44*$B$55</f>
        <v>915319362.75164473</v>
      </c>
      <c r="K44" s="101">
        <f>SEKTOR_USD!K44*$C$55</f>
        <v>1340198192.0577359</v>
      </c>
      <c r="L44" s="102">
        <f>(K44-J44)/J44*100</f>
        <v>46.418643218560902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2020</v>
      </c>
      <c r="C52" s="82">
        <v>2021</v>
      </c>
    </row>
    <row r="53" spans="1:3" x14ac:dyDescent="0.25">
      <c r="A53" s="84" t="s">
        <v>224</v>
      </c>
      <c r="B53" s="83">
        <v>6.9316560000000003</v>
      </c>
      <c r="C53" s="83">
        <v>8.3847210000000008</v>
      </c>
    </row>
    <row r="54" spans="1:3" x14ac:dyDescent="0.25">
      <c r="A54" s="82" t="s">
        <v>225</v>
      </c>
      <c r="B54" s="83">
        <v>6.4177198000000004</v>
      </c>
      <c r="C54" s="83">
        <v>7.7425358000000006</v>
      </c>
    </row>
    <row r="55" spans="1:3" x14ac:dyDescent="0.25">
      <c r="A55" s="82" t="s">
        <v>226</v>
      </c>
      <c r="B55" s="83">
        <v>6.0277850000000006</v>
      </c>
      <c r="C55" s="83">
        <v>7.5693831666666673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B1" sqref="B1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3" t="s">
        <v>37</v>
      </c>
      <c r="B5" s="154"/>
      <c r="C5" s="154"/>
      <c r="D5" s="154"/>
      <c r="E5" s="154"/>
      <c r="F5" s="154"/>
      <c r="G5" s="155"/>
    </row>
    <row r="6" spans="1:7" ht="50.25" customHeight="1" x14ac:dyDescent="0.25">
      <c r="A6" s="88"/>
      <c r="B6" s="156" t="s">
        <v>122</v>
      </c>
      <c r="C6" s="156"/>
      <c r="D6" s="156" t="s">
        <v>123</v>
      </c>
      <c r="E6" s="156"/>
      <c r="F6" s="156" t="s">
        <v>120</v>
      </c>
      <c r="G6" s="156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32.258864240440374</v>
      </c>
      <c r="C8" s="105">
        <f>SEKTOR_TL!D8</f>
        <v>59.983945601594989</v>
      </c>
      <c r="D8" s="105">
        <f>SEKTOR_USD!H8</f>
        <v>18.226239022717376</v>
      </c>
      <c r="E8" s="105">
        <f>SEKTOR_TL!H8</f>
        <v>42.631793948490284</v>
      </c>
      <c r="F8" s="105">
        <f>SEKTOR_USD!L8</f>
        <v>12.544315401406342</v>
      </c>
      <c r="G8" s="105">
        <f>SEKTOR_TL!L8</f>
        <v>41.327377553019751</v>
      </c>
    </row>
    <row r="9" spans="1:7" s="21" customFormat="1" ht="15.6" x14ac:dyDescent="0.3">
      <c r="A9" s="95" t="s">
        <v>3</v>
      </c>
      <c r="B9" s="105">
        <f>SEKTOR_USD!D9</f>
        <v>25.331180300013717</v>
      </c>
      <c r="C9" s="105">
        <f>SEKTOR_TL!D9</f>
        <v>51.604029313675028</v>
      </c>
      <c r="D9" s="105">
        <f>SEKTOR_USD!H9</f>
        <v>13.45143744836256</v>
      </c>
      <c r="E9" s="105">
        <f>SEKTOR_TL!H9</f>
        <v>36.871325545469887</v>
      </c>
      <c r="F9" s="105">
        <f>SEKTOR_USD!L9</f>
        <v>10.658448554747933</v>
      </c>
      <c r="G9" s="105">
        <f>SEKTOR_TL!L9</f>
        <v>38.959202715385224</v>
      </c>
    </row>
    <row r="10" spans="1:7" ht="13.8" x14ac:dyDescent="0.25">
      <c r="A10" s="97" t="s">
        <v>4</v>
      </c>
      <c r="B10" s="106">
        <f>SEKTOR_USD!D10</f>
        <v>23.873121066026691</v>
      </c>
      <c r="C10" s="106">
        <f>SEKTOR_TL!D10</f>
        <v>49.8403209186746</v>
      </c>
      <c r="D10" s="106">
        <f>SEKTOR_USD!H10</f>
        <v>16.870006672937215</v>
      </c>
      <c r="E10" s="106">
        <f>SEKTOR_TL!H10</f>
        <v>40.995593265298893</v>
      </c>
      <c r="F10" s="106">
        <f>SEKTOR_USD!L10</f>
        <v>14.645457762245663</v>
      </c>
      <c r="G10" s="106">
        <f>SEKTOR_TL!L10</f>
        <v>43.965884337337272</v>
      </c>
    </row>
    <row r="11" spans="1:7" ht="13.8" x14ac:dyDescent="0.25">
      <c r="A11" s="97" t="s">
        <v>5</v>
      </c>
      <c r="B11" s="106">
        <f>SEKTOR_USD!D11</f>
        <v>26.833030129045447</v>
      </c>
      <c r="C11" s="106">
        <f>SEKTOR_TL!D11</f>
        <v>53.420708012146044</v>
      </c>
      <c r="D11" s="106">
        <f>SEKTOR_USD!H11</f>
        <v>28.812045885552322</v>
      </c>
      <c r="E11" s="106">
        <f>SEKTOR_TL!H11</f>
        <v>55.402838986540267</v>
      </c>
      <c r="F11" s="106">
        <f>SEKTOR_USD!L11</f>
        <v>24.121898436683299</v>
      </c>
      <c r="G11" s="106">
        <f>SEKTOR_TL!L11</f>
        <v>55.865912377654517</v>
      </c>
    </row>
    <row r="12" spans="1:7" ht="13.8" x14ac:dyDescent="0.25">
      <c r="A12" s="97" t="s">
        <v>6</v>
      </c>
      <c r="B12" s="106">
        <f>SEKTOR_USD!D12</f>
        <v>44.894630872792149</v>
      </c>
      <c r="C12" s="106">
        <f>SEKTOR_TL!D12</f>
        <v>75.26851509456742</v>
      </c>
      <c r="D12" s="106">
        <f>SEKTOR_USD!H12</f>
        <v>11.736709090793184</v>
      </c>
      <c r="E12" s="106">
        <f>SEKTOR_TL!H12</f>
        <v>34.802624182759075</v>
      </c>
      <c r="F12" s="106">
        <f>SEKTOR_USD!L12</f>
        <v>11.933299365471703</v>
      </c>
      <c r="G12" s="106">
        <f>SEKTOR_TL!L12</f>
        <v>40.560094961326939</v>
      </c>
    </row>
    <row r="13" spans="1:7" ht="13.8" x14ac:dyDescent="0.25">
      <c r="A13" s="97" t="s">
        <v>7</v>
      </c>
      <c r="B13" s="106">
        <f>SEKTOR_USD!D13</f>
        <v>41.708489330532259</v>
      </c>
      <c r="C13" s="106">
        <f>SEKTOR_TL!D13</f>
        <v>71.414470996251083</v>
      </c>
      <c r="D13" s="106">
        <f>SEKTOR_USD!H13</f>
        <v>11.559009213869393</v>
      </c>
      <c r="E13" s="106">
        <f>SEKTOR_TL!H13</f>
        <v>34.588241551292668</v>
      </c>
      <c r="F13" s="106">
        <f>SEKTOR_USD!L13</f>
        <v>7.959421568688656</v>
      </c>
      <c r="G13" s="106">
        <f>SEKTOR_TL!L13</f>
        <v>35.569903091285127</v>
      </c>
    </row>
    <row r="14" spans="1:7" ht="13.8" x14ac:dyDescent="0.25">
      <c r="A14" s="97" t="s">
        <v>8</v>
      </c>
      <c r="B14" s="106">
        <f>SEKTOR_USD!D14</f>
        <v>23.455240317370247</v>
      </c>
      <c r="C14" s="106">
        <f>SEKTOR_TL!D14</f>
        <v>49.334840916672867</v>
      </c>
      <c r="D14" s="106">
        <f>SEKTOR_USD!H14</f>
        <v>2.3200734391220181</v>
      </c>
      <c r="E14" s="106">
        <f>SEKTOR_TL!H14</f>
        <v>23.442103480590003</v>
      </c>
      <c r="F14" s="106">
        <f>SEKTOR_USD!L14</f>
        <v>-10.758309337826965</v>
      </c>
      <c r="G14" s="106">
        <f>SEKTOR_TL!L14</f>
        <v>12.065136872520567</v>
      </c>
    </row>
    <row r="15" spans="1:7" ht="13.8" x14ac:dyDescent="0.25">
      <c r="A15" s="97" t="s">
        <v>9</v>
      </c>
      <c r="B15" s="106">
        <f>SEKTOR_USD!D15</f>
        <v>-2.0924504296808828</v>
      </c>
      <c r="C15" s="106">
        <f>SEKTOR_TL!D15</f>
        <v>18.431654274360362</v>
      </c>
      <c r="D15" s="106">
        <f>SEKTOR_USD!H15</f>
        <v>-7.1155917901492849</v>
      </c>
      <c r="E15" s="106">
        <f>SEKTOR_TL!H15</f>
        <v>12.058624907024317</v>
      </c>
      <c r="F15" s="106">
        <f>SEKTOR_USD!L15</f>
        <v>-0.14038519025565413</v>
      </c>
      <c r="G15" s="106">
        <f>SEKTOR_TL!L15</f>
        <v>25.398581298220869</v>
      </c>
    </row>
    <row r="16" spans="1:7" ht="13.8" x14ac:dyDescent="0.25">
      <c r="A16" s="97" t="s">
        <v>10</v>
      </c>
      <c r="B16" s="106">
        <f>SEKTOR_USD!D16</f>
        <v>-10.763193208089758</v>
      </c>
      <c r="C16" s="106">
        <f>SEKTOR_TL!D16</f>
        <v>7.9432862624851071</v>
      </c>
      <c r="D16" s="106">
        <f>SEKTOR_USD!H16</f>
        <v>-20.354733138171586</v>
      </c>
      <c r="E16" s="106">
        <f>SEKTOR_TL!H16</f>
        <v>-3.9134849766641175</v>
      </c>
      <c r="F16" s="106">
        <f>SEKTOR_USD!L16</f>
        <v>-1.6481689300031521</v>
      </c>
      <c r="G16" s="106">
        <f>SEKTOR_TL!L16</f>
        <v>23.505183829894026</v>
      </c>
    </row>
    <row r="17" spans="1:7" ht="13.8" x14ac:dyDescent="0.25">
      <c r="A17" s="107" t="s">
        <v>11</v>
      </c>
      <c r="B17" s="106">
        <f>SEKTOR_USD!D17</f>
        <v>112.39039873745702</v>
      </c>
      <c r="C17" s="106">
        <f>SEKTOR_TL!D17</f>
        <v>156.91324504452174</v>
      </c>
      <c r="D17" s="106">
        <f>SEKTOR_USD!H17</f>
        <v>51.583991032071729</v>
      </c>
      <c r="E17" s="106">
        <f>SEKTOR_TL!H17</f>
        <v>82.875618420220576</v>
      </c>
      <c r="F17" s="106">
        <f>SEKTOR_USD!L17</f>
        <v>36.745574798492811</v>
      </c>
      <c r="G17" s="106">
        <f>SEKTOR_TL!L17</f>
        <v>71.718077535258658</v>
      </c>
    </row>
    <row r="18" spans="1:7" s="21" customFormat="1" ht="15.6" x14ac:dyDescent="0.3">
      <c r="A18" s="95" t="s">
        <v>12</v>
      </c>
      <c r="B18" s="105">
        <f>SEKTOR_USD!D18</f>
        <v>65.524454252920933</v>
      </c>
      <c r="C18" s="105">
        <f>SEKTOR_TL!D18</f>
        <v>100.22291463800359</v>
      </c>
      <c r="D18" s="105">
        <f>SEKTOR_USD!H18</f>
        <v>29.315770761280806</v>
      </c>
      <c r="E18" s="105">
        <f>SEKTOR_TL!H18</f>
        <v>56.010548267284875</v>
      </c>
      <c r="F18" s="105">
        <f>SEKTOR_USD!L18</f>
        <v>16.948011304738213</v>
      </c>
      <c r="G18" s="105">
        <f>SEKTOR_TL!L18</f>
        <v>46.857312950815015</v>
      </c>
    </row>
    <row r="19" spans="1:7" ht="13.8" x14ac:dyDescent="0.25">
      <c r="A19" s="97" t="s">
        <v>13</v>
      </c>
      <c r="B19" s="106">
        <f>SEKTOR_USD!D19</f>
        <v>65.524454252920933</v>
      </c>
      <c r="C19" s="106">
        <f>SEKTOR_TL!D19</f>
        <v>100.22291463800359</v>
      </c>
      <c r="D19" s="106">
        <f>SEKTOR_USD!H19</f>
        <v>29.315770761280806</v>
      </c>
      <c r="E19" s="106">
        <f>SEKTOR_TL!H19</f>
        <v>56.010548267284875</v>
      </c>
      <c r="F19" s="106">
        <f>SEKTOR_USD!L19</f>
        <v>16.948011304738213</v>
      </c>
      <c r="G19" s="106">
        <f>SEKTOR_TL!L19</f>
        <v>46.857312950815015</v>
      </c>
    </row>
    <row r="20" spans="1:7" s="21" customFormat="1" ht="15.6" x14ac:dyDescent="0.3">
      <c r="A20" s="95" t="s">
        <v>110</v>
      </c>
      <c r="B20" s="105">
        <f>SEKTOR_USD!D20</f>
        <v>37.464661990735948</v>
      </c>
      <c r="C20" s="105">
        <f>SEKTOR_TL!D20</f>
        <v>66.281021180454644</v>
      </c>
      <c r="D20" s="105">
        <f>SEKTOR_USD!H20</f>
        <v>28.061066470818979</v>
      </c>
      <c r="E20" s="105">
        <f>SEKTOR_TL!H20</f>
        <v>54.496834177225317</v>
      </c>
      <c r="F20" s="105">
        <f>SEKTOR_USD!L20</f>
        <v>16.14703958777087</v>
      </c>
      <c r="G20" s="105">
        <f>SEKTOR_TL!L20</f>
        <v>45.851493759953243</v>
      </c>
    </row>
    <row r="21" spans="1:7" ht="13.8" x14ac:dyDescent="0.25">
      <c r="A21" s="97" t="s">
        <v>109</v>
      </c>
      <c r="B21" s="106">
        <f>SEKTOR_USD!D21</f>
        <v>37.464661990735948</v>
      </c>
      <c r="C21" s="106">
        <f>SEKTOR_TL!D21</f>
        <v>66.281021180454644</v>
      </c>
      <c r="D21" s="106">
        <f>SEKTOR_USD!H21</f>
        <v>28.061066470818979</v>
      </c>
      <c r="E21" s="106">
        <f>SEKTOR_TL!H21</f>
        <v>54.496834177225317</v>
      </c>
      <c r="F21" s="106">
        <f>SEKTOR_USD!L21</f>
        <v>16.14703958777087</v>
      </c>
      <c r="G21" s="106">
        <f>SEKTOR_TL!L21</f>
        <v>45.851493759953243</v>
      </c>
    </row>
    <row r="22" spans="1:7" ht="16.8" x14ac:dyDescent="0.3">
      <c r="A22" s="92" t="s">
        <v>14</v>
      </c>
      <c r="B22" s="105">
        <f>SEKTOR_USD!D22</f>
        <v>77.368422247422032</v>
      </c>
      <c r="C22" s="105">
        <f>SEKTOR_TL!D22</f>
        <v>114.54970280620198</v>
      </c>
      <c r="D22" s="105">
        <f>SEKTOR_USD!H22</f>
        <v>40.435454574518047</v>
      </c>
      <c r="E22" s="105">
        <f>SEKTOR_TL!H22</f>
        <v>69.425678982195492</v>
      </c>
      <c r="F22" s="105">
        <f>SEKTOR_USD!L22</f>
        <v>17.073414075635217</v>
      </c>
      <c r="G22" s="105">
        <f>SEKTOR_TL!L22</f>
        <v>47.014787317117232</v>
      </c>
    </row>
    <row r="23" spans="1:7" s="21" customFormat="1" ht="15.6" x14ac:dyDescent="0.3">
      <c r="A23" s="95" t="s">
        <v>15</v>
      </c>
      <c r="B23" s="105">
        <f>SEKTOR_USD!D23</f>
        <v>99.443523871380577</v>
      </c>
      <c r="C23" s="105">
        <f>SEKTOR_TL!D23</f>
        <v>141.25235050879127</v>
      </c>
      <c r="D23" s="105">
        <f>SEKTOR_USD!H23</f>
        <v>49.728578144320416</v>
      </c>
      <c r="E23" s="105">
        <f>SEKTOR_TL!H23</f>
        <v>80.63719088600574</v>
      </c>
      <c r="F23" s="105">
        <f>SEKTOR_USD!L23</f>
        <v>22.424910808915776</v>
      </c>
      <c r="G23" s="105">
        <f>SEKTOR_TL!L23</f>
        <v>53.734922373255714</v>
      </c>
    </row>
    <row r="24" spans="1:7" ht="13.8" x14ac:dyDescent="0.25">
      <c r="A24" s="97" t="s">
        <v>16</v>
      </c>
      <c r="B24" s="106">
        <f>SEKTOR_USD!D24</f>
        <v>102.1497492206997</v>
      </c>
      <c r="C24" s="106">
        <f>SEKTOR_TL!D24</f>
        <v>144.52587483215186</v>
      </c>
      <c r="D24" s="106">
        <f>SEKTOR_USD!H24</f>
        <v>53.890743356635298</v>
      </c>
      <c r="E24" s="106">
        <f>SEKTOR_TL!H24</f>
        <v>85.658555820302553</v>
      </c>
      <c r="F24" s="106">
        <f>SEKTOR_USD!L24</f>
        <v>24.300417175788532</v>
      </c>
      <c r="G24" s="106">
        <f>SEKTOR_TL!L24</f>
        <v>56.090087051886869</v>
      </c>
    </row>
    <row r="25" spans="1:7" ht="13.8" x14ac:dyDescent="0.25">
      <c r="A25" s="97" t="s">
        <v>17</v>
      </c>
      <c r="B25" s="106">
        <f>SEKTOR_USD!D25</f>
        <v>64.13158826858897</v>
      </c>
      <c r="C25" s="106">
        <f>SEKTOR_TL!D25</f>
        <v>98.538065783846136</v>
      </c>
      <c r="D25" s="106">
        <f>SEKTOR_USD!H25</f>
        <v>20.870725957698451</v>
      </c>
      <c r="E25" s="106">
        <f>SEKTOR_TL!H25</f>
        <v>45.822184835721515</v>
      </c>
      <c r="F25" s="106">
        <f>SEKTOR_USD!L25</f>
        <v>-0.66815104036953898</v>
      </c>
      <c r="G25" s="106">
        <f>SEKTOR_TL!L25</f>
        <v>24.735840018995798</v>
      </c>
    </row>
    <row r="26" spans="1:7" ht="13.8" x14ac:dyDescent="0.25">
      <c r="A26" s="97" t="s">
        <v>18</v>
      </c>
      <c r="B26" s="106">
        <f>SEKTOR_USD!D26</f>
        <v>109.47780292896223</v>
      </c>
      <c r="C26" s="106">
        <f>SEKTOR_TL!D26</f>
        <v>153.39008935993522</v>
      </c>
      <c r="D26" s="106">
        <f>SEKTOR_USD!H26</f>
        <v>55.091280011866509</v>
      </c>
      <c r="E26" s="106">
        <f>SEKTOR_TL!H26</f>
        <v>87.106920398690647</v>
      </c>
      <c r="F26" s="106">
        <f>SEKTOR_USD!L26</f>
        <v>31.153347838228289</v>
      </c>
      <c r="G26" s="106">
        <f>SEKTOR_TL!L26</f>
        <v>64.695645809972206</v>
      </c>
    </row>
    <row r="27" spans="1:7" s="21" customFormat="1" ht="15.6" x14ac:dyDescent="0.3">
      <c r="A27" s="95" t="s">
        <v>19</v>
      </c>
      <c r="B27" s="105">
        <f>SEKTOR_USD!D27</f>
        <v>80.481999874026627</v>
      </c>
      <c r="C27" s="105">
        <f>SEKTOR_TL!D27</f>
        <v>118.3159716041518</v>
      </c>
      <c r="D27" s="105">
        <f>SEKTOR_USD!H27</f>
        <v>34.895543591613603</v>
      </c>
      <c r="E27" s="105">
        <f>SEKTOR_TL!H27</f>
        <v>62.742158907986138</v>
      </c>
      <c r="F27" s="105">
        <f>SEKTOR_USD!L27</f>
        <v>9.2473939617396876</v>
      </c>
      <c r="G27" s="105">
        <f>SEKTOR_TL!L27</f>
        <v>37.187272747152392</v>
      </c>
    </row>
    <row r="28" spans="1:7" ht="13.8" x14ac:dyDescent="0.25">
      <c r="A28" s="97" t="s">
        <v>20</v>
      </c>
      <c r="B28" s="106">
        <f>SEKTOR_USD!D28</f>
        <v>80.481999874026627</v>
      </c>
      <c r="C28" s="106">
        <f>SEKTOR_TL!D28</f>
        <v>118.3159716041518</v>
      </c>
      <c r="D28" s="106">
        <f>SEKTOR_USD!H28</f>
        <v>34.895543591613603</v>
      </c>
      <c r="E28" s="106">
        <f>SEKTOR_TL!H28</f>
        <v>62.742158907986138</v>
      </c>
      <c r="F28" s="106">
        <f>SEKTOR_USD!L28</f>
        <v>9.2473939617396876</v>
      </c>
      <c r="G28" s="106">
        <f>SEKTOR_TL!L28</f>
        <v>37.187272747152392</v>
      </c>
    </row>
    <row r="29" spans="1:7" s="21" customFormat="1" ht="15.6" x14ac:dyDescent="0.3">
      <c r="A29" s="95" t="s">
        <v>21</v>
      </c>
      <c r="B29" s="105">
        <f>SEKTOR_USD!D29</f>
        <v>74.441960208064245</v>
      </c>
      <c r="C29" s="105">
        <f>SEKTOR_TL!D29</f>
        <v>111.0097741488788</v>
      </c>
      <c r="D29" s="105">
        <f>SEKTOR_USD!H29</f>
        <v>40.511595628115337</v>
      </c>
      <c r="E29" s="105">
        <f>SEKTOR_TL!H29</f>
        <v>69.517537905878427</v>
      </c>
      <c r="F29" s="105">
        <f>SEKTOR_USD!L29</f>
        <v>18.031448101721118</v>
      </c>
      <c r="G29" s="105">
        <f>SEKTOR_TL!L29</f>
        <v>48.217837298187987</v>
      </c>
    </row>
    <row r="30" spans="1:7" ht="13.8" x14ac:dyDescent="0.25">
      <c r="A30" s="97" t="s">
        <v>22</v>
      </c>
      <c r="B30" s="106">
        <f>SEKTOR_USD!D30</f>
        <v>55.95313081814438</v>
      </c>
      <c r="C30" s="106">
        <f>SEKTOR_TL!D30</f>
        <v>88.645179591520744</v>
      </c>
      <c r="D30" s="106">
        <f>SEKTOR_USD!H30</f>
        <v>35.699523899703074</v>
      </c>
      <c r="E30" s="106">
        <f>SEKTOR_TL!H30</f>
        <v>63.712105635463665</v>
      </c>
      <c r="F30" s="106">
        <f>SEKTOR_USD!L30</f>
        <v>21.863357965532224</v>
      </c>
      <c r="G30" s="106">
        <f>SEKTOR_TL!L30</f>
        <v>53.029753121216807</v>
      </c>
    </row>
    <row r="31" spans="1:7" ht="13.8" x14ac:dyDescent="0.25">
      <c r="A31" s="97" t="s">
        <v>23</v>
      </c>
      <c r="B31" s="106">
        <f>SEKTOR_USD!D31</f>
        <v>56.486682983756623</v>
      </c>
      <c r="C31" s="106">
        <f>SEKTOR_TL!D31</f>
        <v>89.290578908452318</v>
      </c>
      <c r="D31" s="106">
        <f>SEKTOR_USD!H31</f>
        <v>37.122397174477499</v>
      </c>
      <c r="E31" s="106">
        <f>SEKTOR_TL!H31</f>
        <v>65.428703993155153</v>
      </c>
      <c r="F31" s="106">
        <f>SEKTOR_USD!L31</f>
        <v>9.7786316466557004</v>
      </c>
      <c r="G31" s="106">
        <f>SEKTOR_TL!L31</f>
        <v>37.854373778410519</v>
      </c>
    </row>
    <row r="32" spans="1:7" ht="13.8" x14ac:dyDescent="0.25">
      <c r="A32" s="97" t="s">
        <v>24</v>
      </c>
      <c r="B32" s="106">
        <f>SEKTOR_USD!D32</f>
        <v>134.0048245855528</v>
      </c>
      <c r="C32" s="106">
        <f>SEKTOR_TL!D32</f>
        <v>183.058646707771</v>
      </c>
      <c r="D32" s="106">
        <f>SEKTOR_USD!H32</f>
        <v>10.88459370758847</v>
      </c>
      <c r="E32" s="106">
        <f>SEKTOR_TL!H32</f>
        <v>33.774605810845536</v>
      </c>
      <c r="F32" s="106">
        <f>SEKTOR_USD!L32</f>
        <v>39.354902201642098</v>
      </c>
      <c r="G32" s="106">
        <f>SEKTOR_TL!L32</f>
        <v>74.994737024892103</v>
      </c>
    </row>
    <row r="33" spans="1:7" ht="13.8" x14ac:dyDescent="0.25">
      <c r="A33" s="97" t="s">
        <v>105</v>
      </c>
      <c r="B33" s="106">
        <f>SEKTOR_USD!D33</f>
        <v>65.504427439156927</v>
      </c>
      <c r="C33" s="106">
        <f>SEKTOR_TL!D33</f>
        <v>100.19868965541212</v>
      </c>
      <c r="D33" s="106">
        <f>SEKTOR_USD!H33</f>
        <v>46.744242577525938</v>
      </c>
      <c r="E33" s="106">
        <f>SEKTOR_TL!H33</f>
        <v>77.03679609078273</v>
      </c>
      <c r="F33" s="106">
        <f>SEKTOR_USD!L33</f>
        <v>23.550855840605973</v>
      </c>
      <c r="G33" s="106">
        <f>SEKTOR_TL!L33</f>
        <v>55.148826381024364</v>
      </c>
    </row>
    <row r="34" spans="1:7" ht="13.8" x14ac:dyDescent="0.25">
      <c r="A34" s="97" t="s">
        <v>25</v>
      </c>
      <c r="B34" s="106">
        <f>SEKTOR_USD!D34</f>
        <v>70.879402110104309</v>
      </c>
      <c r="C34" s="106">
        <f>SEKTOR_TL!D34</f>
        <v>106.70040627233028</v>
      </c>
      <c r="D34" s="106">
        <f>SEKTOR_USD!H34</f>
        <v>32.832774889829317</v>
      </c>
      <c r="E34" s="106">
        <f>SEKTOR_TL!H34</f>
        <v>60.253570901902677</v>
      </c>
      <c r="F34" s="106">
        <f>SEKTOR_USD!L34</f>
        <v>16.107553721694494</v>
      </c>
      <c r="G34" s="106">
        <f>SEKTOR_TL!L34</f>
        <v>45.801909435031277</v>
      </c>
    </row>
    <row r="35" spans="1:7" ht="13.8" x14ac:dyDescent="0.25">
      <c r="A35" s="97" t="s">
        <v>26</v>
      </c>
      <c r="B35" s="106">
        <f>SEKTOR_USD!D35</f>
        <v>88.650019859150916</v>
      </c>
      <c r="C35" s="106">
        <f>SEKTOR_TL!D35</f>
        <v>128.19623235247676</v>
      </c>
      <c r="D35" s="106">
        <f>SEKTOR_USD!H35</f>
        <v>48.127549740024271</v>
      </c>
      <c r="E35" s="106">
        <f>SEKTOR_TL!H35</f>
        <v>78.705660666023263</v>
      </c>
      <c r="F35" s="106">
        <f>SEKTOR_USD!L35</f>
        <v>27.297646597087539</v>
      </c>
      <c r="G35" s="106">
        <f>SEKTOR_TL!L35</f>
        <v>59.853853995833759</v>
      </c>
    </row>
    <row r="36" spans="1:7" ht="13.8" x14ac:dyDescent="0.25">
      <c r="A36" s="97" t="s">
        <v>27</v>
      </c>
      <c r="B36" s="106">
        <f>SEKTOR_USD!D36</f>
        <v>114.41196146088591</v>
      </c>
      <c r="C36" s="106">
        <f>SEKTOR_TL!D36</f>
        <v>159.35858269831638</v>
      </c>
      <c r="D36" s="106">
        <f>SEKTOR_USD!H36</f>
        <v>48.878032215234768</v>
      </c>
      <c r="E36" s="106">
        <f>SEKTOR_TL!H36</f>
        <v>79.611065952117215</v>
      </c>
      <c r="F36" s="106">
        <f>SEKTOR_USD!L36</f>
        <v>21.123034601600938</v>
      </c>
      <c r="G36" s="106">
        <f>SEKTOR_TL!L36</f>
        <v>52.100093020726909</v>
      </c>
    </row>
    <row r="37" spans="1:7" ht="13.8" x14ac:dyDescent="0.25">
      <c r="A37" s="97" t="s">
        <v>106</v>
      </c>
      <c r="B37" s="106">
        <f>SEKTOR_USD!D37</f>
        <v>53.994861629018622</v>
      </c>
      <c r="C37" s="106">
        <f>SEKTOR_TL!D37</f>
        <v>86.276403530834017</v>
      </c>
      <c r="D37" s="106">
        <f>SEKTOR_USD!H37</f>
        <v>28.978944857197003</v>
      </c>
      <c r="E37" s="106">
        <f>SEKTOR_TL!H37</f>
        <v>55.604191071581809</v>
      </c>
      <c r="F37" s="106">
        <f>SEKTOR_USD!L37</f>
        <v>22.073482187435044</v>
      </c>
      <c r="G37" s="106">
        <f>SEKTOR_TL!L37</f>
        <v>53.29361633932762</v>
      </c>
    </row>
    <row r="38" spans="1:7" ht="13.8" x14ac:dyDescent="0.25">
      <c r="A38" s="107" t="s">
        <v>28</v>
      </c>
      <c r="B38" s="106">
        <f>SEKTOR_USD!D38</f>
        <v>112.66313147803019</v>
      </c>
      <c r="C38" s="106">
        <f>SEKTOR_TL!D38</f>
        <v>157.24315003941348</v>
      </c>
      <c r="D38" s="106">
        <f>SEKTOR_USD!H38</f>
        <v>47.169635975254856</v>
      </c>
      <c r="E38" s="106">
        <f>SEKTOR_TL!H38</f>
        <v>77.550003852050168</v>
      </c>
      <c r="F38" s="106">
        <f>SEKTOR_USD!L38</f>
        <v>11.135261131249804</v>
      </c>
      <c r="G38" s="106">
        <f>SEKTOR_TL!L38</f>
        <v>39.55795948760391</v>
      </c>
    </row>
    <row r="39" spans="1:7" ht="13.8" x14ac:dyDescent="0.25">
      <c r="A39" s="107" t="s">
        <v>107</v>
      </c>
      <c r="B39" s="106">
        <f>SEKTOR_USD!D39</f>
        <v>51.552011724564039</v>
      </c>
      <c r="C39" s="106">
        <f>SEKTOR_TL!D39</f>
        <v>83.321465361119834</v>
      </c>
      <c r="D39" s="106">
        <f>SEKTOR_USD!H39</f>
        <v>48.303014626507036</v>
      </c>
      <c r="E39" s="106">
        <f>SEKTOR_TL!H39</f>
        <v>78.917346935846993</v>
      </c>
      <c r="F39" s="106">
        <f>SEKTOR_USD!L39</f>
        <v>8.5504403776536595</v>
      </c>
      <c r="G39" s="106">
        <f>SEKTOR_TL!L39</f>
        <v>36.312074191243575</v>
      </c>
    </row>
    <row r="40" spans="1:7" ht="13.8" x14ac:dyDescent="0.25">
      <c r="A40" s="107" t="s">
        <v>29</v>
      </c>
      <c r="B40" s="106">
        <f>SEKTOR_USD!D40</f>
        <v>75.45534388833137</v>
      </c>
      <c r="C40" s="106">
        <f>SEKTOR_TL!D40</f>
        <v>112.23559081159161</v>
      </c>
      <c r="D40" s="106">
        <f>SEKTOR_USD!H40</f>
        <v>42.823430633976862</v>
      </c>
      <c r="E40" s="106">
        <f>SEKTOR_TL!H40</f>
        <v>72.306607209991085</v>
      </c>
      <c r="F40" s="106">
        <f>SEKTOR_USD!L40</f>
        <v>22.368495370454408</v>
      </c>
      <c r="G40" s="106">
        <f>SEKTOR_TL!L40</f>
        <v>53.664078759850497</v>
      </c>
    </row>
    <row r="41" spans="1:7" ht="13.8" x14ac:dyDescent="0.25">
      <c r="A41" s="97" t="s">
        <v>30</v>
      </c>
      <c r="B41" s="106">
        <f>SEKTOR_USD!D41</f>
        <v>88.138026755776394</v>
      </c>
      <c r="C41" s="106">
        <f>SEKTOR_TL!D41</f>
        <v>127.5769114678686</v>
      </c>
      <c r="D41" s="106">
        <f>SEKTOR_USD!H41</f>
        <v>57.244346462281158</v>
      </c>
      <c r="E41" s="106">
        <f>SEKTOR_TL!H41</f>
        <v>89.704446403505372</v>
      </c>
      <c r="F41" s="106">
        <f>SEKTOR_USD!L41</f>
        <v>14.84623401526926</v>
      </c>
      <c r="G41" s="106">
        <f>SEKTOR_TL!L41</f>
        <v>44.218008855697377</v>
      </c>
    </row>
    <row r="42" spans="1:7" ht="16.8" x14ac:dyDescent="0.3">
      <c r="A42" s="92" t="s">
        <v>31</v>
      </c>
      <c r="B42" s="105">
        <f>SEKTOR_USD!D42</f>
        <v>101.38266668103049</v>
      </c>
      <c r="C42" s="105">
        <f>SEKTOR_TL!D42</f>
        <v>143.59799077687012</v>
      </c>
      <c r="D42" s="105">
        <f>SEKTOR_USD!H42</f>
        <v>50.956167476595205</v>
      </c>
      <c r="E42" s="105">
        <f>SEKTOR_TL!H42</f>
        <v>82.118192651279969</v>
      </c>
      <c r="F42" s="105">
        <f>SEKTOR_USD!L42</f>
        <v>25.186150082146742</v>
      </c>
      <c r="G42" s="105">
        <f>SEKTOR_TL!L42</f>
        <v>57.202344995982521</v>
      </c>
    </row>
    <row r="43" spans="1:7" ht="13.8" x14ac:dyDescent="0.25">
      <c r="A43" s="97" t="s">
        <v>32</v>
      </c>
      <c r="B43" s="106">
        <f>SEKTOR_USD!D43</f>
        <v>101.38266668103049</v>
      </c>
      <c r="C43" s="106">
        <f>SEKTOR_TL!D43</f>
        <v>143.59799077687012</v>
      </c>
      <c r="D43" s="106">
        <f>SEKTOR_USD!H43</f>
        <v>50.956167476595205</v>
      </c>
      <c r="E43" s="106">
        <f>SEKTOR_TL!H43</f>
        <v>82.118192651279969</v>
      </c>
      <c r="F43" s="106">
        <f>SEKTOR_USD!L43</f>
        <v>25.186150082146742</v>
      </c>
      <c r="G43" s="106">
        <f>SEKTOR_TL!L43</f>
        <v>57.202344995982521</v>
      </c>
    </row>
    <row r="44" spans="1:7" ht="17.399999999999999" x14ac:dyDescent="0.3">
      <c r="A44" s="108" t="s">
        <v>40</v>
      </c>
      <c r="B44" s="109">
        <f>SEKTOR_USD!D44</f>
        <v>70.167528822385663</v>
      </c>
      <c r="C44" s="109">
        <f>SEKTOR_TL!D44</f>
        <v>105.83930484074257</v>
      </c>
      <c r="D44" s="109">
        <f>SEKTOR_USD!H44</f>
        <v>37.040292537060267</v>
      </c>
      <c r="E44" s="109">
        <f>SEKTOR_TL!H44</f>
        <v>65.329650417374395</v>
      </c>
      <c r="F44" s="109">
        <f>SEKTOR_USD!L44</f>
        <v>16.598682069605868</v>
      </c>
      <c r="G44" s="109">
        <f>SEKTOR_TL!L44</f>
        <v>46.418643218560902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B1" sqref="B1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5" width="13.5546875" bestFit="1" customWidth="1"/>
    <col min="6" max="7" width="12.777343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0.21875" customWidth="1"/>
    <col min="13" max="13" width="15" bestFit="1" customWidth="1"/>
  </cols>
  <sheetData>
    <row r="2" spans="1:13" ht="24.6" x14ac:dyDescent="0.4">
      <c r="C2" s="149" t="s">
        <v>124</v>
      </c>
      <c r="D2" s="149"/>
      <c r="E2" s="149"/>
      <c r="F2" s="149"/>
      <c r="G2" s="149"/>
      <c r="H2" s="149"/>
      <c r="I2" s="149"/>
      <c r="J2" s="149"/>
      <c r="K2" s="149"/>
    </row>
    <row r="6" spans="1:13" ht="22.5" customHeight="1" x14ac:dyDescent="0.25">
      <c r="A6" s="157" t="s">
        <v>113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1:13" ht="24" customHeight="1" x14ac:dyDescent="0.25">
      <c r="A7" s="50"/>
      <c r="B7" s="145" t="s">
        <v>126</v>
      </c>
      <c r="C7" s="145"/>
      <c r="D7" s="145"/>
      <c r="E7" s="145"/>
      <c r="F7" s="145" t="s">
        <v>127</v>
      </c>
      <c r="G7" s="145"/>
      <c r="H7" s="145"/>
      <c r="I7" s="145"/>
      <c r="J7" s="145" t="s">
        <v>104</v>
      </c>
      <c r="K7" s="145"/>
      <c r="L7" s="145"/>
      <c r="M7" s="145"/>
    </row>
    <row r="8" spans="1:13" ht="64.8" x14ac:dyDescent="0.3">
      <c r="A8" s="51" t="s">
        <v>41</v>
      </c>
      <c r="B8" s="71">
        <v>2020</v>
      </c>
      <c r="C8" s="72">
        <v>2021</v>
      </c>
      <c r="D8" s="7" t="s">
        <v>121</v>
      </c>
      <c r="E8" s="7" t="s">
        <v>116</v>
      </c>
      <c r="F8" s="5">
        <v>2020</v>
      </c>
      <c r="G8" s="6">
        <v>2021</v>
      </c>
      <c r="H8" s="7" t="s">
        <v>121</v>
      </c>
      <c r="I8" s="7" t="s">
        <v>116</v>
      </c>
      <c r="J8" s="5" t="s">
        <v>128</v>
      </c>
      <c r="K8" s="5" t="s">
        <v>129</v>
      </c>
      <c r="L8" s="7" t="s">
        <v>121</v>
      </c>
      <c r="M8" s="7" t="s">
        <v>116</v>
      </c>
    </row>
    <row r="9" spans="1:13" ht="22.5" customHeight="1" x14ac:dyDescent="0.3">
      <c r="A9" s="52" t="s">
        <v>199</v>
      </c>
      <c r="B9" s="75">
        <v>2869434.5159499999</v>
      </c>
      <c r="C9" s="75">
        <v>5302994.7494999999</v>
      </c>
      <c r="D9" s="64">
        <f>(C9-B9)/B9*100</f>
        <v>84.809749796444038</v>
      </c>
      <c r="E9" s="77">
        <f t="shared" ref="E9:E22" si="0">C9/C$22*100</f>
        <v>34.776865582943124</v>
      </c>
      <c r="F9" s="75">
        <v>16657435.73986</v>
      </c>
      <c r="G9" s="75">
        <v>24151808.72608</v>
      </c>
      <c r="H9" s="64">
        <f t="shared" ref="H9:H21" si="1">(G9-F9)/F9*100</f>
        <v>44.991156521687941</v>
      </c>
      <c r="I9" s="66">
        <f t="shared" ref="I9:I22" si="2">G9/G$22*100</f>
        <v>31.239283484343904</v>
      </c>
      <c r="J9" s="75">
        <v>43981304.950549997</v>
      </c>
      <c r="K9" s="75">
        <v>53011721.008079998</v>
      </c>
      <c r="L9" s="64">
        <f t="shared" ref="L9:L22" si="3">(K9-J9)/J9*100</f>
        <v>20.532396816518453</v>
      </c>
      <c r="M9" s="77">
        <f t="shared" ref="M9:M22" si="4">K9/K$22*100</f>
        <v>29.940797638182747</v>
      </c>
    </row>
    <row r="10" spans="1:13" ht="22.5" customHeight="1" x14ac:dyDescent="0.3">
      <c r="A10" s="52" t="s">
        <v>200</v>
      </c>
      <c r="B10" s="75">
        <v>1219646.17555</v>
      </c>
      <c r="C10" s="75">
        <v>1987252.9120199999</v>
      </c>
      <c r="D10" s="64">
        <f t="shared" ref="D10:D22" si="5">(C10-B10)/B10*100</f>
        <v>62.936837900864752</v>
      </c>
      <c r="E10" s="77">
        <f t="shared" si="0"/>
        <v>13.032339397874756</v>
      </c>
      <c r="F10" s="75">
        <v>9174320.6615399998</v>
      </c>
      <c r="G10" s="75">
        <v>12594711.67629</v>
      </c>
      <c r="H10" s="64">
        <f t="shared" si="1"/>
        <v>37.282226564074051</v>
      </c>
      <c r="I10" s="66">
        <f t="shared" si="2"/>
        <v>16.290695778587306</v>
      </c>
      <c r="J10" s="75">
        <v>27254541.452830002</v>
      </c>
      <c r="K10" s="75">
        <v>30268555.894979998</v>
      </c>
      <c r="L10" s="64">
        <f t="shared" si="3"/>
        <v>11.058760417475428</v>
      </c>
      <c r="M10" s="77">
        <f t="shared" si="4"/>
        <v>17.095553391173386</v>
      </c>
    </row>
    <row r="11" spans="1:13" ht="22.5" customHeight="1" x14ac:dyDescent="0.3">
      <c r="A11" s="52" t="s">
        <v>201</v>
      </c>
      <c r="B11" s="75">
        <v>806813.82264000003</v>
      </c>
      <c r="C11" s="75">
        <v>1467720.28746</v>
      </c>
      <c r="D11" s="64">
        <f t="shared" si="5"/>
        <v>81.915610054551109</v>
      </c>
      <c r="E11" s="77">
        <f t="shared" si="0"/>
        <v>9.6252614911918766</v>
      </c>
      <c r="F11" s="75">
        <v>6112983.7913499996</v>
      </c>
      <c r="G11" s="75">
        <v>8495447.8852900006</v>
      </c>
      <c r="H11" s="64">
        <f t="shared" si="1"/>
        <v>38.973832996436826</v>
      </c>
      <c r="I11" s="66">
        <f t="shared" si="2"/>
        <v>10.988481559497639</v>
      </c>
      <c r="J11" s="75">
        <v>17192422.998750001</v>
      </c>
      <c r="K11" s="75">
        <v>20312967.550949998</v>
      </c>
      <c r="L11" s="64">
        <f t="shared" si="3"/>
        <v>18.150696690204054</v>
      </c>
      <c r="M11" s="77">
        <f t="shared" si="4"/>
        <v>11.472678858723851</v>
      </c>
    </row>
    <row r="12" spans="1:13" ht="22.5" customHeight="1" x14ac:dyDescent="0.3">
      <c r="A12" s="52" t="s">
        <v>202</v>
      </c>
      <c r="B12" s="75">
        <v>979578.09881</v>
      </c>
      <c r="C12" s="75">
        <v>1468213.83454</v>
      </c>
      <c r="D12" s="64">
        <f t="shared" si="5"/>
        <v>49.882264244535371</v>
      </c>
      <c r="E12" s="77">
        <f t="shared" si="0"/>
        <v>9.6284981567498864</v>
      </c>
      <c r="F12" s="75">
        <v>5752852.2456999999</v>
      </c>
      <c r="G12" s="75">
        <v>7441349.7410500003</v>
      </c>
      <c r="H12" s="64">
        <f t="shared" si="1"/>
        <v>29.350614673131521</v>
      </c>
      <c r="I12" s="66">
        <f t="shared" si="2"/>
        <v>9.6250527943188242</v>
      </c>
      <c r="J12" s="75">
        <v>14968898.686380001</v>
      </c>
      <c r="K12" s="75">
        <v>17235180.030370001</v>
      </c>
      <c r="L12" s="64">
        <f t="shared" si="3"/>
        <v>15.139933748446429</v>
      </c>
      <c r="M12" s="77">
        <f t="shared" si="4"/>
        <v>9.7343573785937441</v>
      </c>
    </row>
    <row r="13" spans="1:13" ht="22.5" customHeight="1" x14ac:dyDescent="0.3">
      <c r="A13" s="53" t="s">
        <v>203</v>
      </c>
      <c r="B13" s="75">
        <v>791420.10430999997</v>
      </c>
      <c r="C13" s="75">
        <v>1218637.2034199999</v>
      </c>
      <c r="D13" s="64">
        <f t="shared" si="5"/>
        <v>53.981077405465882</v>
      </c>
      <c r="E13" s="77">
        <f t="shared" si="0"/>
        <v>7.9917827981456968</v>
      </c>
      <c r="F13" s="75">
        <v>4846476.0530000003</v>
      </c>
      <c r="G13" s="75">
        <v>6099694.9516899996</v>
      </c>
      <c r="H13" s="64">
        <f t="shared" si="1"/>
        <v>25.858353265033646</v>
      </c>
      <c r="I13" s="66">
        <f t="shared" si="2"/>
        <v>7.8896823805209406</v>
      </c>
      <c r="J13" s="75">
        <v>12498869.45857</v>
      </c>
      <c r="K13" s="75">
        <v>14257124.946690001</v>
      </c>
      <c r="L13" s="64">
        <f t="shared" si="3"/>
        <v>14.067316199661818</v>
      </c>
      <c r="M13" s="77">
        <f t="shared" si="4"/>
        <v>8.0523643604415174</v>
      </c>
    </row>
    <row r="14" spans="1:13" ht="22.5" customHeight="1" x14ac:dyDescent="0.3">
      <c r="A14" s="52" t="s">
        <v>204</v>
      </c>
      <c r="B14" s="75">
        <v>645945.24583999999</v>
      </c>
      <c r="C14" s="75">
        <v>1372525.0086699999</v>
      </c>
      <c r="D14" s="64">
        <f t="shared" si="5"/>
        <v>112.48318143206413</v>
      </c>
      <c r="E14" s="77">
        <f t="shared" si="0"/>
        <v>9.0009739761188552</v>
      </c>
      <c r="F14" s="75">
        <v>4348800.8633500002</v>
      </c>
      <c r="G14" s="75">
        <v>5925728.1649700003</v>
      </c>
      <c r="H14" s="64">
        <f t="shared" si="1"/>
        <v>36.261198228452564</v>
      </c>
      <c r="I14" s="66">
        <f t="shared" si="2"/>
        <v>7.6646641291409541</v>
      </c>
      <c r="J14" s="75">
        <v>11949945.52956</v>
      </c>
      <c r="K14" s="75">
        <v>12764696.441330001</v>
      </c>
      <c r="L14" s="64">
        <f t="shared" si="3"/>
        <v>6.818030339591016</v>
      </c>
      <c r="M14" s="77">
        <f t="shared" si="4"/>
        <v>7.2094470014365433</v>
      </c>
    </row>
    <row r="15" spans="1:13" ht="22.5" customHeight="1" x14ac:dyDescent="0.3">
      <c r="A15" s="52" t="s">
        <v>205</v>
      </c>
      <c r="B15" s="75">
        <v>567067.06611000001</v>
      </c>
      <c r="C15" s="75">
        <v>827566.18770000001</v>
      </c>
      <c r="D15" s="64">
        <f t="shared" si="5"/>
        <v>45.937974034885713</v>
      </c>
      <c r="E15" s="77">
        <f t="shared" si="0"/>
        <v>5.4271519075792325</v>
      </c>
      <c r="F15" s="75">
        <v>3220434.8267199998</v>
      </c>
      <c r="G15" s="75">
        <v>4457758.7406799998</v>
      </c>
      <c r="H15" s="64">
        <f t="shared" si="1"/>
        <v>38.421020158330904</v>
      </c>
      <c r="I15" s="66">
        <f t="shared" si="2"/>
        <v>5.7659113892592</v>
      </c>
      <c r="J15" s="75">
        <v>8385194.6187300002</v>
      </c>
      <c r="K15" s="75">
        <v>10507383.4002</v>
      </c>
      <c r="L15" s="64">
        <f t="shared" si="3"/>
        <v>25.308759998601214</v>
      </c>
      <c r="M15" s="77">
        <f t="shared" si="4"/>
        <v>5.9345260653627481</v>
      </c>
    </row>
    <row r="16" spans="1:13" ht="22.5" customHeight="1" x14ac:dyDescent="0.3">
      <c r="A16" s="52" t="s">
        <v>206</v>
      </c>
      <c r="B16" s="75">
        <v>486651.11757</v>
      </c>
      <c r="C16" s="75">
        <v>693163.68151000002</v>
      </c>
      <c r="D16" s="64">
        <f t="shared" si="5"/>
        <v>42.435444301696315</v>
      </c>
      <c r="E16" s="77">
        <f t="shared" si="0"/>
        <v>4.545744681554539</v>
      </c>
      <c r="F16" s="75">
        <v>3016511.6038600001</v>
      </c>
      <c r="G16" s="75">
        <v>3502899.5197200002</v>
      </c>
      <c r="H16" s="64">
        <f t="shared" si="1"/>
        <v>16.124185142785677</v>
      </c>
      <c r="I16" s="66">
        <f t="shared" si="2"/>
        <v>4.5308437291299342</v>
      </c>
      <c r="J16" s="75">
        <v>7457868.8285999997</v>
      </c>
      <c r="K16" s="75">
        <v>8318943.8072300004</v>
      </c>
      <c r="L16" s="64">
        <f t="shared" si="3"/>
        <v>11.545858453931038</v>
      </c>
      <c r="M16" s="77">
        <f t="shared" si="4"/>
        <v>4.6985045638816949</v>
      </c>
    </row>
    <row r="17" spans="1:13" ht="22.5" customHeight="1" x14ac:dyDescent="0.3">
      <c r="A17" s="52" t="s">
        <v>207</v>
      </c>
      <c r="B17" s="75">
        <v>125680.84135</v>
      </c>
      <c r="C17" s="75">
        <v>255156.45606</v>
      </c>
      <c r="D17" s="64">
        <f t="shared" si="5"/>
        <v>103.01937297621376</v>
      </c>
      <c r="E17" s="77">
        <f t="shared" si="0"/>
        <v>1.6733076674939962</v>
      </c>
      <c r="F17" s="75">
        <v>825137.83981000003</v>
      </c>
      <c r="G17" s="75">
        <v>1251515.66863</v>
      </c>
      <c r="H17" s="64">
        <f t="shared" si="1"/>
        <v>51.673527530646226</v>
      </c>
      <c r="I17" s="66">
        <f t="shared" si="2"/>
        <v>1.6187794960140192</v>
      </c>
      <c r="J17" s="75">
        <v>2204194.19833</v>
      </c>
      <c r="K17" s="75">
        <v>2826508.6492499998</v>
      </c>
      <c r="L17" s="64">
        <f t="shared" si="3"/>
        <v>28.2331952144459</v>
      </c>
      <c r="M17" s="77">
        <f t="shared" si="4"/>
        <v>1.596400227732063</v>
      </c>
    </row>
    <row r="18" spans="1:13" ht="22.5" customHeight="1" x14ac:dyDescent="0.3">
      <c r="A18" s="52" t="s">
        <v>208</v>
      </c>
      <c r="B18" s="75">
        <v>129941.81357</v>
      </c>
      <c r="C18" s="75">
        <v>211239.38021999999</v>
      </c>
      <c r="D18" s="64">
        <f t="shared" si="5"/>
        <v>62.564592886957648</v>
      </c>
      <c r="E18" s="77">
        <f t="shared" si="0"/>
        <v>1.3853009249967301</v>
      </c>
      <c r="F18" s="75">
        <v>676341.02534000005</v>
      </c>
      <c r="G18" s="75">
        <v>1053527.0186900001</v>
      </c>
      <c r="H18" s="64">
        <f t="shared" si="1"/>
        <v>55.768610688725659</v>
      </c>
      <c r="I18" s="66">
        <f t="shared" si="2"/>
        <v>1.3626900398450752</v>
      </c>
      <c r="J18" s="75">
        <v>1751155.02743</v>
      </c>
      <c r="K18" s="75">
        <v>2445424.4945200002</v>
      </c>
      <c r="L18" s="64">
        <f t="shared" si="3"/>
        <v>39.646373748468861</v>
      </c>
      <c r="M18" s="77">
        <f t="shared" si="4"/>
        <v>1.3811654958102348</v>
      </c>
    </row>
    <row r="19" spans="1:13" ht="22.5" customHeight="1" x14ac:dyDescent="0.3">
      <c r="A19" s="52" t="s">
        <v>209</v>
      </c>
      <c r="B19" s="75">
        <v>134011.40273</v>
      </c>
      <c r="C19" s="75">
        <v>199549.39499</v>
      </c>
      <c r="D19" s="64">
        <f t="shared" si="5"/>
        <v>48.90478789483528</v>
      </c>
      <c r="E19" s="77">
        <f t="shared" si="0"/>
        <v>1.3086383853914192</v>
      </c>
      <c r="F19" s="75">
        <v>733415.20305000001</v>
      </c>
      <c r="G19" s="75">
        <v>1037001.46929</v>
      </c>
      <c r="H19" s="64">
        <f t="shared" si="1"/>
        <v>41.393506021895661</v>
      </c>
      <c r="I19" s="66">
        <f t="shared" si="2"/>
        <v>1.3413149814262135</v>
      </c>
      <c r="J19" s="75">
        <v>1747921.3158799999</v>
      </c>
      <c r="K19" s="75">
        <v>2224778.44649</v>
      </c>
      <c r="L19" s="64">
        <f t="shared" si="3"/>
        <v>27.281384252123726</v>
      </c>
      <c r="M19" s="77">
        <f t="shared" si="4"/>
        <v>1.2565455335055955</v>
      </c>
    </row>
    <row r="20" spans="1:13" ht="22.5" customHeight="1" x14ac:dyDescent="0.3">
      <c r="A20" s="52" t="s">
        <v>210</v>
      </c>
      <c r="B20" s="75">
        <v>104620.67435</v>
      </c>
      <c r="C20" s="75">
        <v>127423.60055</v>
      </c>
      <c r="D20" s="64">
        <f t="shared" si="5"/>
        <v>21.795812674380837</v>
      </c>
      <c r="E20" s="77">
        <f t="shared" si="0"/>
        <v>0.83563979180628212</v>
      </c>
      <c r="F20" s="75">
        <v>638028.74217999994</v>
      </c>
      <c r="G20" s="75">
        <v>738916.39656999998</v>
      </c>
      <c r="H20" s="64">
        <f t="shared" si="1"/>
        <v>15.812399617811845</v>
      </c>
      <c r="I20" s="66">
        <f t="shared" si="2"/>
        <v>0.95575528298855794</v>
      </c>
      <c r="J20" s="75">
        <v>1516205.30957</v>
      </c>
      <c r="K20" s="75">
        <v>1604909.8319000001</v>
      </c>
      <c r="L20" s="64">
        <f t="shared" si="3"/>
        <v>5.850429474828637</v>
      </c>
      <c r="M20" s="77">
        <f t="shared" si="4"/>
        <v>0.90644634036921201</v>
      </c>
    </row>
    <row r="21" spans="1:13" ht="22.5" customHeight="1" x14ac:dyDescent="0.3">
      <c r="A21" s="52" t="s">
        <v>211</v>
      </c>
      <c r="B21" s="75">
        <v>100139.41516</v>
      </c>
      <c r="C21" s="75">
        <v>117184.97756</v>
      </c>
      <c r="D21" s="64">
        <f t="shared" si="5"/>
        <v>17.021831386537521</v>
      </c>
      <c r="E21" s="77">
        <f t="shared" si="0"/>
        <v>0.76849523815360621</v>
      </c>
      <c r="F21" s="75">
        <v>413005.33143000002</v>
      </c>
      <c r="G21" s="75">
        <v>561940.55582999997</v>
      </c>
      <c r="H21" s="64">
        <f t="shared" si="1"/>
        <v>36.06133215867284</v>
      </c>
      <c r="I21" s="66">
        <f t="shared" si="2"/>
        <v>0.72684495492741441</v>
      </c>
      <c r="J21" s="75">
        <v>941512.54671000002</v>
      </c>
      <c r="K21" s="75">
        <v>1276944.9391699999</v>
      </c>
      <c r="L21" s="64">
        <f t="shared" si="3"/>
        <v>35.626969989101816</v>
      </c>
      <c r="M21" s="77">
        <f t="shared" si="4"/>
        <v>0.72121314478666221</v>
      </c>
    </row>
    <row r="22" spans="1:13" ht="24" customHeight="1" x14ac:dyDescent="0.25">
      <c r="A22" s="68" t="s">
        <v>42</v>
      </c>
      <c r="B22" s="76">
        <f>SUM(B9:B21)</f>
        <v>8960950.2939400002</v>
      </c>
      <c r="C22" s="76">
        <f>SUM(C9:C21)</f>
        <v>15248627.6742</v>
      </c>
      <c r="D22" s="74">
        <f t="shared" si="5"/>
        <v>70.167528822385634</v>
      </c>
      <c r="E22" s="78">
        <f t="shared" si="0"/>
        <v>100</v>
      </c>
      <c r="F22" s="67">
        <f>SUM(F9:F21)</f>
        <v>56415743.927189998</v>
      </c>
      <c r="G22" s="67">
        <f>SUM(G9:G21)</f>
        <v>77312300.514780015</v>
      </c>
      <c r="H22" s="74">
        <f>(G22-F22)/F22*100</f>
        <v>37.040292537060317</v>
      </c>
      <c r="I22" s="70">
        <f t="shared" si="2"/>
        <v>100</v>
      </c>
      <c r="J22" s="76">
        <f>SUM(J9:J21)</f>
        <v>151850034.92189002</v>
      </c>
      <c r="K22" s="76">
        <f>SUM(K9:K21)</f>
        <v>177055139.44115999</v>
      </c>
      <c r="L22" s="74">
        <f t="shared" si="3"/>
        <v>16.598682069605843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F1" sqref="F1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0"/>
      <c r="I26" s="160"/>
      <c r="N26" t="s">
        <v>43</v>
      </c>
    </row>
    <row r="27" spans="3:14" x14ac:dyDescent="0.25">
      <c r="H27" s="160"/>
      <c r="I27" s="160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0"/>
      <c r="I39" s="160"/>
    </row>
    <row r="40" spans="8:9" x14ac:dyDescent="0.25">
      <c r="H40" s="160"/>
      <c r="I40" s="160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0"/>
      <c r="I51" s="160"/>
    </row>
    <row r="52" spans="3:9" x14ac:dyDescent="0.25">
      <c r="H52" s="160"/>
      <c r="I52" s="160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topLeftCell="B1" zoomScale="90" zoomScaleNormal="90" workbookViewId="0">
      <selection activeCell="E1" sqref="E1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0.21875" bestFit="1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169</v>
      </c>
      <c r="C5" s="79">
        <v>1314305.3455699999</v>
      </c>
      <c r="D5" s="79">
        <v>1356486.0983200001</v>
      </c>
      <c r="E5" s="79">
        <v>1536989.2236500001</v>
      </c>
      <c r="F5" s="79">
        <v>1518584.61943</v>
      </c>
      <c r="G5" s="79">
        <v>1289336.4797199999</v>
      </c>
      <c r="H5" s="79"/>
      <c r="I5" s="56"/>
      <c r="J5" s="56"/>
      <c r="K5" s="56"/>
      <c r="L5" s="56"/>
      <c r="M5" s="56"/>
      <c r="N5" s="56"/>
      <c r="O5" s="79">
        <v>7015701.76669</v>
      </c>
      <c r="P5" s="57">
        <f t="shared" ref="P5:P24" si="0">O5/O$26*100</f>
        <v>9.0744961926838403</v>
      </c>
    </row>
    <row r="6" spans="1:16" x14ac:dyDescent="0.25">
      <c r="A6" s="54" t="s">
        <v>98</v>
      </c>
      <c r="B6" s="55" t="s">
        <v>170</v>
      </c>
      <c r="C6" s="79">
        <v>781246.82556999999</v>
      </c>
      <c r="D6" s="79">
        <v>924837.78374999994</v>
      </c>
      <c r="E6" s="79">
        <v>1021564.789</v>
      </c>
      <c r="F6" s="79">
        <v>982669.27723000001</v>
      </c>
      <c r="G6" s="79">
        <v>1086101.97841</v>
      </c>
      <c r="H6" s="79"/>
      <c r="I6" s="56"/>
      <c r="J6" s="56"/>
      <c r="K6" s="56"/>
      <c r="L6" s="56"/>
      <c r="M6" s="56"/>
      <c r="N6" s="56"/>
      <c r="O6" s="79">
        <v>4796420.6539599998</v>
      </c>
      <c r="P6" s="57">
        <f t="shared" si="0"/>
        <v>6.203955414627786</v>
      </c>
    </row>
    <row r="7" spans="1:16" x14ac:dyDescent="0.25">
      <c r="A7" s="54" t="s">
        <v>97</v>
      </c>
      <c r="B7" s="55" t="s">
        <v>171</v>
      </c>
      <c r="C7" s="79">
        <v>810040.40882999997</v>
      </c>
      <c r="D7" s="79">
        <v>821781.55677000002</v>
      </c>
      <c r="E7" s="79">
        <v>1071834.4368799999</v>
      </c>
      <c r="F7" s="79">
        <v>1018036.12622</v>
      </c>
      <c r="G7" s="79">
        <v>1000979.07714</v>
      </c>
      <c r="H7" s="79"/>
      <c r="I7" s="56"/>
      <c r="J7" s="56"/>
      <c r="K7" s="56"/>
      <c r="L7" s="56"/>
      <c r="M7" s="56"/>
      <c r="N7" s="56"/>
      <c r="O7" s="79">
        <v>4722671.6058400003</v>
      </c>
      <c r="P7" s="57">
        <f t="shared" si="0"/>
        <v>6.1085643220992427</v>
      </c>
    </row>
    <row r="8" spans="1:16" x14ac:dyDescent="0.25">
      <c r="A8" s="54" t="s">
        <v>96</v>
      </c>
      <c r="B8" s="55" t="s">
        <v>172</v>
      </c>
      <c r="C8" s="79">
        <v>809708.18882000004</v>
      </c>
      <c r="D8" s="79">
        <v>775299.36835999996</v>
      </c>
      <c r="E8" s="79">
        <v>927871.20175000001</v>
      </c>
      <c r="F8" s="79">
        <v>822328.93318000005</v>
      </c>
      <c r="G8" s="79">
        <v>761512.37476999999</v>
      </c>
      <c r="H8" s="79"/>
      <c r="I8" s="56"/>
      <c r="J8" s="56"/>
      <c r="K8" s="56"/>
      <c r="L8" s="56"/>
      <c r="M8" s="56"/>
      <c r="N8" s="56"/>
      <c r="O8" s="79">
        <v>4096720.0668799998</v>
      </c>
      <c r="P8" s="57">
        <f t="shared" si="0"/>
        <v>5.2989240258046886</v>
      </c>
    </row>
    <row r="9" spans="1:16" x14ac:dyDescent="0.25">
      <c r="A9" s="54" t="s">
        <v>95</v>
      </c>
      <c r="B9" s="55" t="s">
        <v>174</v>
      </c>
      <c r="C9" s="79">
        <v>688350.31146999996</v>
      </c>
      <c r="D9" s="79">
        <v>684849.95007999998</v>
      </c>
      <c r="E9" s="79">
        <v>756719.35048000002</v>
      </c>
      <c r="F9" s="79">
        <v>736187.69675</v>
      </c>
      <c r="G9" s="79">
        <v>614776.11022000003</v>
      </c>
      <c r="H9" s="79"/>
      <c r="I9" s="56"/>
      <c r="J9" s="56"/>
      <c r="K9" s="56"/>
      <c r="L9" s="56"/>
      <c r="M9" s="56"/>
      <c r="N9" s="56"/>
      <c r="O9" s="79">
        <v>3480883.4190000002</v>
      </c>
      <c r="P9" s="57">
        <f t="shared" si="0"/>
        <v>4.5023668883511627</v>
      </c>
    </row>
    <row r="10" spans="1:16" x14ac:dyDescent="0.25">
      <c r="A10" s="54" t="s">
        <v>94</v>
      </c>
      <c r="B10" s="55" t="s">
        <v>173</v>
      </c>
      <c r="C10" s="79">
        <v>618048.35303999996</v>
      </c>
      <c r="D10" s="79">
        <v>647384.52289999998</v>
      </c>
      <c r="E10" s="79">
        <v>756175.07149999996</v>
      </c>
      <c r="F10" s="79">
        <v>744598.05559999996</v>
      </c>
      <c r="G10" s="79">
        <v>680352.93238999997</v>
      </c>
      <c r="H10" s="79"/>
      <c r="I10" s="56"/>
      <c r="J10" s="56"/>
      <c r="K10" s="56"/>
      <c r="L10" s="56"/>
      <c r="M10" s="56"/>
      <c r="N10" s="56"/>
      <c r="O10" s="79">
        <v>3446558.9354300001</v>
      </c>
      <c r="P10" s="57">
        <f t="shared" si="0"/>
        <v>4.4579697053137259</v>
      </c>
    </row>
    <row r="11" spans="1:16" x14ac:dyDescent="0.25">
      <c r="A11" s="54" t="s">
        <v>93</v>
      </c>
      <c r="B11" s="55" t="s">
        <v>175</v>
      </c>
      <c r="C11" s="79">
        <v>564604.25702000002</v>
      </c>
      <c r="D11" s="79">
        <v>592998.68793000001</v>
      </c>
      <c r="E11" s="79">
        <v>716124.69542</v>
      </c>
      <c r="F11" s="79">
        <v>737624.35855</v>
      </c>
      <c r="G11" s="79">
        <v>562521.30990999995</v>
      </c>
      <c r="H11" s="79"/>
      <c r="I11" s="56"/>
      <c r="J11" s="56"/>
      <c r="K11" s="56"/>
      <c r="L11" s="56"/>
      <c r="M11" s="56"/>
      <c r="N11" s="56"/>
      <c r="O11" s="79">
        <v>3173873.30883</v>
      </c>
      <c r="P11" s="57">
        <f t="shared" si="0"/>
        <v>4.1052630534816927</v>
      </c>
    </row>
    <row r="12" spans="1:16" x14ac:dyDescent="0.25">
      <c r="A12" s="54" t="s">
        <v>92</v>
      </c>
      <c r="B12" s="55" t="s">
        <v>176</v>
      </c>
      <c r="C12" s="79">
        <v>369606.78064999997</v>
      </c>
      <c r="D12" s="79">
        <v>414706.05449000001</v>
      </c>
      <c r="E12" s="79">
        <v>488813.67317999998</v>
      </c>
      <c r="F12" s="79">
        <v>562387.06727</v>
      </c>
      <c r="G12" s="79">
        <v>454217.63932000002</v>
      </c>
      <c r="H12" s="79"/>
      <c r="I12" s="56"/>
      <c r="J12" s="56"/>
      <c r="K12" s="56"/>
      <c r="L12" s="56"/>
      <c r="M12" s="56"/>
      <c r="N12" s="56"/>
      <c r="O12" s="79">
        <v>2289731.2149100001</v>
      </c>
      <c r="P12" s="57">
        <f t="shared" si="0"/>
        <v>2.9616648316813001</v>
      </c>
    </row>
    <row r="13" spans="1:16" x14ac:dyDescent="0.25">
      <c r="A13" s="54" t="s">
        <v>91</v>
      </c>
      <c r="B13" s="55" t="s">
        <v>178</v>
      </c>
      <c r="C13" s="79">
        <v>392460.81274000002</v>
      </c>
      <c r="D13" s="79">
        <v>432142.37476999999</v>
      </c>
      <c r="E13" s="79">
        <v>493002.66434000002</v>
      </c>
      <c r="F13" s="79">
        <v>532625.12049</v>
      </c>
      <c r="G13" s="79">
        <v>407716.82020000002</v>
      </c>
      <c r="H13" s="79"/>
      <c r="I13" s="56"/>
      <c r="J13" s="56"/>
      <c r="K13" s="56"/>
      <c r="L13" s="56"/>
      <c r="M13" s="56"/>
      <c r="N13" s="56"/>
      <c r="O13" s="79">
        <v>2257947.7925399998</v>
      </c>
      <c r="P13" s="57">
        <f t="shared" si="0"/>
        <v>2.920554397561022</v>
      </c>
    </row>
    <row r="14" spans="1:16" x14ac:dyDescent="0.25">
      <c r="A14" s="54" t="s">
        <v>90</v>
      </c>
      <c r="B14" s="55" t="s">
        <v>177</v>
      </c>
      <c r="C14" s="79">
        <v>327777.41201999999</v>
      </c>
      <c r="D14" s="79">
        <v>367870.74436999997</v>
      </c>
      <c r="E14" s="79">
        <v>420035.97323</v>
      </c>
      <c r="F14" s="79">
        <v>431272.55492000002</v>
      </c>
      <c r="G14" s="79">
        <v>408684.82981999998</v>
      </c>
      <c r="H14" s="79"/>
      <c r="I14" s="56"/>
      <c r="J14" s="56"/>
      <c r="K14" s="56"/>
      <c r="L14" s="56"/>
      <c r="M14" s="56"/>
      <c r="N14" s="56"/>
      <c r="O14" s="79">
        <v>1955641.5143599999</v>
      </c>
      <c r="P14" s="57">
        <f t="shared" si="0"/>
        <v>2.529534758813877</v>
      </c>
    </row>
    <row r="15" spans="1:16" x14ac:dyDescent="0.25">
      <c r="A15" s="54" t="s">
        <v>89</v>
      </c>
      <c r="B15" s="55" t="s">
        <v>212</v>
      </c>
      <c r="C15" s="79">
        <v>292301.70439000003</v>
      </c>
      <c r="D15" s="79">
        <v>324298.93977</v>
      </c>
      <c r="E15" s="79">
        <v>416870.25482999999</v>
      </c>
      <c r="F15" s="79">
        <v>390480.39556999999</v>
      </c>
      <c r="G15" s="79">
        <v>343637.72219</v>
      </c>
      <c r="H15" s="79"/>
      <c r="I15" s="56"/>
      <c r="J15" s="56"/>
      <c r="K15" s="56"/>
      <c r="L15" s="56"/>
      <c r="M15" s="56"/>
      <c r="N15" s="56"/>
      <c r="O15" s="79">
        <v>1767589.01675</v>
      </c>
      <c r="P15" s="57">
        <f t="shared" si="0"/>
        <v>2.2862972709136824</v>
      </c>
    </row>
    <row r="16" spans="1:16" x14ac:dyDescent="0.25">
      <c r="A16" s="54" t="s">
        <v>88</v>
      </c>
      <c r="B16" s="55" t="s">
        <v>213</v>
      </c>
      <c r="C16" s="79">
        <v>311555.30242000002</v>
      </c>
      <c r="D16" s="79">
        <v>334334.74695</v>
      </c>
      <c r="E16" s="79">
        <v>387837.03720999998</v>
      </c>
      <c r="F16" s="79">
        <v>375555.60891000001</v>
      </c>
      <c r="G16" s="79">
        <v>338495.0393</v>
      </c>
      <c r="H16" s="79"/>
      <c r="I16" s="56"/>
      <c r="J16" s="56"/>
      <c r="K16" s="56"/>
      <c r="L16" s="56"/>
      <c r="M16" s="56"/>
      <c r="N16" s="56"/>
      <c r="O16" s="79">
        <v>1747777.7347899999</v>
      </c>
      <c r="P16" s="57">
        <f t="shared" si="0"/>
        <v>2.2606722645070851</v>
      </c>
    </row>
    <row r="17" spans="1:16" x14ac:dyDescent="0.25">
      <c r="A17" s="54" t="s">
        <v>87</v>
      </c>
      <c r="B17" s="55" t="s">
        <v>214</v>
      </c>
      <c r="C17" s="79">
        <v>257099.48095</v>
      </c>
      <c r="D17" s="79">
        <v>386442.05326999997</v>
      </c>
      <c r="E17" s="79">
        <v>391783.94001999998</v>
      </c>
      <c r="F17" s="79">
        <v>375486.05789</v>
      </c>
      <c r="G17" s="79">
        <v>299749.57530000003</v>
      </c>
      <c r="H17" s="79"/>
      <c r="I17" s="56"/>
      <c r="J17" s="56"/>
      <c r="K17" s="56"/>
      <c r="L17" s="56"/>
      <c r="M17" s="56"/>
      <c r="N17" s="56"/>
      <c r="O17" s="79">
        <v>1710561.1074300001</v>
      </c>
      <c r="P17" s="57">
        <f t="shared" si="0"/>
        <v>2.2125342229377685</v>
      </c>
    </row>
    <row r="18" spans="1:16" x14ac:dyDescent="0.25">
      <c r="A18" s="54" t="s">
        <v>86</v>
      </c>
      <c r="B18" s="55" t="s">
        <v>215</v>
      </c>
      <c r="C18" s="79">
        <v>260628.09539</v>
      </c>
      <c r="D18" s="79">
        <v>259160.40708999999</v>
      </c>
      <c r="E18" s="79">
        <v>351314.52455999999</v>
      </c>
      <c r="F18" s="79">
        <v>327694.21237999998</v>
      </c>
      <c r="G18" s="79">
        <v>287872.27542000002</v>
      </c>
      <c r="H18" s="79"/>
      <c r="I18" s="56"/>
      <c r="J18" s="56"/>
      <c r="K18" s="56"/>
      <c r="L18" s="56"/>
      <c r="M18" s="56"/>
      <c r="N18" s="56"/>
      <c r="O18" s="79">
        <v>1486669.5148400001</v>
      </c>
      <c r="P18" s="57">
        <f t="shared" si="0"/>
        <v>1.9229404699395662</v>
      </c>
    </row>
    <row r="19" spans="1:16" x14ac:dyDescent="0.25">
      <c r="A19" s="54" t="s">
        <v>85</v>
      </c>
      <c r="B19" s="55" t="s">
        <v>216</v>
      </c>
      <c r="C19" s="79">
        <v>219243.36222000001</v>
      </c>
      <c r="D19" s="79">
        <v>252191.91584999999</v>
      </c>
      <c r="E19" s="79">
        <v>250499.69193999999</v>
      </c>
      <c r="F19" s="79">
        <v>319831.75845999998</v>
      </c>
      <c r="G19" s="79">
        <v>363874.90573</v>
      </c>
      <c r="H19" s="79"/>
      <c r="I19" s="56"/>
      <c r="J19" s="56"/>
      <c r="K19" s="56"/>
      <c r="L19" s="56"/>
      <c r="M19" s="56"/>
      <c r="N19" s="56"/>
      <c r="O19" s="79">
        <v>1405641.6342</v>
      </c>
      <c r="P19" s="57">
        <f t="shared" si="0"/>
        <v>1.8181345333674035</v>
      </c>
    </row>
    <row r="20" spans="1:16" x14ac:dyDescent="0.25">
      <c r="A20" s="54" t="s">
        <v>84</v>
      </c>
      <c r="B20" s="55" t="s">
        <v>217</v>
      </c>
      <c r="C20" s="79">
        <v>236170.75433</v>
      </c>
      <c r="D20" s="79">
        <v>235212.88604000001</v>
      </c>
      <c r="E20" s="79">
        <v>294624.30056</v>
      </c>
      <c r="F20" s="79">
        <v>303836.30748000002</v>
      </c>
      <c r="G20" s="79">
        <v>261528.41081999999</v>
      </c>
      <c r="H20" s="79"/>
      <c r="I20" s="56"/>
      <c r="J20" s="56"/>
      <c r="K20" s="56"/>
      <c r="L20" s="56"/>
      <c r="M20" s="56"/>
      <c r="N20" s="56"/>
      <c r="O20" s="79">
        <v>1331372.6592300001</v>
      </c>
      <c r="P20" s="57">
        <f t="shared" si="0"/>
        <v>1.7220709387317714</v>
      </c>
    </row>
    <row r="21" spans="1:16" x14ac:dyDescent="0.25">
      <c r="A21" s="54" t="s">
        <v>83</v>
      </c>
      <c r="B21" s="55" t="s">
        <v>218</v>
      </c>
      <c r="C21" s="79">
        <v>147155.05854</v>
      </c>
      <c r="D21" s="79">
        <v>203372.84679000001</v>
      </c>
      <c r="E21" s="79">
        <v>237749.43191000001</v>
      </c>
      <c r="F21" s="79">
        <v>211558.79798</v>
      </c>
      <c r="G21" s="79">
        <v>229699.94138999999</v>
      </c>
      <c r="H21" s="79"/>
      <c r="I21" s="56"/>
      <c r="J21" s="56"/>
      <c r="K21" s="56"/>
      <c r="L21" s="56"/>
      <c r="M21" s="56"/>
      <c r="N21" s="56"/>
      <c r="O21" s="79">
        <v>1029536.07661</v>
      </c>
      <c r="P21" s="57">
        <f t="shared" si="0"/>
        <v>1.3316588301665928</v>
      </c>
    </row>
    <row r="22" spans="1:16" x14ac:dyDescent="0.25">
      <c r="A22" s="54" t="s">
        <v>82</v>
      </c>
      <c r="B22" s="55" t="s">
        <v>219</v>
      </c>
      <c r="C22" s="79">
        <v>168418.73042000001</v>
      </c>
      <c r="D22" s="79">
        <v>230603.46074000001</v>
      </c>
      <c r="E22" s="79">
        <v>222588.45541</v>
      </c>
      <c r="F22" s="79">
        <v>195736.02228</v>
      </c>
      <c r="G22" s="79">
        <v>196432.79392</v>
      </c>
      <c r="H22" s="79"/>
      <c r="I22" s="56"/>
      <c r="J22" s="56"/>
      <c r="K22" s="56"/>
      <c r="L22" s="56"/>
      <c r="M22" s="56"/>
      <c r="N22" s="56"/>
      <c r="O22" s="79">
        <v>1013779.46277</v>
      </c>
      <c r="P22" s="57">
        <f t="shared" si="0"/>
        <v>1.3112783554748744</v>
      </c>
    </row>
    <row r="23" spans="1:16" x14ac:dyDescent="0.25">
      <c r="A23" s="54" t="s">
        <v>81</v>
      </c>
      <c r="B23" s="55" t="s">
        <v>220</v>
      </c>
      <c r="C23" s="79">
        <v>177887.38279999999</v>
      </c>
      <c r="D23" s="79">
        <v>234822.45847000001</v>
      </c>
      <c r="E23" s="79">
        <v>235958.96291999999</v>
      </c>
      <c r="F23" s="79">
        <v>208893.65333</v>
      </c>
      <c r="G23" s="79">
        <v>154991.52681000001</v>
      </c>
      <c r="H23" s="79"/>
      <c r="I23" s="56"/>
      <c r="J23" s="56"/>
      <c r="K23" s="56"/>
      <c r="L23" s="56"/>
      <c r="M23" s="56"/>
      <c r="N23" s="56"/>
      <c r="O23" s="79">
        <v>1012553.98433</v>
      </c>
      <c r="P23" s="57">
        <f t="shared" si="0"/>
        <v>1.3096932539685937</v>
      </c>
    </row>
    <row r="24" spans="1:16" x14ac:dyDescent="0.25">
      <c r="A24" s="54" t="s">
        <v>80</v>
      </c>
      <c r="B24" s="55" t="s">
        <v>221</v>
      </c>
      <c r="C24" s="79">
        <v>101827.61268999999</v>
      </c>
      <c r="D24" s="79">
        <v>164957.55030999999</v>
      </c>
      <c r="E24" s="79">
        <v>295772.59327999997</v>
      </c>
      <c r="F24" s="79">
        <v>262242.18644000002</v>
      </c>
      <c r="G24" s="79">
        <v>157813.57341000001</v>
      </c>
      <c r="H24" s="79"/>
      <c r="I24" s="56"/>
      <c r="J24" s="56"/>
      <c r="K24" s="56"/>
      <c r="L24" s="56"/>
      <c r="M24" s="56"/>
      <c r="N24" s="56"/>
      <c r="O24" s="79">
        <v>982613.51613</v>
      </c>
      <c r="P24" s="57">
        <f t="shared" si="0"/>
        <v>1.270966598571402</v>
      </c>
    </row>
    <row r="25" spans="1:16" x14ac:dyDescent="0.25">
      <c r="A25" s="58"/>
      <c r="B25" s="161" t="s">
        <v>79</v>
      </c>
      <c r="C25" s="16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50724244.985520005</v>
      </c>
      <c r="P25" s="60">
        <f>SUM(P5:P24)</f>
        <v>65.609540328997085</v>
      </c>
    </row>
    <row r="26" spans="1:16" ht="13.5" customHeight="1" x14ac:dyDescent="0.25">
      <c r="A26" s="58"/>
      <c r="B26" s="162" t="s">
        <v>78</v>
      </c>
      <c r="C26" s="16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77312300.51478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7" sqref="O17"/>
    </sheetView>
  </sheetViews>
  <sheetFormatPr defaultColWidth="9.218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1" sqref="I1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2021-06-01T12:11:48Z</dcterms:modified>
</cp:coreProperties>
</file>