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8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9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10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11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7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agrikoksal\Google Drive\TIM\Ar-Ge\Ihracat\2021\202106 - Haziran\dağıtım\"/>
    </mc:Choice>
  </mc:AlternateContent>
  <xr:revisionPtr revIDLastSave="0" documentId="13_ncr:1_{83158683-25EA-4034-A089-FF4FD81110F5}" xr6:coauthVersionLast="36" xr6:coauthVersionMax="36" xr10:uidLastSave="{00000000-0000-0000-0000-000000000000}"/>
  <bookViews>
    <workbookView xWindow="240" yWindow="480" windowWidth="15576" windowHeight="7596" tabRatio="900" xr2:uid="{00000000-000D-0000-FFFF-FFFF00000000}"/>
  </bookViews>
  <sheets>
    <sheet name="SEKTOR_USD" sheetId="1" r:id="rId1"/>
    <sheet name="SECILMIS_ISTATISTIK" sheetId="14" r:id="rId2"/>
    <sheet name="SEKTOR_TL" sheetId="2" r:id="rId3"/>
    <sheet name="USDvsTL" sheetId="3" r:id="rId4"/>
    <sheet name="GEN_SEK" sheetId="4" r:id="rId5"/>
    <sheet name="Toplam İhracat  bar gra" sheetId="15" r:id="rId6"/>
    <sheet name="ULKE" sheetId="23" r:id="rId7"/>
    <sheet name="KARŞL." sheetId="16" r:id="rId8"/>
    <sheet name="SEKT1" sheetId="17" r:id="rId9"/>
    <sheet name="SEKT2 " sheetId="18" r:id="rId10"/>
    <sheet name="SEKT3 " sheetId="19" r:id="rId11"/>
    <sheet name="SEKT4 " sheetId="20" r:id="rId12"/>
    <sheet name="SEKT5 " sheetId="21" r:id="rId13"/>
    <sheet name="2002_2020_AYLIK_IHR" sheetId="22" r:id="rId14"/>
  </sheets>
  <definedNames>
    <definedName name="_xlnm._FilterDatabase" localSheetId="13" hidden="1">'2002_2020_AYLIK_IHR'!$A$1:$O$81</definedName>
  </definedNames>
  <calcPr calcId="191029"/>
</workbook>
</file>

<file path=xl/calcChain.xml><?xml version="1.0" encoding="utf-8"?>
<calcChain xmlns="http://schemas.openxmlformats.org/spreadsheetml/2006/main">
  <c r="M40" i="1" l="1"/>
  <c r="I43" i="1"/>
  <c r="M43" i="1"/>
  <c r="M42" i="1"/>
  <c r="M41" i="1"/>
  <c r="M39" i="1"/>
  <c r="M31" i="1"/>
  <c r="M30" i="1"/>
  <c r="M29" i="1"/>
  <c r="M27" i="1"/>
  <c r="M21" i="1"/>
  <c r="M19" i="1"/>
  <c r="M18" i="1"/>
  <c r="M17" i="1"/>
  <c r="M13" i="1"/>
  <c r="M10" i="1"/>
  <c r="M9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L46" i="1"/>
  <c r="E46" i="1"/>
  <c r="D46" i="1"/>
  <c r="J45" i="1"/>
  <c r="F45" i="1"/>
  <c r="C45" i="1"/>
  <c r="E45" i="1"/>
  <c r="B45" i="1"/>
  <c r="O80" i="22"/>
  <c r="O81" i="22"/>
  <c r="D91" i="14"/>
  <c r="D90" i="14"/>
  <c r="D89" i="14"/>
  <c r="D88" i="14"/>
  <c r="D87" i="14"/>
  <c r="D86" i="14"/>
  <c r="D85" i="14"/>
  <c r="D84" i="14"/>
  <c r="D83" i="14"/>
  <c r="D82" i="14"/>
  <c r="D76" i="14"/>
  <c r="D75" i="14"/>
  <c r="D74" i="14"/>
  <c r="D73" i="14"/>
  <c r="D72" i="14"/>
  <c r="D71" i="14"/>
  <c r="D70" i="14"/>
  <c r="D69" i="14"/>
  <c r="D68" i="14"/>
  <c r="D67" i="14"/>
  <c r="D61" i="14"/>
  <c r="D60" i="14"/>
  <c r="D59" i="14"/>
  <c r="D58" i="14"/>
  <c r="D57" i="14"/>
  <c r="D56" i="14"/>
  <c r="D55" i="14"/>
  <c r="D54" i="14"/>
  <c r="D53" i="14"/>
  <c r="D52" i="14"/>
  <c r="D46" i="14"/>
  <c r="D45" i="14"/>
  <c r="D44" i="14"/>
  <c r="D43" i="14"/>
  <c r="D42" i="14"/>
  <c r="D41" i="14"/>
  <c r="D40" i="14"/>
  <c r="D39" i="14"/>
  <c r="D38" i="14"/>
  <c r="D37" i="14"/>
  <c r="D31" i="14"/>
  <c r="D30" i="14"/>
  <c r="D29" i="14"/>
  <c r="D28" i="14"/>
  <c r="D27" i="14"/>
  <c r="D26" i="14"/>
  <c r="D25" i="14"/>
  <c r="D24" i="14"/>
  <c r="D23" i="14"/>
  <c r="D22" i="14"/>
  <c r="D15" i="14"/>
  <c r="D14" i="14"/>
  <c r="D13" i="14"/>
  <c r="D12" i="14"/>
  <c r="D11" i="14"/>
  <c r="D10" i="14"/>
  <c r="D9" i="14"/>
  <c r="D8" i="14"/>
  <c r="D7" i="14"/>
  <c r="D6" i="14"/>
  <c r="O79" i="22"/>
  <c r="O78" i="22"/>
  <c r="O63" i="22"/>
  <c r="O64" i="22"/>
  <c r="O65" i="22"/>
  <c r="O66" i="22"/>
  <c r="O67" i="22"/>
  <c r="O68" i="22"/>
  <c r="O69" i="22"/>
  <c r="O70" i="22"/>
  <c r="O71" i="22"/>
  <c r="O72" i="22"/>
  <c r="O73" i="22"/>
  <c r="O74" i="22"/>
  <c r="O75" i="22"/>
  <c r="O76" i="22"/>
  <c r="O77" i="22"/>
  <c r="F9" i="1"/>
  <c r="F18" i="1"/>
  <c r="F20" i="1"/>
  <c r="F8" i="1"/>
  <c r="F23" i="1"/>
  <c r="F27" i="1"/>
  <c r="F29" i="1"/>
  <c r="F22" i="1"/>
  <c r="F42" i="1"/>
  <c r="F44" i="1"/>
  <c r="B9" i="1"/>
  <c r="B18" i="1"/>
  <c r="B20" i="1"/>
  <c r="B8" i="1"/>
  <c r="B23" i="1"/>
  <c r="B27" i="1"/>
  <c r="B29" i="1"/>
  <c r="B22" i="1"/>
  <c r="B42" i="1"/>
  <c r="B44" i="1"/>
  <c r="J9" i="1"/>
  <c r="J18" i="1"/>
  <c r="J20" i="1"/>
  <c r="J8" i="1"/>
  <c r="J23" i="1"/>
  <c r="J27" i="1"/>
  <c r="J29" i="1"/>
  <c r="J22" i="1"/>
  <c r="J42" i="1"/>
  <c r="J44" i="1"/>
  <c r="D59" i="22"/>
  <c r="E59" i="22"/>
  <c r="F59" i="22"/>
  <c r="G59" i="22"/>
  <c r="H59" i="22"/>
  <c r="I59" i="22"/>
  <c r="J59" i="22"/>
  <c r="K59" i="22"/>
  <c r="L59" i="22"/>
  <c r="M59" i="22"/>
  <c r="N59" i="22"/>
  <c r="C59" i="22"/>
  <c r="D58" i="22"/>
  <c r="E58" i="22"/>
  <c r="F58" i="22"/>
  <c r="G58" i="22"/>
  <c r="H58" i="22"/>
  <c r="C58" i="22"/>
  <c r="D25" i="22"/>
  <c r="E25" i="22"/>
  <c r="F25" i="22"/>
  <c r="G25" i="22"/>
  <c r="H25" i="22"/>
  <c r="I25" i="22"/>
  <c r="J25" i="22"/>
  <c r="K25" i="22"/>
  <c r="L25" i="22"/>
  <c r="M25" i="22"/>
  <c r="N25" i="22"/>
  <c r="C25" i="22"/>
  <c r="D24" i="22"/>
  <c r="E24" i="22"/>
  <c r="F24" i="22"/>
  <c r="G24" i="22"/>
  <c r="H24" i="22"/>
  <c r="C24" i="22"/>
  <c r="D3" i="22"/>
  <c r="E3" i="22"/>
  <c r="F3" i="22"/>
  <c r="G3" i="22"/>
  <c r="H3" i="22"/>
  <c r="I3" i="22"/>
  <c r="J3" i="22"/>
  <c r="K3" i="22"/>
  <c r="L3" i="22"/>
  <c r="M3" i="22"/>
  <c r="N3" i="22"/>
  <c r="C3" i="22"/>
  <c r="D2" i="22"/>
  <c r="E2" i="22"/>
  <c r="F2" i="22"/>
  <c r="G2" i="22"/>
  <c r="H2" i="22"/>
  <c r="C2" i="22"/>
  <c r="K22" i="4"/>
  <c r="J22" i="4"/>
  <c r="G22" i="4"/>
  <c r="F22" i="4"/>
  <c r="C22" i="4"/>
  <c r="B22" i="4"/>
  <c r="A43" i="2"/>
  <c r="A31" i="2"/>
  <c r="A32" i="2"/>
  <c r="A33" i="2"/>
  <c r="A34" i="2"/>
  <c r="A35" i="2"/>
  <c r="A36" i="2"/>
  <c r="A37" i="2"/>
  <c r="A38" i="2"/>
  <c r="A39" i="2"/>
  <c r="A40" i="2"/>
  <c r="A41" i="2"/>
  <c r="A30" i="2"/>
  <c r="A28" i="2"/>
  <c r="A25" i="2"/>
  <c r="A26" i="2"/>
  <c r="A24" i="2"/>
  <c r="A21" i="2"/>
  <c r="A19" i="2"/>
  <c r="A11" i="2"/>
  <c r="A12" i="2"/>
  <c r="A13" i="2"/>
  <c r="A14" i="2"/>
  <c r="A15" i="2"/>
  <c r="A16" i="2"/>
  <c r="A17" i="2"/>
  <c r="A10" i="2"/>
  <c r="K43" i="2"/>
  <c r="K41" i="2"/>
  <c r="K40" i="2"/>
  <c r="K39" i="2"/>
  <c r="K38" i="2"/>
  <c r="K37" i="2"/>
  <c r="K36" i="2"/>
  <c r="K35" i="2"/>
  <c r="K34" i="2"/>
  <c r="K33" i="2"/>
  <c r="K32" i="2"/>
  <c r="K31" i="2"/>
  <c r="K30" i="2"/>
  <c r="K28" i="2"/>
  <c r="K26" i="2"/>
  <c r="K25" i="2"/>
  <c r="K24" i="2"/>
  <c r="K21" i="2"/>
  <c r="K19" i="2"/>
  <c r="K17" i="2"/>
  <c r="K16" i="2"/>
  <c r="K15" i="2"/>
  <c r="K14" i="2"/>
  <c r="K13" i="2"/>
  <c r="K12" i="2"/>
  <c r="K11" i="2"/>
  <c r="K10" i="2"/>
  <c r="J43" i="2"/>
  <c r="J41" i="2"/>
  <c r="J40" i="2"/>
  <c r="J39" i="2"/>
  <c r="J38" i="2"/>
  <c r="J37" i="2"/>
  <c r="J36" i="2"/>
  <c r="J35" i="2"/>
  <c r="J34" i="2"/>
  <c r="J33" i="2"/>
  <c r="J32" i="2"/>
  <c r="J31" i="2"/>
  <c r="J30" i="2"/>
  <c r="J28" i="2"/>
  <c r="J26" i="2"/>
  <c r="J25" i="2"/>
  <c r="J24" i="2"/>
  <c r="J21" i="2"/>
  <c r="J19" i="2"/>
  <c r="J17" i="2"/>
  <c r="J16" i="2"/>
  <c r="J15" i="2"/>
  <c r="J14" i="2"/>
  <c r="J13" i="2"/>
  <c r="J12" i="2"/>
  <c r="J11" i="2"/>
  <c r="J10" i="2"/>
  <c r="G43" i="2"/>
  <c r="G41" i="2"/>
  <c r="G40" i="2"/>
  <c r="G39" i="2"/>
  <c r="G38" i="2"/>
  <c r="G37" i="2"/>
  <c r="G36" i="2"/>
  <c r="G35" i="2"/>
  <c r="G34" i="2"/>
  <c r="G33" i="2"/>
  <c r="G32" i="2"/>
  <c r="G31" i="2"/>
  <c r="G30" i="2"/>
  <c r="G28" i="2"/>
  <c r="G26" i="2"/>
  <c r="G25" i="2"/>
  <c r="G24" i="2"/>
  <c r="G21" i="2"/>
  <c r="G19" i="2"/>
  <c r="G17" i="2"/>
  <c r="G16" i="2"/>
  <c r="G15" i="2"/>
  <c r="G14" i="2"/>
  <c r="G13" i="2"/>
  <c r="G12" i="2"/>
  <c r="G11" i="2"/>
  <c r="G10" i="2"/>
  <c r="F43" i="2"/>
  <c r="F41" i="2"/>
  <c r="F40" i="2"/>
  <c r="F39" i="2"/>
  <c r="F38" i="2"/>
  <c r="F37" i="2"/>
  <c r="F36" i="2"/>
  <c r="F35" i="2"/>
  <c r="F34" i="2"/>
  <c r="F33" i="2"/>
  <c r="F32" i="2"/>
  <c r="F31" i="2"/>
  <c r="F30" i="2"/>
  <c r="F28" i="2"/>
  <c r="F26" i="2"/>
  <c r="F25" i="2"/>
  <c r="F24" i="2"/>
  <c r="F21" i="2"/>
  <c r="F19" i="2"/>
  <c r="F17" i="2"/>
  <c r="F16" i="2"/>
  <c r="F15" i="2"/>
  <c r="F14" i="2"/>
  <c r="F13" i="2"/>
  <c r="F12" i="2"/>
  <c r="F11" i="2"/>
  <c r="F10" i="2"/>
  <c r="C43" i="2"/>
  <c r="C41" i="2"/>
  <c r="C40" i="2"/>
  <c r="C39" i="2"/>
  <c r="C38" i="2"/>
  <c r="C37" i="2"/>
  <c r="C36" i="2"/>
  <c r="C35" i="2"/>
  <c r="C34" i="2"/>
  <c r="C33" i="2"/>
  <c r="C32" i="2"/>
  <c r="C31" i="2"/>
  <c r="C30" i="2"/>
  <c r="C28" i="2"/>
  <c r="C26" i="2"/>
  <c r="C25" i="2"/>
  <c r="C24" i="2"/>
  <c r="C21" i="2"/>
  <c r="C19" i="2"/>
  <c r="C17" i="2"/>
  <c r="C16" i="2"/>
  <c r="C15" i="2"/>
  <c r="C14" i="2"/>
  <c r="C13" i="2"/>
  <c r="C12" i="2"/>
  <c r="C11" i="2"/>
  <c r="C10" i="2"/>
  <c r="B43" i="2"/>
  <c r="B41" i="2"/>
  <c r="B40" i="2"/>
  <c r="B39" i="2"/>
  <c r="B38" i="2"/>
  <c r="B37" i="2"/>
  <c r="B36" i="2"/>
  <c r="B35" i="2"/>
  <c r="B34" i="2"/>
  <c r="B33" i="2"/>
  <c r="B32" i="2"/>
  <c r="B31" i="2"/>
  <c r="B30" i="2"/>
  <c r="B28" i="2"/>
  <c r="B26" i="2"/>
  <c r="B25" i="2"/>
  <c r="B24" i="2"/>
  <c r="B21" i="2"/>
  <c r="B19" i="2"/>
  <c r="B17" i="2"/>
  <c r="B16" i="2"/>
  <c r="B15" i="2"/>
  <c r="B14" i="2"/>
  <c r="B13" i="2"/>
  <c r="B12" i="2"/>
  <c r="B11" i="2"/>
  <c r="B10" i="2"/>
  <c r="C7" i="2"/>
  <c r="B7" i="2"/>
  <c r="F6" i="2"/>
  <c r="B6" i="2"/>
  <c r="K42" i="1"/>
  <c r="J42" i="2"/>
  <c r="G42" i="1"/>
  <c r="F42" i="2"/>
  <c r="C42" i="1"/>
  <c r="C42" i="2"/>
  <c r="B42" i="2"/>
  <c r="K23" i="1"/>
  <c r="K27" i="1"/>
  <c r="K29" i="1"/>
  <c r="K22" i="1"/>
  <c r="J22" i="2"/>
  <c r="J29" i="2"/>
  <c r="G29" i="1"/>
  <c r="F29" i="2"/>
  <c r="C29" i="1"/>
  <c r="C29" i="2"/>
  <c r="B29" i="2"/>
  <c r="J27" i="2"/>
  <c r="G27" i="1"/>
  <c r="F27" i="2"/>
  <c r="C27" i="1"/>
  <c r="C27" i="2"/>
  <c r="B27" i="2"/>
  <c r="J23" i="2"/>
  <c r="G23" i="1"/>
  <c r="G22" i="1"/>
  <c r="F23" i="2"/>
  <c r="C23" i="1"/>
  <c r="B23" i="2"/>
  <c r="K9" i="1"/>
  <c r="K18" i="1"/>
  <c r="K20" i="1"/>
  <c r="K8" i="1"/>
  <c r="J8" i="2"/>
  <c r="J20" i="2"/>
  <c r="G20" i="1"/>
  <c r="F20" i="2"/>
  <c r="C20" i="1"/>
  <c r="C20" i="2"/>
  <c r="B20" i="2"/>
  <c r="J18" i="2"/>
  <c r="G18" i="1"/>
  <c r="F18" i="2"/>
  <c r="C18" i="1"/>
  <c r="C18" i="2"/>
  <c r="B18" i="2"/>
  <c r="J9" i="2"/>
  <c r="G9" i="1"/>
  <c r="F9" i="2"/>
  <c r="C9" i="1"/>
  <c r="C9" i="2"/>
  <c r="B9" i="2"/>
  <c r="G22" i="2"/>
  <c r="G29" i="2"/>
  <c r="G18" i="2"/>
  <c r="D23" i="1"/>
  <c r="B23" i="3"/>
  <c r="C23" i="2"/>
  <c r="G27" i="2"/>
  <c r="G9" i="2"/>
  <c r="F22" i="2"/>
  <c r="K9" i="2"/>
  <c r="G8" i="1"/>
  <c r="K23" i="2"/>
  <c r="K42" i="2"/>
  <c r="G20" i="2"/>
  <c r="K20" i="2"/>
  <c r="B22" i="2"/>
  <c r="J44" i="2"/>
  <c r="K8" i="2"/>
  <c r="K22" i="2"/>
  <c r="K29" i="2"/>
  <c r="K18" i="2"/>
  <c r="C8" i="1"/>
  <c r="G23" i="2"/>
  <c r="K27" i="2"/>
  <c r="C22" i="1"/>
  <c r="C22" i="2"/>
  <c r="G42" i="2"/>
  <c r="K44" i="1"/>
  <c r="J46" i="2"/>
  <c r="C8" i="2"/>
  <c r="C44" i="1"/>
  <c r="B8" i="2"/>
  <c r="B44" i="2"/>
  <c r="G8" i="2"/>
  <c r="G44" i="1"/>
  <c r="K44" i="2"/>
  <c r="M27" i="2"/>
  <c r="F8" i="2"/>
  <c r="F44" i="2"/>
  <c r="F46" i="2"/>
  <c r="C46" i="2"/>
  <c r="C45" i="2"/>
  <c r="B46" i="2"/>
  <c r="B45" i="2"/>
  <c r="M20" i="2"/>
  <c r="M9" i="2"/>
  <c r="M29" i="2"/>
  <c r="G44" i="2"/>
  <c r="I8" i="2"/>
  <c r="M44" i="2"/>
  <c r="M15" i="2"/>
  <c r="M17" i="2"/>
  <c r="M28" i="2"/>
  <c r="M14" i="2"/>
  <c r="M37" i="2"/>
  <c r="M11" i="2"/>
  <c r="M12" i="2"/>
  <c r="M26" i="2"/>
  <c r="M16" i="2"/>
  <c r="M10" i="2"/>
  <c r="M21" i="2"/>
  <c r="M24" i="2"/>
  <c r="M25" i="2"/>
  <c r="M36" i="2"/>
  <c r="M31" i="2"/>
  <c r="M30" i="2"/>
  <c r="M19" i="2"/>
  <c r="M33" i="2"/>
  <c r="M34" i="2"/>
  <c r="M35" i="2"/>
  <c r="M38" i="2"/>
  <c r="M32" i="2"/>
  <c r="M41" i="2"/>
  <c r="M43" i="2"/>
  <c r="M40" i="2"/>
  <c r="M13" i="2"/>
  <c r="M39" i="2"/>
  <c r="M18" i="2"/>
  <c r="M8" i="2"/>
  <c r="M42" i="2"/>
  <c r="M23" i="2"/>
  <c r="M22" i="2"/>
  <c r="C44" i="2"/>
  <c r="E8" i="2"/>
  <c r="H22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K46" i="2"/>
  <c r="G46" i="2"/>
  <c r="E44" i="2"/>
  <c r="E21" i="2"/>
  <c r="E36" i="2"/>
  <c r="E30" i="2"/>
  <c r="E19" i="2"/>
  <c r="E12" i="2"/>
  <c r="E11" i="2"/>
  <c r="E38" i="2"/>
  <c r="E32" i="2"/>
  <c r="E43" i="2"/>
  <c r="E41" i="2"/>
  <c r="E33" i="2"/>
  <c r="E40" i="2"/>
  <c r="E13" i="2"/>
  <c r="E24" i="2"/>
  <c r="E34" i="2"/>
  <c r="E10" i="2"/>
  <c r="E25" i="2"/>
  <c r="E15" i="2"/>
  <c r="E17" i="2"/>
  <c r="E28" i="2"/>
  <c r="E31" i="2"/>
  <c r="E14" i="2"/>
  <c r="E39" i="2"/>
  <c r="E16" i="2"/>
  <c r="E35" i="2"/>
  <c r="E37" i="2"/>
  <c r="E26" i="2"/>
  <c r="E42" i="2"/>
  <c r="E27" i="2"/>
  <c r="E9" i="2"/>
  <c r="E29" i="2"/>
  <c r="E20" i="2"/>
  <c r="E18" i="2"/>
  <c r="E23" i="2"/>
  <c r="E22" i="2"/>
  <c r="I44" i="2"/>
  <c r="I28" i="2"/>
  <c r="I34" i="2"/>
  <c r="I14" i="2"/>
  <c r="I16" i="2"/>
  <c r="I31" i="2"/>
  <c r="I32" i="2"/>
  <c r="I43" i="2"/>
  <c r="I26" i="2"/>
  <c r="I30" i="2"/>
  <c r="I39" i="2"/>
  <c r="I40" i="2"/>
  <c r="I41" i="2"/>
  <c r="I35" i="2"/>
  <c r="I17" i="2"/>
  <c r="I21" i="2"/>
  <c r="I36" i="2"/>
  <c r="I38" i="2"/>
  <c r="I33" i="2"/>
  <c r="I37" i="2"/>
  <c r="I25" i="2"/>
  <c r="I10" i="2"/>
  <c r="I24" i="2"/>
  <c r="I13" i="2"/>
  <c r="I11" i="2"/>
  <c r="I12" i="2"/>
  <c r="I15" i="2"/>
  <c r="I19" i="2"/>
  <c r="I42" i="2"/>
  <c r="I29" i="2"/>
  <c r="I27" i="2"/>
  <c r="I23" i="2"/>
  <c r="I9" i="2"/>
  <c r="I20" i="2"/>
  <c r="I22" i="2"/>
  <c r="I18" i="2"/>
  <c r="D22" i="4"/>
  <c r="M22" i="4"/>
  <c r="L22" i="4"/>
  <c r="M21" i="4"/>
  <c r="L21" i="4"/>
  <c r="M20" i="4"/>
  <c r="L20" i="4"/>
  <c r="M19" i="4"/>
  <c r="L19" i="4"/>
  <c r="M18" i="4"/>
  <c r="L18" i="4"/>
  <c r="M17" i="4"/>
  <c r="L17" i="4"/>
  <c r="M16" i="4"/>
  <c r="L16" i="4"/>
  <c r="M15" i="4"/>
  <c r="L15" i="4"/>
  <c r="M14" i="4"/>
  <c r="L14" i="4"/>
  <c r="M13" i="4"/>
  <c r="L13" i="4"/>
  <c r="M12" i="4"/>
  <c r="L12" i="4"/>
  <c r="M11" i="4"/>
  <c r="L11" i="4"/>
  <c r="M10" i="4"/>
  <c r="L10" i="4"/>
  <c r="M9" i="4"/>
  <c r="L9" i="4"/>
  <c r="J45" i="2"/>
  <c r="L44" i="1"/>
  <c r="F44" i="3"/>
  <c r="L43" i="1"/>
  <c r="F43" i="3"/>
  <c r="L42" i="1"/>
  <c r="F42" i="3"/>
  <c r="L41" i="1"/>
  <c r="F41" i="3"/>
  <c r="L40" i="1"/>
  <c r="F40" i="3"/>
  <c r="L39" i="1"/>
  <c r="F39" i="3"/>
  <c r="L38" i="1"/>
  <c r="F38" i="3"/>
  <c r="L37" i="1"/>
  <c r="F37" i="3"/>
  <c r="L36" i="1"/>
  <c r="F36" i="3"/>
  <c r="L35" i="1"/>
  <c r="F35" i="3"/>
  <c r="L34" i="1"/>
  <c r="F34" i="3"/>
  <c r="L33" i="1"/>
  <c r="F33" i="3"/>
  <c r="L32" i="1"/>
  <c r="F32" i="3"/>
  <c r="L31" i="1"/>
  <c r="F31" i="3"/>
  <c r="L30" i="1"/>
  <c r="F30" i="3"/>
  <c r="L29" i="1"/>
  <c r="F29" i="3"/>
  <c r="L28" i="1"/>
  <c r="F28" i="3"/>
  <c r="L27" i="1"/>
  <c r="F27" i="3"/>
  <c r="L26" i="1"/>
  <c r="F26" i="3"/>
  <c r="L25" i="1"/>
  <c r="F25" i="3"/>
  <c r="L24" i="1"/>
  <c r="F24" i="3"/>
  <c r="L23" i="1"/>
  <c r="F23" i="3"/>
  <c r="L22" i="1"/>
  <c r="F22" i="3"/>
  <c r="L21" i="1"/>
  <c r="F21" i="3"/>
  <c r="L20" i="1"/>
  <c r="F20" i="3"/>
  <c r="L19" i="1"/>
  <c r="F19" i="3"/>
  <c r="L18" i="1"/>
  <c r="F18" i="3"/>
  <c r="L17" i="1"/>
  <c r="F17" i="3"/>
  <c r="L16" i="1"/>
  <c r="F16" i="3"/>
  <c r="L15" i="1"/>
  <c r="F15" i="3"/>
  <c r="L14" i="1"/>
  <c r="F14" i="3"/>
  <c r="L13" i="1"/>
  <c r="F13" i="3"/>
  <c r="L12" i="1"/>
  <c r="F12" i="3"/>
  <c r="L11" i="1"/>
  <c r="F11" i="3"/>
  <c r="L10" i="1"/>
  <c r="F10" i="3"/>
  <c r="L9" i="1"/>
  <c r="F9" i="3"/>
  <c r="L8" i="1"/>
  <c r="F8" i="3"/>
  <c r="L8" i="2"/>
  <c r="G8" i="3"/>
  <c r="L9" i="2"/>
  <c r="G9" i="3"/>
  <c r="L10" i="2"/>
  <c r="G10" i="3"/>
  <c r="L11" i="2"/>
  <c r="G11" i="3"/>
  <c r="L12" i="2"/>
  <c r="G12" i="3"/>
  <c r="L13" i="2"/>
  <c r="G13" i="3"/>
  <c r="L14" i="2"/>
  <c r="G14" i="3"/>
  <c r="L15" i="2"/>
  <c r="G15" i="3"/>
  <c r="L16" i="2"/>
  <c r="G16" i="3"/>
  <c r="L17" i="2"/>
  <c r="G17" i="3"/>
  <c r="L18" i="2"/>
  <c r="G18" i="3"/>
  <c r="L19" i="2"/>
  <c r="G19" i="3"/>
  <c r="L20" i="2"/>
  <c r="G20" i="3"/>
  <c r="L21" i="2"/>
  <c r="G21" i="3"/>
  <c r="L22" i="2"/>
  <c r="G22" i="3"/>
  <c r="L23" i="2"/>
  <c r="G23" i="3"/>
  <c r="L24" i="2"/>
  <c r="G24" i="3"/>
  <c r="L25" i="2"/>
  <c r="G25" i="3"/>
  <c r="L26" i="2"/>
  <c r="G26" i="3"/>
  <c r="L27" i="2"/>
  <c r="G27" i="3"/>
  <c r="L28" i="2"/>
  <c r="G28" i="3"/>
  <c r="L29" i="2"/>
  <c r="G29" i="3"/>
  <c r="L30" i="2"/>
  <c r="G30" i="3"/>
  <c r="L31" i="2"/>
  <c r="G31" i="3"/>
  <c r="L32" i="2"/>
  <c r="G32" i="3"/>
  <c r="L33" i="2"/>
  <c r="G33" i="3"/>
  <c r="L34" i="2"/>
  <c r="G34" i="3"/>
  <c r="L35" i="2"/>
  <c r="G35" i="3"/>
  <c r="L36" i="2"/>
  <c r="G36" i="3"/>
  <c r="L37" i="2"/>
  <c r="G37" i="3"/>
  <c r="L38" i="2"/>
  <c r="G38" i="3"/>
  <c r="L39" i="2"/>
  <c r="G39" i="3"/>
  <c r="L40" i="2"/>
  <c r="G40" i="3"/>
  <c r="L41" i="2"/>
  <c r="G41" i="3"/>
  <c r="L42" i="2"/>
  <c r="G42" i="3"/>
  <c r="L43" i="2"/>
  <c r="G43" i="3"/>
  <c r="L44" i="2"/>
  <c r="G44" i="3"/>
  <c r="P5" i="23"/>
  <c r="P7" i="23"/>
  <c r="P8" i="23"/>
  <c r="P9" i="23"/>
  <c r="P10" i="23"/>
  <c r="P11" i="23"/>
  <c r="P12" i="23"/>
  <c r="P13" i="23"/>
  <c r="P14" i="23"/>
  <c r="P15" i="23"/>
  <c r="P16" i="23"/>
  <c r="P17" i="23"/>
  <c r="P18" i="23"/>
  <c r="P19" i="23"/>
  <c r="P20" i="23"/>
  <c r="P21" i="23"/>
  <c r="P22" i="23"/>
  <c r="P23" i="23"/>
  <c r="P24" i="23"/>
  <c r="P26" i="23"/>
  <c r="O25" i="23"/>
  <c r="P6" i="23"/>
  <c r="P25" i="23"/>
  <c r="O58" i="22"/>
  <c r="O59" i="22"/>
  <c r="O62" i="22"/>
  <c r="O2" i="22"/>
  <c r="O3" i="22"/>
  <c r="O25" i="22"/>
  <c r="O24" i="22"/>
  <c r="I22" i="4"/>
  <c r="E22" i="4"/>
  <c r="I21" i="4"/>
  <c r="H21" i="4"/>
  <c r="E21" i="4"/>
  <c r="I20" i="4"/>
  <c r="H20" i="4"/>
  <c r="E20" i="4"/>
  <c r="I19" i="4"/>
  <c r="H19" i="4"/>
  <c r="E19" i="4"/>
  <c r="I18" i="4"/>
  <c r="H18" i="4"/>
  <c r="E18" i="4"/>
  <c r="I17" i="4"/>
  <c r="H17" i="4"/>
  <c r="E17" i="4"/>
  <c r="I16" i="4"/>
  <c r="H16" i="4"/>
  <c r="E16" i="4"/>
  <c r="I15" i="4"/>
  <c r="H15" i="4"/>
  <c r="E15" i="4"/>
  <c r="I14" i="4"/>
  <c r="H14" i="4"/>
  <c r="E14" i="4"/>
  <c r="I13" i="4"/>
  <c r="H13" i="4"/>
  <c r="E13" i="4"/>
  <c r="I12" i="4"/>
  <c r="H12" i="4"/>
  <c r="E12" i="4"/>
  <c r="I11" i="4"/>
  <c r="H11" i="4"/>
  <c r="E11" i="4"/>
  <c r="I10" i="4"/>
  <c r="H10" i="4"/>
  <c r="E10" i="4"/>
  <c r="I9" i="4"/>
  <c r="H9" i="4"/>
  <c r="E9" i="4"/>
  <c r="E46" i="2"/>
  <c r="D40" i="2"/>
  <c r="C40" i="3"/>
  <c r="D37" i="2"/>
  <c r="C37" i="3"/>
  <c r="D25" i="2"/>
  <c r="C25" i="3"/>
  <c r="D20" i="2"/>
  <c r="C20" i="3"/>
  <c r="D17" i="2"/>
  <c r="C17" i="3"/>
  <c r="D8" i="2"/>
  <c r="C8" i="3"/>
  <c r="D46" i="3"/>
  <c r="B46" i="3"/>
  <c r="G45" i="2"/>
  <c r="F45" i="2"/>
  <c r="H44" i="1"/>
  <c r="D44" i="3"/>
  <c r="D44" i="1"/>
  <c r="B44" i="3"/>
  <c r="H43" i="1"/>
  <c r="D43" i="3"/>
  <c r="D43" i="1"/>
  <c r="B43" i="3"/>
  <c r="H42" i="1"/>
  <c r="D42" i="3"/>
  <c r="D42" i="1"/>
  <c r="B42" i="3"/>
  <c r="H41" i="1"/>
  <c r="D41" i="3"/>
  <c r="D41" i="1"/>
  <c r="B41" i="3"/>
  <c r="H40" i="1"/>
  <c r="D40" i="3"/>
  <c r="D40" i="1"/>
  <c r="B40" i="3"/>
  <c r="H39" i="1"/>
  <c r="D39" i="3"/>
  <c r="D39" i="1"/>
  <c r="B39" i="3"/>
  <c r="H38" i="1"/>
  <c r="D38" i="3"/>
  <c r="D38" i="1"/>
  <c r="B38" i="3"/>
  <c r="H37" i="1"/>
  <c r="D37" i="3"/>
  <c r="D37" i="1"/>
  <c r="B37" i="3"/>
  <c r="H36" i="1"/>
  <c r="D36" i="3"/>
  <c r="D36" i="1"/>
  <c r="B36" i="3"/>
  <c r="H35" i="1"/>
  <c r="D35" i="3"/>
  <c r="D35" i="1"/>
  <c r="B35" i="3"/>
  <c r="H34" i="1"/>
  <c r="D34" i="3"/>
  <c r="D34" i="1"/>
  <c r="B34" i="3"/>
  <c r="H33" i="1"/>
  <c r="D33" i="3"/>
  <c r="D33" i="1"/>
  <c r="B33" i="3"/>
  <c r="H32" i="1"/>
  <c r="D32" i="3"/>
  <c r="D32" i="1"/>
  <c r="B32" i="3"/>
  <c r="H31" i="1"/>
  <c r="D31" i="3"/>
  <c r="D31" i="1"/>
  <c r="B31" i="3"/>
  <c r="H30" i="1"/>
  <c r="D30" i="3"/>
  <c r="D30" i="1"/>
  <c r="B30" i="3"/>
  <c r="H29" i="1"/>
  <c r="D29" i="3"/>
  <c r="D29" i="1"/>
  <c r="B29" i="3"/>
  <c r="H28" i="1"/>
  <c r="D28" i="3"/>
  <c r="D28" i="1"/>
  <c r="B28" i="3"/>
  <c r="H27" i="1"/>
  <c r="D27" i="3"/>
  <c r="D27" i="1"/>
  <c r="B27" i="3"/>
  <c r="H26" i="1"/>
  <c r="D26" i="3"/>
  <c r="D26" i="1"/>
  <c r="B26" i="3"/>
  <c r="H25" i="1"/>
  <c r="D25" i="3"/>
  <c r="D25" i="1"/>
  <c r="B25" i="3"/>
  <c r="H24" i="1"/>
  <c r="D24" i="3"/>
  <c r="D24" i="1"/>
  <c r="B24" i="3"/>
  <c r="H23" i="1"/>
  <c r="D23" i="3"/>
  <c r="H22" i="1"/>
  <c r="D22" i="3"/>
  <c r="D22" i="1"/>
  <c r="B22" i="3"/>
  <c r="H21" i="1"/>
  <c r="D21" i="3"/>
  <c r="D21" i="1"/>
  <c r="B21" i="3"/>
  <c r="H20" i="1"/>
  <c r="D20" i="3"/>
  <c r="D20" i="1"/>
  <c r="B20" i="3"/>
  <c r="H19" i="1"/>
  <c r="D19" i="3"/>
  <c r="D19" i="1"/>
  <c r="B19" i="3"/>
  <c r="H18" i="1"/>
  <c r="D18" i="3"/>
  <c r="D18" i="1"/>
  <c r="B18" i="3"/>
  <c r="H17" i="1"/>
  <c r="D17" i="3"/>
  <c r="D17" i="1"/>
  <c r="B17" i="3"/>
  <c r="H16" i="1"/>
  <c r="D16" i="3"/>
  <c r="D16" i="1"/>
  <c r="B16" i="3"/>
  <c r="H15" i="1"/>
  <c r="D15" i="3"/>
  <c r="D15" i="1"/>
  <c r="B15" i="3"/>
  <c r="H14" i="1"/>
  <c r="D14" i="3"/>
  <c r="D14" i="1"/>
  <c r="B14" i="3"/>
  <c r="H13" i="1"/>
  <c r="D13" i="3"/>
  <c r="D13" i="1"/>
  <c r="B13" i="3"/>
  <c r="H12" i="1"/>
  <c r="D12" i="3"/>
  <c r="D12" i="1"/>
  <c r="B12" i="3"/>
  <c r="H11" i="1"/>
  <c r="D11" i="3"/>
  <c r="D11" i="1"/>
  <c r="B11" i="3"/>
  <c r="H10" i="1"/>
  <c r="D10" i="3"/>
  <c r="D10" i="1"/>
  <c r="B10" i="3"/>
  <c r="H9" i="1"/>
  <c r="D9" i="3"/>
  <c r="D9" i="1"/>
  <c r="B9" i="3"/>
  <c r="H8" i="1"/>
  <c r="D8" i="3"/>
  <c r="D8" i="1"/>
  <c r="B8" i="3"/>
  <c r="H34" i="2"/>
  <c r="E34" i="3"/>
  <c r="H33" i="2"/>
  <c r="E33" i="3"/>
  <c r="H40" i="2"/>
  <c r="E40" i="3"/>
  <c r="D13" i="2"/>
  <c r="C13" i="3"/>
  <c r="D28" i="2"/>
  <c r="C28" i="3"/>
  <c r="D32" i="2"/>
  <c r="C32" i="3"/>
  <c r="H17" i="2"/>
  <c r="E17" i="3"/>
  <c r="H18" i="2"/>
  <c r="E18" i="3"/>
  <c r="D46" i="2"/>
  <c r="C46" i="3"/>
  <c r="D12" i="2"/>
  <c r="C12" i="3"/>
  <c r="D21" i="2"/>
  <c r="C21" i="3"/>
  <c r="D24" i="2"/>
  <c r="C24" i="3"/>
  <c r="D29" i="2"/>
  <c r="C29" i="3"/>
  <c r="D16" i="2"/>
  <c r="C16" i="3"/>
  <c r="D33" i="2"/>
  <c r="C33" i="3"/>
  <c r="D9" i="2"/>
  <c r="C9" i="3"/>
  <c r="D36" i="2"/>
  <c r="C36" i="3"/>
  <c r="D43" i="2"/>
  <c r="C43" i="3"/>
  <c r="I46" i="2"/>
  <c r="H46" i="2"/>
  <c r="E46" i="3"/>
  <c r="H44" i="2"/>
  <c r="E44" i="3"/>
  <c r="H21" i="2"/>
  <c r="E21" i="3"/>
  <c r="H22" i="2"/>
  <c r="E22" i="3"/>
  <c r="H37" i="2"/>
  <c r="E37" i="3"/>
  <c r="H38" i="2"/>
  <c r="E38" i="3"/>
  <c r="H9" i="2"/>
  <c r="E9" i="3"/>
  <c r="H10" i="2"/>
  <c r="E10" i="3"/>
  <c r="H25" i="2"/>
  <c r="E25" i="3"/>
  <c r="H26" i="2"/>
  <c r="E26" i="3"/>
  <c r="H13" i="2"/>
  <c r="E13" i="3"/>
  <c r="H14" i="2"/>
  <c r="E14" i="3"/>
  <c r="H29" i="2"/>
  <c r="E29" i="3"/>
  <c r="H30" i="2"/>
  <c r="E30" i="3"/>
  <c r="D44" i="2"/>
  <c r="C44" i="3"/>
  <c r="D41" i="2"/>
  <c r="C41" i="3"/>
  <c r="H45" i="2"/>
  <c r="E45" i="3"/>
  <c r="D10" i="2"/>
  <c r="C10" i="3"/>
  <c r="H11" i="2"/>
  <c r="E11" i="3"/>
  <c r="D14" i="2"/>
  <c r="C14" i="3"/>
  <c r="D18" i="2"/>
  <c r="C18" i="3"/>
  <c r="H19" i="2"/>
  <c r="E19" i="3"/>
  <c r="H23" i="2"/>
  <c r="E23" i="3"/>
  <c r="D26" i="2"/>
  <c r="C26" i="3"/>
  <c r="H31" i="2"/>
  <c r="E31" i="3"/>
  <c r="D34" i="2"/>
  <c r="C34" i="3"/>
  <c r="H35" i="2"/>
  <c r="E35" i="3"/>
  <c r="D38" i="2"/>
  <c r="C38" i="3"/>
  <c r="H39" i="2"/>
  <c r="E39" i="3"/>
  <c r="I45" i="2"/>
  <c r="D45" i="3"/>
  <c r="H8" i="2"/>
  <c r="E8" i="3"/>
  <c r="D11" i="2"/>
  <c r="C11" i="3"/>
  <c r="H12" i="2"/>
  <c r="E12" i="3"/>
  <c r="D15" i="2"/>
  <c r="C15" i="3"/>
  <c r="H16" i="2"/>
  <c r="E16" i="3"/>
  <c r="D19" i="2"/>
  <c r="C19" i="3"/>
  <c r="H20" i="2"/>
  <c r="E20" i="3"/>
  <c r="D23" i="2"/>
  <c r="C23" i="3"/>
  <c r="H24" i="2"/>
  <c r="E24" i="3"/>
  <c r="D27" i="2"/>
  <c r="C27" i="3"/>
  <c r="H28" i="2"/>
  <c r="E28" i="3"/>
  <c r="D31" i="2"/>
  <c r="C31" i="3"/>
  <c r="H32" i="2"/>
  <c r="E32" i="3"/>
  <c r="D35" i="2"/>
  <c r="C35" i="3"/>
  <c r="H36" i="2"/>
  <c r="E36" i="3"/>
  <c r="D39" i="2"/>
  <c r="C39" i="3"/>
  <c r="H41" i="2"/>
  <c r="E41" i="3"/>
  <c r="H42" i="2"/>
  <c r="E42" i="3"/>
  <c r="H43" i="2"/>
  <c r="E43" i="3"/>
  <c r="H15" i="2"/>
  <c r="E15" i="3"/>
  <c r="D22" i="2"/>
  <c r="C22" i="3"/>
  <c r="H27" i="2"/>
  <c r="E27" i="3"/>
  <c r="D30" i="2"/>
  <c r="C30" i="3"/>
  <c r="D42" i="2"/>
  <c r="C42" i="3"/>
  <c r="F46" i="3"/>
  <c r="K45" i="2"/>
  <c r="M45" i="2"/>
  <c r="L45" i="2"/>
  <c r="G45" i="3"/>
  <c r="M46" i="2"/>
  <c r="L46" i="2"/>
  <c r="G46" i="3"/>
  <c r="F45" i="3"/>
  <c r="D45" i="1" l="1"/>
  <c r="M11" i="1"/>
  <c r="M22" i="1"/>
  <c r="M33" i="1"/>
  <c r="M46" i="1"/>
  <c r="M23" i="1"/>
  <c r="M34" i="1"/>
  <c r="M14" i="1"/>
  <c r="M25" i="1"/>
  <c r="M35" i="1"/>
  <c r="M15" i="1"/>
  <c r="M26" i="1"/>
  <c r="M37" i="1"/>
  <c r="H46" i="1"/>
  <c r="I17" i="1"/>
  <c r="I41" i="1"/>
  <c r="I12" i="1"/>
  <c r="I20" i="1"/>
  <c r="I28" i="1"/>
  <c r="I36" i="1"/>
  <c r="I44" i="1"/>
  <c r="M12" i="1"/>
  <c r="M20" i="1"/>
  <c r="M28" i="1"/>
  <c r="M36" i="1"/>
  <c r="M44" i="1"/>
  <c r="I21" i="1"/>
  <c r="I37" i="1"/>
  <c r="I14" i="1"/>
  <c r="I22" i="1"/>
  <c r="I30" i="1"/>
  <c r="I38" i="1"/>
  <c r="G45" i="1"/>
  <c r="M38" i="1"/>
  <c r="K45" i="1"/>
  <c r="I15" i="1"/>
  <c r="I23" i="1"/>
  <c r="I31" i="1"/>
  <c r="I39" i="1"/>
  <c r="I46" i="1"/>
  <c r="I13" i="1"/>
  <c r="I29" i="1"/>
  <c r="I8" i="1"/>
  <c r="I16" i="1"/>
  <c r="I24" i="1"/>
  <c r="I32" i="1"/>
  <c r="I40" i="1"/>
  <c r="M8" i="1"/>
  <c r="M16" i="1"/>
  <c r="M24" i="1"/>
  <c r="M32" i="1"/>
  <c r="I25" i="1"/>
  <c r="I10" i="1"/>
  <c r="I18" i="1"/>
  <c r="I26" i="1"/>
  <c r="I34" i="1"/>
  <c r="I42" i="1"/>
  <c r="I9" i="1"/>
  <c r="I33" i="1"/>
  <c r="I11" i="1"/>
  <c r="I19" i="1"/>
  <c r="I27" i="1"/>
  <c r="I35" i="1"/>
  <c r="H45" i="1" l="1"/>
  <c r="I45" i="1"/>
  <c r="L45" i="1"/>
  <c r="M45" i="1"/>
</calcChain>
</file>

<file path=xl/sharedStrings.xml><?xml version="1.0" encoding="utf-8"?>
<sst xmlns="http://schemas.openxmlformats.org/spreadsheetml/2006/main" count="419" uniqueCount="228">
  <si>
    <t>TEMMUZ</t>
  </si>
  <si>
    <t>SEKTÖRLER</t>
  </si>
  <si>
    <t>I. TARIM</t>
  </si>
  <si>
    <t xml:space="preserve">   A. BİTKİSEL ÜRÜNLER</t>
  </si>
  <si>
    <t xml:space="preserve">     Hububat, Bakliyat, Yağlı Tohumlar ve Mam.</t>
  </si>
  <si>
    <t xml:space="preserve">     Yaş Meyve ve Sebze</t>
  </si>
  <si>
    <t xml:space="preserve">     Meyve Sebze Mamulleri</t>
  </si>
  <si>
    <t xml:space="preserve">     Kuru Meyve ve Mamulleri</t>
  </si>
  <si>
    <t xml:space="preserve">     Fındık ve Mamulleri</t>
  </si>
  <si>
    <t xml:space="preserve">     Zeytin ve Zeytinyağı</t>
  </si>
  <si>
    <t xml:space="preserve">     Tütün ve Mamulleri</t>
  </si>
  <si>
    <t xml:space="preserve">     Süs Bitkileri</t>
  </si>
  <si>
    <t xml:space="preserve">   B. HAYVANSAL ÜRÜNLER</t>
  </si>
  <si>
    <t xml:space="preserve">     Su Ürünleri ve Hayvansal Mamuller</t>
  </si>
  <si>
    <t>II. SANAYİ</t>
  </si>
  <si>
    <t xml:space="preserve">   A. TARIMA DAYALI İŞLENMİŞ ÜRÜNLER</t>
  </si>
  <si>
    <t xml:space="preserve">     Tekstil ve Hammaddeleri</t>
  </si>
  <si>
    <t xml:space="preserve">     Deri ve Deri Mamulleri</t>
  </si>
  <si>
    <t xml:space="preserve">     Halı</t>
  </si>
  <si>
    <t xml:space="preserve">   B. KİMYEVİ MADDELER VE MAM.</t>
  </si>
  <si>
    <t xml:space="preserve">     Kimyevi Maddeler ve Mamulleri</t>
  </si>
  <si>
    <t xml:space="preserve">   C. SANAYİ MAMULLERİ</t>
  </si>
  <si>
    <t xml:space="preserve">     Hazırgiyim ve Konfeksiyon</t>
  </si>
  <si>
    <t xml:space="preserve">     Otomotiv Endüstrisi</t>
  </si>
  <si>
    <t xml:space="preserve">     Gemi ve Yat</t>
  </si>
  <si>
    <t xml:space="preserve">     Makine ve Aksamları</t>
  </si>
  <si>
    <t xml:space="preserve">     Demir ve Demir Dışı Metaller</t>
  </si>
  <si>
    <t xml:space="preserve">     Çelik</t>
  </si>
  <si>
    <t xml:space="preserve">     Mücevher</t>
  </si>
  <si>
    <t xml:space="preserve">     İklimlendirme Sanayii</t>
  </si>
  <si>
    <t xml:space="preserve">     Diğer Sanayi Ürünleri</t>
  </si>
  <si>
    <t>III. MADENCİLİK</t>
  </si>
  <si>
    <t xml:space="preserve">     Madencilik Ürünleri</t>
  </si>
  <si>
    <t>T O P L A M (TİM*)</t>
  </si>
  <si>
    <t>İhracatçı Birlikleri Kaydından Muaf İhracat</t>
  </si>
  <si>
    <t>T O P L A M (TİM+TUİK*)</t>
  </si>
  <si>
    <t>Not: İlgili dönem ortalama MB Dolar Alış Kuru baz alınarak hesaplanmıştır.</t>
  </si>
  <si>
    <t>İHRACAT ARTIŞI KARŞILAŞTIRMA TABLOSU (USD - TL)</t>
  </si>
  <si>
    <t>USD Bazında Artış (%)</t>
  </si>
  <si>
    <t>TL Bazında Artış  (%)</t>
  </si>
  <si>
    <t>T O P L A M</t>
  </si>
  <si>
    <t>İHRACATÇI  BİRLİKLERİ 
GENEL SEKRETERLİKLERİ</t>
  </si>
  <si>
    <t>TOPLAM</t>
  </si>
  <si>
    <t xml:space="preserve"> </t>
  </si>
  <si>
    <t>OCAK</t>
  </si>
  <si>
    <t>ŞUBAT</t>
  </si>
  <si>
    <t>MART</t>
  </si>
  <si>
    <t>NİSAN</t>
  </si>
  <si>
    <t>MAYIS</t>
  </si>
  <si>
    <t>HAZİRAN</t>
  </si>
  <si>
    <t>EYLÜL</t>
  </si>
  <si>
    <t>EKİM</t>
  </si>
  <si>
    <t>KASIM</t>
  </si>
  <si>
    <t>ARALIK</t>
  </si>
  <si>
    <t>A. BİTKİSEL ÜRÜNLER</t>
  </si>
  <si>
    <t>B. HAYVANSAL ÜRÜNLER</t>
  </si>
  <si>
    <t>C. AĞAÇ MAMULLERİ VE ORMAN ÜRÜNLERİ</t>
  </si>
  <si>
    <t>A. TARIMA DAYALI İŞLENMİŞ ÜRÜNLER</t>
  </si>
  <si>
    <t>B. KİMYEVİ MADDELER</t>
  </si>
  <si>
    <t>C. SANAYİ MAMULLERİ</t>
  </si>
  <si>
    <t>(x1000 $)</t>
  </si>
  <si>
    <t>AGUSTOS</t>
  </si>
  <si>
    <t>Tablo 1</t>
  </si>
  <si>
    <t>En yüksek ihracat artışı elde edilen ilk 10 ülke*</t>
  </si>
  <si>
    <t>ÜLKE (Bin$)</t>
  </si>
  <si>
    <t>Değ. %</t>
  </si>
  <si>
    <t>Tablo 2</t>
  </si>
  <si>
    <t>En fazla ihracat yapılan ilk 10 ülke</t>
  </si>
  <si>
    <t>Tablo 3</t>
  </si>
  <si>
    <t xml:space="preserve">En fazla ihracat yapan ilk 10 sektör </t>
  </si>
  <si>
    <t>SEKTÖR (Bin$)</t>
  </si>
  <si>
    <t>Tablo 4</t>
  </si>
  <si>
    <t>İhracatını en yüksek oranlı artıran ilk 10 sektör</t>
  </si>
  <si>
    <t>Tablo 5</t>
  </si>
  <si>
    <t>En fazla ihracat yapan ilk 10 il</t>
  </si>
  <si>
    <t>İL (Bin$)</t>
  </si>
  <si>
    <t>Tablo 6</t>
  </si>
  <si>
    <t>İhracatını en yüksek oranlı artıran ilk 10 il</t>
  </si>
  <si>
    <t>Genel Toplam</t>
  </si>
  <si>
    <t>İlk 20 Ülke Toplam</t>
  </si>
  <si>
    <t>20.</t>
  </si>
  <si>
    <t>19.</t>
  </si>
  <si>
    <t>18.</t>
  </si>
  <si>
    <t>17.</t>
  </si>
  <si>
    <t>16.</t>
  </si>
  <si>
    <t>15.</t>
  </si>
  <si>
    <t>14.</t>
  </si>
  <si>
    <t>13.</t>
  </si>
  <si>
    <t>12.</t>
  </si>
  <si>
    <t>11.</t>
  </si>
  <si>
    <t>10.</t>
  </si>
  <si>
    <t>9.</t>
  </si>
  <si>
    <t>8.</t>
  </si>
  <si>
    <t>7.</t>
  </si>
  <si>
    <t>6.</t>
  </si>
  <si>
    <t>5.</t>
  </si>
  <si>
    <t>4.</t>
  </si>
  <si>
    <t>3.</t>
  </si>
  <si>
    <t>2.</t>
  </si>
  <si>
    <t>1.</t>
  </si>
  <si>
    <t>% PAY</t>
  </si>
  <si>
    <t>KÜMÜLATİF</t>
  </si>
  <si>
    <t>AĞUSTOS</t>
  </si>
  <si>
    <t>ÜLKE</t>
  </si>
  <si>
    <t>SON 12 AYLIK</t>
  </si>
  <si>
    <t xml:space="preserve">     Elektrik Elektronik ve Hizmet</t>
  </si>
  <si>
    <t xml:space="preserve">     Çimento Cam Seramik ve Toprak Ürünleri</t>
  </si>
  <si>
    <t xml:space="preserve">     Savunma ve Havacılık Sanayii</t>
  </si>
  <si>
    <t xml:space="preserve">* Aylar bazında toplam ihracat grafiğinde TUİK rakamları kullanılmıştır. </t>
  </si>
  <si>
    <t xml:space="preserve">     Mobilya, Kağıt ve Orman Ürünleri</t>
  </si>
  <si>
    <t xml:space="preserve">   C. AĞAÇ VE ORMAN ÜRÜNLERİ</t>
  </si>
  <si>
    <t xml:space="preserve">Son 12 aylık dönem için ilk 11 ay TUİK, son ay TİM rakamı kullanılmıştır. </t>
  </si>
  <si>
    <t xml:space="preserve">SEKTÖREL BAZDA İHRACAT KAYIT RAKAMLARI - 1.000 TL   </t>
  </si>
  <si>
    <t>İHRACATÇI  BİRLİKLERİ  GENEL SEKRETERLİKLERİ BAZINDA İHRACAT RAKAMLARI (1.000 $)</t>
  </si>
  <si>
    <t>*Ocak-Haziran dönemi için ilk 5 ay TUİK, son ay TİM rakamı kullanılmıştır.</t>
  </si>
  <si>
    <t>Not: İlgili dönem ortalama MB Dolar Satış Kuru baz alınarak hesaplanmıştır.</t>
  </si>
  <si>
    <t xml:space="preserve"> Pay(20)  (%)</t>
  </si>
  <si>
    <r>
      <rPr>
        <b/>
        <sz val="10"/>
        <color theme="1"/>
        <rFont val="Arial"/>
        <family val="2"/>
        <charset val="162"/>
      </rPr>
      <t>NOT</t>
    </r>
    <r>
      <rPr>
        <sz val="10"/>
        <color theme="1"/>
        <rFont val="Arial"/>
        <family val="2"/>
        <charset val="162"/>
      </rPr>
      <t xml:space="preserve"> =2020 Yılında 0 fobusd üzerindeki İller baz alınmıştır.</t>
    </r>
  </si>
  <si>
    <t>SON 12 AYLIK
(2021/2020)</t>
  </si>
  <si>
    <t>Değişim    ('21/'20)</t>
  </si>
  <si>
    <t>2021 İHRACAT RAKAMLARI - TL</t>
  </si>
  <si>
    <t>HAZİRAN  (2021/2020)</t>
  </si>
  <si>
    <t>OCAK - HAZİRAN (2021/2020)</t>
  </si>
  <si>
    <t>1 - 30 HAZIRAN İHRACAT RAKAMLARI</t>
  </si>
  <si>
    <t xml:space="preserve">SEKTÖREL BAZDA İHRACAT RAKAMLARI -1.000 $ </t>
  </si>
  <si>
    <t>1 - 30 HAZIRAN</t>
  </si>
  <si>
    <t>1 OCAK  -  30 HAZIRAN</t>
  </si>
  <si>
    <t>2019 - 2020</t>
  </si>
  <si>
    <t>2020 - 2021</t>
  </si>
  <si>
    <t xml:space="preserve"> Hububat, Bakliyat, Yağlı Tohumlar ve Mamulleri </t>
  </si>
  <si>
    <t xml:space="preserve"> Yaş Meyve ve Sebze  </t>
  </si>
  <si>
    <t xml:space="preserve"> Meyve Sebze Mamulleri </t>
  </si>
  <si>
    <t xml:space="preserve"> Kuru Meyve ve Mamulleri  </t>
  </si>
  <si>
    <t xml:space="preserve"> Fındık ve Mamulleri </t>
  </si>
  <si>
    <t xml:space="preserve"> Zeytin ve Zeytinyağı </t>
  </si>
  <si>
    <t xml:space="preserve"> Tütün </t>
  </si>
  <si>
    <t xml:space="preserve"> Süs Bitkileri ve Mam.</t>
  </si>
  <si>
    <t xml:space="preserve"> Su Ürünleri ve Hayvansal Mamuller</t>
  </si>
  <si>
    <t xml:space="preserve"> Mobilya,Kağıt ve Orman Ürünleri</t>
  </si>
  <si>
    <t xml:space="preserve"> Tekstil ve Hammaddeleri</t>
  </si>
  <si>
    <t xml:space="preserve"> Deri ve Deri Mamulleri </t>
  </si>
  <si>
    <t xml:space="preserve"> Halı </t>
  </si>
  <si>
    <t xml:space="preserve"> Kimyevi Maddeler ve Mamulleri  </t>
  </si>
  <si>
    <t xml:space="preserve"> Hazırgiyim ve Konfeksiyon </t>
  </si>
  <si>
    <t xml:space="preserve"> Otomotiv Endüstrisi</t>
  </si>
  <si>
    <t xml:space="preserve"> Gemi ve Yat</t>
  </si>
  <si>
    <t xml:space="preserve"> Elektrik Elektronik</t>
  </si>
  <si>
    <t xml:space="preserve"> Makine ve Aksamları</t>
  </si>
  <si>
    <t xml:space="preserve"> Demir ve Demir Dışı Metaller </t>
  </si>
  <si>
    <t xml:space="preserve"> Çelik</t>
  </si>
  <si>
    <t xml:space="preserve"> Çimento Cam Seramik ve Toprak Ürünleri</t>
  </si>
  <si>
    <t xml:space="preserve"> Mücevher</t>
  </si>
  <si>
    <t xml:space="preserve"> Savunma ve Havacılık Sanayii</t>
  </si>
  <si>
    <t xml:space="preserve"> İklimlendirme Sanayii</t>
  </si>
  <si>
    <t xml:space="preserve"> Diğer Sanayi Ürünleri</t>
  </si>
  <si>
    <t xml:space="preserve"> Madencilik Ürünleri</t>
  </si>
  <si>
    <t>2020  1 - 30 HAZIRAN</t>
  </si>
  <si>
    <t>2021  1 - 30 HAZIRAN</t>
  </si>
  <si>
    <t>ABD KÜÇÜK OUT.ADL.</t>
  </si>
  <si>
    <t>CAYMAN ADALARI</t>
  </si>
  <si>
    <t>COOK ADALARI</t>
  </si>
  <si>
    <t>NEPAL</t>
  </si>
  <si>
    <t>CABO VERDE</t>
  </si>
  <si>
    <t>SİNGAPUR</t>
  </si>
  <si>
    <t>GRENADA</t>
  </si>
  <si>
    <t>MALDİVLER</t>
  </si>
  <si>
    <t>BRİTANYA VİRJİN AD.</t>
  </si>
  <si>
    <t>PALAU</t>
  </si>
  <si>
    <t>ALMANYA</t>
  </si>
  <si>
    <t>BİRLEŞİK KRALLIK</t>
  </si>
  <si>
    <t>ABD</t>
  </si>
  <si>
    <t>İTALYA</t>
  </si>
  <si>
    <t>FRANSA</t>
  </si>
  <si>
    <t>IRAK</t>
  </si>
  <si>
    <t>İSPANYA</t>
  </si>
  <si>
    <t>HOLLANDA</t>
  </si>
  <si>
    <t>İSRAİL</t>
  </si>
  <si>
    <t>RUSYA FEDERASYONU</t>
  </si>
  <si>
    <t>İSTANBUL</t>
  </si>
  <si>
    <t>KOCAELI</t>
  </si>
  <si>
    <t>BURSA</t>
  </si>
  <si>
    <t>İZMIR</t>
  </si>
  <si>
    <t>GAZIANTEP</t>
  </si>
  <si>
    <t>ANKARA</t>
  </si>
  <si>
    <t>MANISA</t>
  </si>
  <si>
    <t>DENIZLI</t>
  </si>
  <si>
    <t>SAKARYA</t>
  </si>
  <si>
    <t>HATAY</t>
  </si>
  <si>
    <t>YALOVA</t>
  </si>
  <si>
    <t>BITLIS</t>
  </si>
  <si>
    <t>ÇORUM</t>
  </si>
  <si>
    <t>SAMSUN</t>
  </si>
  <si>
    <t>KARABÜK</t>
  </si>
  <si>
    <t>BOLU</t>
  </si>
  <si>
    <t>GIRESUN</t>
  </si>
  <si>
    <t>BURDUR</t>
  </si>
  <si>
    <t>AKSARAY</t>
  </si>
  <si>
    <t>NEVŞEHIR</t>
  </si>
  <si>
    <t>İMMİB</t>
  </si>
  <si>
    <t>UİB</t>
  </si>
  <si>
    <t>İTKİB</t>
  </si>
  <si>
    <t>OAİB</t>
  </si>
  <si>
    <t>EİB</t>
  </si>
  <si>
    <t>AKİB</t>
  </si>
  <si>
    <t>GAİB</t>
  </si>
  <si>
    <t>İİB</t>
  </si>
  <si>
    <t>DENİB</t>
  </si>
  <si>
    <t>DAİB</t>
  </si>
  <si>
    <t>BAİB</t>
  </si>
  <si>
    <t>KİB</t>
  </si>
  <si>
    <t>DKİB</t>
  </si>
  <si>
    <t>ROMANYA</t>
  </si>
  <si>
    <t>BELÇİKA</t>
  </si>
  <si>
    <t>POLONYA</t>
  </si>
  <si>
    <t>MISIR</t>
  </si>
  <si>
    <t>ÇİN</t>
  </si>
  <si>
    <t>BULGARİSTAN</t>
  </si>
  <si>
    <t>YUNANİSTAN</t>
  </si>
  <si>
    <t>BAE</t>
  </si>
  <si>
    <t>FAS</t>
  </si>
  <si>
    <t>LİBYA</t>
  </si>
  <si>
    <t>2021 YILI İHRACATIMIZDA İLK 20 ÜLKE (1.000 $)</t>
  </si>
  <si>
    <t>İhracatçı Birlikleri Kaydından Muaf İhracat ile Antrepo ve Serbest Bölgeler Farkı</t>
  </si>
  <si>
    <t>GENEL İHRACAT TOPLAMI</t>
  </si>
  <si>
    <t xml:space="preserve"> Pay(21)  (%)</t>
  </si>
  <si>
    <t>1 Haziran - 31 Haziran</t>
  </si>
  <si>
    <t>1 Ocak - 31 Haziran</t>
  </si>
  <si>
    <t>1 Temmuz - 31 Haziran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</si>
</sst>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-* #,##0.00\ _T_L_-;\-* #,##0.00\ _T_L_-;_-* &quot;-&quot;??\ _T_L_-;_-@_-"/>
    <numFmt numFmtId="165" formatCode="_-* #,##0.00\ _Y_T_L_-;\-* #,##0.00\ _Y_T_L_-;_-* &quot;-&quot;??\ _Y_T_L_-;_-@_-"/>
    <numFmt numFmtId="166" formatCode="0.0"/>
    <numFmt numFmtId="167" formatCode="#,##0.0"/>
    <numFmt numFmtId="168" formatCode="0.0%"/>
    <numFmt numFmtId="169" formatCode="_-* #,##0.0\ _T_L_-;\-* #,##0.0\ _T_L_-;_-* &quot;-&quot;??\ _T_L_-;_-@_-"/>
    <numFmt numFmtId="170" formatCode="_-* #,##0\ _T_L_-;\-* #,##0\ _T_L_-;_-* &quot;-&quot;??\ _T_L_-;_-@_-"/>
    <numFmt numFmtId="171" formatCode="#,##0.0000"/>
  </numFmts>
  <fonts count="83" x14ac:knownFonts="1">
    <font>
      <sz val="10"/>
      <name val="Arial"/>
      <charset val="162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8"/>
      <color theme="3"/>
      <name val="Cambria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sz val="10"/>
      <name val="Arial"/>
      <family val="2"/>
      <charset val="162"/>
    </font>
    <font>
      <sz val="10"/>
      <color indexed="8"/>
      <name val="Arial"/>
      <family val="2"/>
      <charset val="162"/>
    </font>
    <font>
      <b/>
      <sz val="20"/>
      <color indexed="8"/>
      <name val="Arial"/>
      <family val="2"/>
      <charset val="162"/>
    </font>
    <font>
      <b/>
      <sz val="20"/>
      <name val="Arial"/>
      <family val="2"/>
      <charset val="162"/>
    </font>
    <font>
      <b/>
      <sz val="14"/>
      <color indexed="8"/>
      <name val="Arial"/>
      <family val="2"/>
      <charset val="162"/>
    </font>
    <font>
      <b/>
      <sz val="12"/>
      <color indexed="8"/>
      <name val="Arial"/>
      <family val="2"/>
      <charset val="162"/>
    </font>
    <font>
      <b/>
      <sz val="11"/>
      <color indexed="8"/>
      <name val="Arial"/>
      <family val="2"/>
      <charset val="162"/>
    </font>
    <font>
      <b/>
      <sz val="13"/>
      <color indexed="8"/>
      <name val="Arial"/>
      <family val="2"/>
      <charset val="162"/>
    </font>
    <font>
      <sz val="11"/>
      <color indexed="8"/>
      <name val="Arial"/>
      <family val="2"/>
      <charset val="162"/>
    </font>
    <font>
      <sz val="12"/>
      <color indexed="8"/>
      <name val="Arial"/>
      <family val="2"/>
      <charset val="162"/>
    </font>
    <font>
      <b/>
      <sz val="12"/>
      <name val="Arial"/>
      <family val="2"/>
      <charset val="162"/>
    </font>
    <font>
      <sz val="12"/>
      <name val="Arial"/>
      <family val="2"/>
      <charset val="162"/>
    </font>
    <font>
      <sz val="10"/>
      <name val="Arial"/>
      <family val="2"/>
      <charset val="162"/>
    </font>
    <font>
      <b/>
      <sz val="16"/>
      <color indexed="8"/>
      <name val="Arial"/>
      <family val="2"/>
      <charset val="162"/>
    </font>
    <font>
      <sz val="14"/>
      <color indexed="8"/>
      <name val="Arial"/>
      <family val="2"/>
      <charset val="162"/>
    </font>
    <font>
      <b/>
      <sz val="10"/>
      <color indexed="8"/>
      <name val="Arial"/>
      <family val="2"/>
      <charset val="162"/>
    </font>
    <font>
      <b/>
      <sz val="10"/>
      <color indexed="8"/>
      <name val="Arial"/>
      <family val="2"/>
    </font>
    <font>
      <b/>
      <sz val="18"/>
      <name val="Verdana"/>
      <family val="2"/>
      <charset val="162"/>
    </font>
    <font>
      <b/>
      <sz val="12"/>
      <name val="Verdana"/>
      <family val="2"/>
      <charset val="162"/>
    </font>
    <font>
      <b/>
      <sz val="13"/>
      <name val="Arial"/>
      <family val="2"/>
      <charset val="162"/>
    </font>
    <font>
      <b/>
      <sz val="10"/>
      <name val="Arial"/>
      <family val="2"/>
      <charset val="162"/>
    </font>
    <font>
      <i/>
      <sz val="10"/>
      <color indexed="8"/>
      <name val="Arial"/>
      <family val="2"/>
      <charset val="162"/>
    </font>
    <font>
      <sz val="8"/>
      <color indexed="16"/>
      <name val="Arial"/>
      <family val="2"/>
      <charset val="162"/>
    </font>
    <font>
      <b/>
      <sz val="11"/>
      <name val="Arial"/>
      <family val="2"/>
      <charset val="162"/>
    </font>
    <font>
      <sz val="8"/>
      <name val="Arial"/>
      <family val="2"/>
      <charset val="162"/>
    </font>
    <font>
      <sz val="11"/>
      <color indexed="8"/>
      <name val="Calibri"/>
      <family val="2"/>
      <charset val="162"/>
    </font>
    <font>
      <sz val="11"/>
      <color indexed="9"/>
      <name val="Calibri"/>
      <family val="2"/>
      <charset val="162"/>
    </font>
    <font>
      <i/>
      <sz val="11"/>
      <color indexed="23"/>
      <name val="Calibri"/>
      <family val="2"/>
      <charset val="162"/>
    </font>
    <font>
      <b/>
      <sz val="18"/>
      <color indexed="62"/>
      <name val="Cambria"/>
      <family val="2"/>
      <charset val="162"/>
    </font>
    <font>
      <sz val="11"/>
      <color indexed="20"/>
      <name val="Calibri"/>
      <family val="2"/>
      <charset val="162"/>
    </font>
    <font>
      <sz val="11"/>
      <color indexed="52"/>
      <name val="Calibri"/>
      <family val="2"/>
      <charset val="162"/>
    </font>
    <font>
      <b/>
      <sz val="15"/>
      <color indexed="62"/>
      <name val="Calibri"/>
      <family val="2"/>
      <charset val="162"/>
    </font>
    <font>
      <b/>
      <sz val="13"/>
      <color indexed="62"/>
      <name val="Calibri"/>
      <family val="2"/>
      <charset val="162"/>
    </font>
    <font>
      <b/>
      <sz val="11"/>
      <color indexed="62"/>
      <name val="Calibri"/>
      <family val="2"/>
      <charset val="162"/>
    </font>
    <font>
      <b/>
      <sz val="11"/>
      <color indexed="52"/>
      <name val="Calibri"/>
      <family val="2"/>
      <charset val="162"/>
    </font>
    <font>
      <b/>
      <sz val="11"/>
      <color indexed="9"/>
      <name val="Calibri"/>
      <family val="2"/>
      <charset val="162"/>
    </font>
    <font>
      <b/>
      <sz val="11"/>
      <color indexed="63"/>
      <name val="Calibri"/>
      <family val="2"/>
      <charset val="162"/>
    </font>
    <font>
      <sz val="11"/>
      <color indexed="62"/>
      <name val="Calibri"/>
      <family val="2"/>
      <charset val="162"/>
    </font>
    <font>
      <sz val="11"/>
      <color indexed="17"/>
      <name val="Calibri"/>
      <family val="2"/>
      <charset val="162"/>
    </font>
    <font>
      <sz val="11"/>
      <color indexed="60"/>
      <name val="Calibri"/>
      <family val="2"/>
      <charset val="162"/>
    </font>
    <font>
      <b/>
      <sz val="11"/>
      <color indexed="8"/>
      <name val="Calibri"/>
      <family val="2"/>
      <charset val="162"/>
    </font>
    <font>
      <sz val="11"/>
      <color indexed="10"/>
      <name val="Calibri"/>
      <family val="2"/>
      <charset val="162"/>
    </font>
    <font>
      <sz val="10"/>
      <name val="Arial"/>
      <family val="2"/>
    </font>
    <font>
      <b/>
      <sz val="10"/>
      <name val="Arial Tur"/>
      <family val="2"/>
      <charset val="162"/>
    </font>
    <font>
      <sz val="9.5"/>
      <name val="Arial Tur"/>
      <family val="2"/>
      <charset val="162"/>
    </font>
    <font>
      <sz val="9.5"/>
      <name val="Arial"/>
      <family val="2"/>
      <charset val="162"/>
    </font>
    <font>
      <sz val="10"/>
      <color theme="1"/>
      <name val="Arial"/>
      <family val="2"/>
      <charset val="162"/>
    </font>
    <font>
      <b/>
      <sz val="10"/>
      <color theme="1"/>
      <name val="Arial"/>
      <family val="2"/>
      <charset val="162"/>
    </font>
    <font>
      <b/>
      <sz val="15"/>
      <color theme="1"/>
      <name val="Arial"/>
      <family val="2"/>
      <charset val="162"/>
    </font>
    <font>
      <b/>
      <sz val="12"/>
      <color theme="1"/>
      <name val="Arial"/>
      <family val="2"/>
      <charset val="162"/>
    </font>
    <font>
      <b/>
      <sz val="10"/>
      <color theme="1"/>
      <name val="Arial Tur"/>
      <family val="2"/>
      <charset val="162"/>
    </font>
    <font>
      <sz val="9.5"/>
      <color theme="1"/>
      <name val="Arial Tur"/>
      <family val="2"/>
      <charset val="162"/>
    </font>
    <font>
      <sz val="9.5"/>
      <color theme="1"/>
      <name val="Arial"/>
      <family val="2"/>
      <charset val="162"/>
    </font>
    <font>
      <b/>
      <sz val="20"/>
      <color theme="1"/>
      <name val="Arial"/>
      <family val="2"/>
      <charset val="162"/>
    </font>
    <font>
      <b/>
      <sz val="14"/>
      <color theme="1"/>
      <name val="Arial"/>
      <family val="2"/>
      <charset val="162"/>
    </font>
    <font>
      <b/>
      <sz val="11"/>
      <color theme="1"/>
      <name val="Arial"/>
      <family val="2"/>
      <charset val="162"/>
    </font>
    <font>
      <b/>
      <sz val="13"/>
      <color theme="1"/>
      <name val="Arial"/>
      <family val="2"/>
      <charset val="162"/>
    </font>
    <font>
      <sz val="11"/>
      <color theme="1"/>
      <name val="Arial"/>
      <family val="2"/>
      <charset val="162"/>
    </font>
    <font>
      <sz val="14"/>
      <color theme="1"/>
      <name val="Arial"/>
      <family val="2"/>
      <charset val="162"/>
    </font>
    <font>
      <b/>
      <sz val="12"/>
      <color theme="1"/>
      <name val="Arial Tur"/>
      <family val="2"/>
      <charset val="162"/>
    </font>
    <font>
      <b/>
      <sz val="11"/>
      <color theme="1"/>
      <name val="Arial Tur"/>
      <family val="2"/>
      <charset val="162"/>
    </font>
    <font>
      <sz val="10"/>
      <color theme="1"/>
      <name val="Arial Tur"/>
      <family val="2"/>
      <charset val="162"/>
    </font>
    <font>
      <sz val="11"/>
      <color theme="1"/>
      <name val="Arial Tur"/>
      <family val="2"/>
      <charset val="162"/>
    </font>
    <font>
      <b/>
      <sz val="8"/>
      <color theme="1"/>
      <name val="Arial"/>
      <family val="2"/>
      <charset val="162"/>
    </font>
    <font>
      <b/>
      <sz val="8"/>
      <color theme="1"/>
      <name val="Arial Tur"/>
      <family val="2"/>
      <charset val="162"/>
    </font>
    <font>
      <b/>
      <sz val="8"/>
      <color rgb="FF0000FF"/>
      <name val="Arial Tur"/>
      <family val="2"/>
      <charset val="162"/>
    </font>
    <font>
      <sz val="16"/>
      <color theme="1"/>
      <name val="Arial"/>
      <family val="2"/>
      <charset val="162"/>
    </font>
  </fonts>
  <fills count="4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47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37">
    <xf numFmtId="0" fontId="0" fillId="0" borderId="0"/>
    <xf numFmtId="164" fontId="16" fillId="0" borderId="0" applyFont="0" applyFill="0" applyBorder="0" applyAlignment="0" applyProtection="0"/>
    <xf numFmtId="0" fontId="16" fillId="0" borderId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28" borderId="0" applyNumberFormat="0" applyBorder="0" applyAlignment="0" applyProtection="0"/>
    <xf numFmtId="0" fontId="41" fillId="26" borderId="0" applyNumberFormat="0" applyBorder="0" applyAlignment="0" applyProtection="0"/>
    <xf numFmtId="0" fontId="41" fillId="29" borderId="0" applyNumberFormat="0" applyBorder="0" applyAlignment="0" applyProtection="0"/>
    <xf numFmtId="0" fontId="41" fillId="28" borderId="0" applyNumberFormat="0" applyBorder="0" applyAlignment="0" applyProtection="0"/>
    <xf numFmtId="0" fontId="41" fillId="30" borderId="0" applyNumberFormat="0" applyBorder="0" applyAlignment="0" applyProtection="0"/>
    <xf numFmtId="0" fontId="41" fillId="27" borderId="0" applyNumberFormat="0" applyBorder="0" applyAlignment="0" applyProtection="0"/>
    <xf numFmtId="0" fontId="41" fillId="31" borderId="0" applyNumberFormat="0" applyBorder="0" applyAlignment="0" applyProtection="0"/>
    <xf numFmtId="0" fontId="41" fillId="30" borderId="0" applyNumberFormat="0" applyBorder="0" applyAlignment="0" applyProtection="0"/>
    <xf numFmtId="0" fontId="41" fillId="32" borderId="0" applyNumberFormat="0" applyBorder="0" applyAlignment="0" applyProtection="0"/>
    <xf numFmtId="0" fontId="41" fillId="31" borderId="0" applyNumberFormat="0" applyBorder="0" applyAlignment="0" applyProtection="0"/>
    <xf numFmtId="0" fontId="42" fillId="33" borderId="0" applyNumberFormat="0" applyBorder="0" applyAlignment="0" applyProtection="0"/>
    <xf numFmtId="0" fontId="42" fillId="27" borderId="0" applyNumberFormat="0" applyBorder="0" applyAlignment="0" applyProtection="0"/>
    <xf numFmtId="0" fontId="42" fillId="31" borderId="0" applyNumberFormat="0" applyBorder="0" applyAlignment="0" applyProtection="0"/>
    <xf numFmtId="0" fontId="42" fillId="30" borderId="0" applyNumberFormat="0" applyBorder="0" applyAlignment="0" applyProtection="0"/>
    <xf numFmtId="0" fontId="42" fillId="33" borderId="0" applyNumberFormat="0" applyBorder="0" applyAlignment="0" applyProtection="0"/>
    <xf numFmtId="0" fontId="42" fillId="27" borderId="0" applyNumberFormat="0" applyBorder="0" applyAlignment="0" applyProtection="0"/>
    <xf numFmtId="0" fontId="4" fillId="5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" fillId="8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" fillId="11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" fillId="14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" fillId="17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" fillId="20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" fillId="6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" fillId="9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" fillId="12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" fillId="15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" fillId="18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" fillId="2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15" fillId="7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15" fillId="10" borderId="0" applyNumberFormat="0" applyBorder="0" applyAlignment="0" applyProtection="0"/>
    <xf numFmtId="0" fontId="42" fillId="27" borderId="0" applyNumberFormat="0" applyBorder="0" applyAlignment="0" applyProtection="0"/>
    <xf numFmtId="0" fontId="42" fillId="27" borderId="0" applyNumberFormat="0" applyBorder="0" applyAlignment="0" applyProtection="0"/>
    <xf numFmtId="0" fontId="15" fillId="13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15" fillId="16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15" fillId="19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15" fillId="22" borderId="0" applyNumberFormat="0" applyBorder="0" applyAlignment="0" applyProtection="0"/>
    <xf numFmtId="0" fontId="42" fillId="27" borderId="0" applyNumberFormat="0" applyBorder="0" applyAlignment="0" applyProtection="0"/>
    <xf numFmtId="0" fontId="42" fillId="27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6" fillId="0" borderId="23" applyNumberFormat="0" applyFill="0" applyAlignment="0" applyProtection="0"/>
    <xf numFmtId="0" fontId="47" fillId="0" borderId="24" applyNumberFormat="0" applyFill="0" applyAlignment="0" applyProtection="0"/>
    <xf numFmtId="0" fontId="48" fillId="0" borderId="25" applyNumberFormat="0" applyFill="0" applyAlignment="0" applyProtection="0"/>
    <xf numFmtId="0" fontId="49" fillId="0" borderId="26" applyNumberFormat="0" applyFill="0" applyAlignment="0" applyProtection="0"/>
    <xf numFmtId="0" fontId="49" fillId="0" borderId="0" applyNumberFormat="0" applyFill="0" applyBorder="0" applyAlignment="0" applyProtection="0"/>
    <xf numFmtId="0" fontId="50" fillId="39" borderId="27" applyNumberFormat="0" applyAlignment="0" applyProtection="0"/>
    <xf numFmtId="0" fontId="50" fillId="39" borderId="27" applyNumberFormat="0" applyAlignment="0" applyProtection="0"/>
    <xf numFmtId="0" fontId="51" fillId="40" borderId="28" applyNumberFormat="0" applyAlignment="0" applyProtection="0"/>
    <xf numFmtId="0" fontId="51" fillId="40" borderId="28" applyNumberFormat="0" applyAlignment="0" applyProtection="0"/>
    <xf numFmtId="165" fontId="28" fillId="0" borderId="0" applyFont="0" applyFill="0" applyBorder="0" applyAlignment="0" applyProtection="0"/>
    <xf numFmtId="0" fontId="28" fillId="0" borderId="0"/>
    <xf numFmtId="0" fontId="52" fillId="39" borderId="29" applyNumberFormat="0" applyAlignment="0" applyProtection="0"/>
    <xf numFmtId="0" fontId="1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53" fillId="31" borderId="27" applyNumberFormat="0" applyAlignment="0" applyProtection="0"/>
    <xf numFmtId="0" fontId="54" fillId="41" borderId="0" applyNumberFormat="0" applyBorder="0" applyAlignment="0" applyProtection="0"/>
    <xf numFmtId="0" fontId="54" fillId="41" borderId="0" applyNumberFormat="0" applyBorder="0" applyAlignment="0" applyProtection="0"/>
    <xf numFmtId="0" fontId="6" fillId="0" borderId="1" applyNumberFormat="0" applyFill="0" applyAlignment="0" applyProtection="0"/>
    <xf numFmtId="0" fontId="47" fillId="0" borderId="24" applyNumberFormat="0" applyFill="0" applyAlignment="0" applyProtection="0"/>
    <xf numFmtId="0" fontId="7" fillId="0" borderId="2" applyNumberFormat="0" applyFill="0" applyAlignment="0" applyProtection="0"/>
    <xf numFmtId="0" fontId="48" fillId="0" borderId="25" applyNumberFormat="0" applyFill="0" applyAlignment="0" applyProtection="0"/>
    <xf numFmtId="0" fontId="8" fillId="0" borderId="3" applyNumberFormat="0" applyFill="0" applyAlignment="0" applyProtection="0"/>
    <xf numFmtId="0" fontId="49" fillId="0" borderId="26" applyNumberFormat="0" applyFill="0" applyAlignment="0" applyProtection="0"/>
    <xf numFmtId="0" fontId="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9" fillId="2" borderId="4" applyNumberFormat="0" applyAlignment="0" applyProtection="0"/>
    <xf numFmtId="0" fontId="53" fillId="31" borderId="27" applyNumberFormat="0" applyAlignment="0" applyProtection="0"/>
    <xf numFmtId="0" fontId="53" fillId="31" borderId="27" applyNumberFormat="0" applyAlignment="0" applyProtection="0"/>
    <xf numFmtId="0" fontId="11" fillId="0" borderId="6" applyNumberFormat="0" applyFill="0" applyAlignment="0" applyProtection="0"/>
    <xf numFmtId="0" fontId="46" fillId="0" borderId="23" applyNumberFormat="0" applyFill="0" applyAlignment="0" applyProtection="0"/>
    <xf numFmtId="0" fontId="46" fillId="0" borderId="23" applyNumberFormat="0" applyFill="0" applyAlignment="0" applyProtection="0"/>
    <xf numFmtId="0" fontId="55" fillId="31" borderId="0" applyNumberFormat="0" applyBorder="0" applyAlignment="0" applyProtection="0"/>
    <xf numFmtId="0" fontId="55" fillId="31" borderId="0" applyNumberFormat="0" applyBorder="0" applyAlignment="0" applyProtection="0"/>
    <xf numFmtId="0" fontId="28" fillId="0" borderId="0"/>
    <xf numFmtId="0" fontId="41" fillId="0" borderId="0"/>
    <xf numFmtId="0" fontId="41" fillId="0" borderId="0"/>
    <xf numFmtId="0" fontId="28" fillId="0" borderId="0"/>
    <xf numFmtId="0" fontId="4" fillId="0" borderId="0"/>
    <xf numFmtId="0" fontId="41" fillId="0" borderId="0"/>
    <xf numFmtId="0" fontId="41" fillId="0" borderId="0"/>
    <xf numFmtId="0" fontId="28" fillId="28" borderId="30" applyNumberFormat="0" applyFont="0" applyAlignment="0" applyProtection="0"/>
    <xf numFmtId="0" fontId="4" fillId="4" borderId="7" applyNumberFormat="0" applyFont="0" applyAlignment="0" applyProtection="0"/>
    <xf numFmtId="0" fontId="4" fillId="4" borderId="7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4" borderId="7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4" borderId="7" applyNumberFormat="0" applyFont="0" applyAlignment="0" applyProtection="0"/>
    <xf numFmtId="0" fontId="41" fillId="28" borderId="30" applyNumberFormat="0" applyFont="0" applyAlignment="0" applyProtection="0"/>
    <xf numFmtId="0" fontId="41" fillId="4" borderId="7" applyNumberFormat="0" applyFont="0" applyAlignment="0" applyProtection="0"/>
    <xf numFmtId="0" fontId="41" fillId="28" borderId="30" applyNumberFormat="0" applyFont="0" applyAlignment="0" applyProtection="0"/>
    <xf numFmtId="0" fontId="41" fillId="4" borderId="7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4" borderId="7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28" fillId="28" borderId="30" applyNumberFormat="0" applyFont="0" applyAlignment="0" applyProtection="0"/>
    <xf numFmtId="0" fontId="10" fillId="3" borderId="5" applyNumberFormat="0" applyAlignment="0" applyProtection="0"/>
    <xf numFmtId="0" fontId="52" fillId="39" borderId="29" applyNumberFormat="0" applyAlignment="0" applyProtection="0"/>
    <xf numFmtId="0" fontId="52" fillId="39" borderId="29" applyNumberFormat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56" fillId="0" borderId="31" applyNumberFormat="0" applyFill="0" applyAlignment="0" applyProtection="0"/>
    <xf numFmtId="0" fontId="14" fillId="0" borderId="8" applyNumberFormat="0" applyFill="0" applyAlignment="0" applyProtection="0"/>
    <xf numFmtId="0" fontId="56" fillId="0" borderId="31" applyNumberFormat="0" applyFill="0" applyAlignment="0" applyProtection="0"/>
    <xf numFmtId="0" fontId="56" fillId="0" borderId="31" applyNumberFormat="0" applyFill="0" applyAlignment="0" applyProtection="0"/>
    <xf numFmtId="0" fontId="57" fillId="0" borderId="0" applyNumberFormat="0" applyFill="0" applyBorder="0" applyAlignment="0" applyProtection="0"/>
    <xf numFmtId="165" fontId="28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9" fontId="28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2" fillId="5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2" fillId="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2" fillId="11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2" fillId="14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2" fillId="17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2" fillId="2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2" fillId="6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2" fillId="9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2" fillId="12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2" fillId="15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2" fillId="18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2" fillId="21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27" borderId="0" applyNumberFormat="0" applyBorder="0" applyAlignment="0" applyProtection="0"/>
    <xf numFmtId="0" fontId="42" fillId="27" borderId="0" applyNumberFormat="0" applyBorder="0" applyAlignment="0" applyProtection="0"/>
    <xf numFmtId="0" fontId="42" fillId="27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27" borderId="0" applyNumberFormat="0" applyBorder="0" applyAlignment="0" applyProtection="0"/>
    <xf numFmtId="0" fontId="42" fillId="27" borderId="0" applyNumberFormat="0" applyBorder="0" applyAlignment="0" applyProtection="0"/>
    <xf numFmtId="0" fontId="42" fillId="27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50" fillId="39" borderId="27" applyNumberFormat="0" applyAlignment="0" applyProtection="0"/>
    <xf numFmtId="0" fontId="50" fillId="39" borderId="27" applyNumberFormat="0" applyAlignment="0" applyProtection="0"/>
    <xf numFmtId="0" fontId="50" fillId="39" borderId="27" applyNumberFormat="0" applyAlignment="0" applyProtection="0"/>
    <xf numFmtId="0" fontId="51" fillId="40" borderId="28" applyNumberFormat="0" applyAlignment="0" applyProtection="0"/>
    <xf numFmtId="0" fontId="51" fillId="40" borderId="28" applyNumberFormat="0" applyAlignment="0" applyProtection="0"/>
    <xf numFmtId="0" fontId="51" fillId="40" borderId="28" applyNumberFormat="0" applyAlignment="0" applyProtection="0"/>
    <xf numFmtId="165" fontId="16" fillId="0" borderId="0" applyFon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54" fillId="41" borderId="0" applyNumberFormat="0" applyBorder="0" applyAlignment="0" applyProtection="0"/>
    <xf numFmtId="0" fontId="54" fillId="41" borderId="0" applyNumberFormat="0" applyBorder="0" applyAlignment="0" applyProtection="0"/>
    <xf numFmtId="0" fontId="54" fillId="41" borderId="0" applyNumberFormat="0" applyBorder="0" applyAlignment="0" applyProtection="0"/>
    <xf numFmtId="0" fontId="50" fillId="39" borderId="27" applyNumberFormat="0" applyAlignment="0" applyProtection="0"/>
    <xf numFmtId="0" fontId="53" fillId="31" borderId="27" applyNumberFormat="0" applyAlignment="0" applyProtection="0"/>
    <xf numFmtId="0" fontId="53" fillId="31" borderId="27" applyNumberFormat="0" applyAlignment="0" applyProtection="0"/>
    <xf numFmtId="0" fontId="53" fillId="31" borderId="27" applyNumberFormat="0" applyAlignment="0" applyProtection="0"/>
    <xf numFmtId="0" fontId="51" fillId="40" borderId="28" applyNumberFormat="0" applyAlignment="0" applyProtection="0"/>
    <xf numFmtId="0" fontId="54" fillId="41" borderId="0" applyNumberFormat="0" applyBorder="0" applyAlignment="0" applyProtection="0"/>
    <xf numFmtId="0" fontId="45" fillId="38" borderId="0" applyNumberFormat="0" applyBorder="0" applyAlignment="0" applyProtection="0"/>
    <xf numFmtId="0" fontId="46" fillId="0" borderId="23" applyNumberFormat="0" applyFill="0" applyAlignment="0" applyProtection="0"/>
    <xf numFmtId="0" fontId="46" fillId="0" borderId="23" applyNumberFormat="0" applyFill="0" applyAlignment="0" applyProtection="0"/>
    <xf numFmtId="0" fontId="46" fillId="0" borderId="23" applyNumberFormat="0" applyFill="0" applyAlignment="0" applyProtection="0"/>
    <xf numFmtId="0" fontId="55" fillId="31" borderId="0" applyNumberFormat="0" applyBorder="0" applyAlignment="0" applyProtection="0"/>
    <xf numFmtId="0" fontId="55" fillId="31" borderId="0" applyNumberFormat="0" applyBorder="0" applyAlignment="0" applyProtection="0"/>
    <xf numFmtId="0" fontId="55" fillId="31" borderId="0" applyNumberFormat="0" applyBorder="0" applyAlignment="0" applyProtection="0"/>
    <xf numFmtId="0" fontId="16" fillId="0" borderId="0"/>
    <xf numFmtId="0" fontId="41" fillId="0" borderId="0"/>
    <xf numFmtId="0" fontId="41" fillId="0" borderId="0"/>
    <xf numFmtId="0" fontId="16" fillId="0" borderId="0"/>
    <xf numFmtId="0" fontId="41" fillId="0" borderId="0"/>
    <xf numFmtId="0" fontId="41" fillId="0" borderId="0"/>
    <xf numFmtId="0" fontId="41" fillId="0" borderId="0"/>
    <xf numFmtId="0" fontId="2" fillId="0" borderId="0"/>
    <xf numFmtId="0" fontId="16" fillId="0" borderId="0"/>
    <xf numFmtId="0" fontId="16" fillId="0" borderId="0"/>
    <xf numFmtId="0" fontId="16" fillId="0" borderId="0"/>
    <xf numFmtId="0" fontId="16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2" fillId="4" borderId="7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2" fillId="4" borderId="7" applyNumberFormat="0" applyFont="0" applyAlignment="0" applyProtection="0"/>
    <xf numFmtId="0" fontId="16" fillId="28" borderId="30" applyNumberFormat="0" applyFont="0" applyAlignment="0" applyProtection="0"/>
    <xf numFmtId="0" fontId="55" fillId="31" borderId="0" applyNumberFormat="0" applyBorder="0" applyAlignment="0" applyProtection="0"/>
    <xf numFmtId="0" fontId="52" fillId="39" borderId="29" applyNumberFormat="0" applyAlignment="0" applyProtection="0"/>
    <xf numFmtId="0" fontId="52" fillId="39" borderId="29" applyNumberFormat="0" applyAlignment="0" applyProtection="0"/>
    <xf numFmtId="0" fontId="52" fillId="39" borderId="29" applyNumberFormat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56" fillId="0" borderId="31" applyNumberFormat="0" applyFill="0" applyAlignment="0" applyProtection="0"/>
    <xf numFmtId="0" fontId="56" fillId="0" borderId="31" applyNumberFormat="0" applyFill="0" applyAlignment="0" applyProtection="0"/>
    <xf numFmtId="0" fontId="56" fillId="0" borderId="31" applyNumberFormat="0" applyFill="0" applyAlignment="0" applyProtection="0"/>
    <xf numFmtId="165" fontId="16" fillId="0" borderId="0" applyFont="0" applyFill="0" applyBorder="0" applyAlignment="0" applyProtection="0"/>
    <xf numFmtId="0" fontId="42" fillId="33" borderId="0" applyNumberFormat="0" applyBorder="0" applyAlignment="0" applyProtection="0"/>
    <xf numFmtId="0" fontId="42" fillId="34" borderId="0" applyNumberFormat="0" applyBorder="0" applyAlignment="0" applyProtection="0"/>
    <xf numFmtId="0" fontId="42" fillId="35" borderId="0" applyNumberFormat="0" applyBorder="0" applyAlignment="0" applyProtection="0"/>
    <xf numFmtId="0" fontId="42" fillId="36" borderId="0" applyNumberFormat="0" applyBorder="0" applyAlignment="0" applyProtection="0"/>
    <xf numFmtId="0" fontId="42" fillId="33" borderId="0" applyNumberFormat="0" applyBorder="0" applyAlignment="0" applyProtection="0"/>
    <xf numFmtId="0" fontId="42" fillId="37" borderId="0" applyNumberFormat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1" fillId="0" borderId="0"/>
  </cellStyleXfs>
  <cellXfs count="167">
    <xf numFmtId="0" fontId="0" fillId="0" borderId="0" xfId="0"/>
    <xf numFmtId="0" fontId="17" fillId="0" borderId="0" xfId="2" applyFont="1" applyFill="1" applyBorder="1"/>
    <xf numFmtId="0" fontId="17" fillId="0" borderId="0" xfId="2" applyFont="1" applyFill="1"/>
    <xf numFmtId="0" fontId="17" fillId="0" borderId="9" xfId="2" applyFont="1" applyFill="1" applyBorder="1" applyAlignment="1">
      <alignment wrapText="1"/>
    </xf>
    <xf numFmtId="0" fontId="20" fillId="0" borderId="9" xfId="2" applyFont="1" applyFill="1" applyBorder="1" applyAlignment="1">
      <alignment wrapText="1"/>
    </xf>
    <xf numFmtId="0" fontId="21" fillId="0" borderId="9" xfId="2" applyFont="1" applyFill="1" applyBorder="1" applyAlignment="1">
      <alignment horizontal="center"/>
    </xf>
    <xf numFmtId="1" fontId="21" fillId="0" borderId="9" xfId="2" applyNumberFormat="1" applyFont="1" applyFill="1" applyBorder="1" applyAlignment="1">
      <alignment horizontal="center"/>
    </xf>
    <xf numFmtId="2" fontId="22" fillId="0" borderId="9" xfId="2" applyNumberFormat="1" applyFont="1" applyFill="1" applyBorder="1" applyAlignment="1">
      <alignment horizontal="center" wrapText="1"/>
    </xf>
    <xf numFmtId="3" fontId="21" fillId="0" borderId="9" xfId="2" applyNumberFormat="1" applyFont="1" applyFill="1" applyBorder="1" applyAlignment="1">
      <alignment horizontal="center"/>
    </xf>
    <xf numFmtId="0" fontId="21" fillId="0" borderId="9" xfId="2" applyFont="1" applyFill="1" applyBorder="1"/>
    <xf numFmtId="166" fontId="21" fillId="0" borderId="9" xfId="2" applyNumberFormat="1" applyFont="1" applyFill="1" applyBorder="1" applyAlignment="1">
      <alignment horizontal="center"/>
    </xf>
    <xf numFmtId="0" fontId="17" fillId="0" borderId="9" xfId="2" applyFont="1" applyFill="1" applyBorder="1"/>
    <xf numFmtId="3" fontId="24" fillId="0" borderId="9" xfId="2" applyNumberFormat="1" applyFont="1" applyFill="1" applyBorder="1" applyAlignment="1">
      <alignment horizontal="center"/>
    </xf>
    <xf numFmtId="166" fontId="24" fillId="0" borderId="9" xfId="2" applyNumberFormat="1" applyFont="1" applyFill="1" applyBorder="1" applyAlignment="1">
      <alignment horizontal="center"/>
    </xf>
    <xf numFmtId="0" fontId="17" fillId="0" borderId="9" xfId="0" applyFont="1" applyFill="1" applyBorder="1"/>
    <xf numFmtId="3" fontId="26" fillId="0" borderId="9" xfId="2" applyNumberFormat="1" applyFont="1" applyFill="1" applyBorder="1" applyAlignment="1">
      <alignment horizontal="center"/>
    </xf>
    <xf numFmtId="166" fontId="26" fillId="0" borderId="9" xfId="2" applyNumberFormat="1" applyFont="1" applyFill="1" applyBorder="1" applyAlignment="1">
      <alignment horizontal="center"/>
    </xf>
    <xf numFmtId="0" fontId="17" fillId="0" borderId="0" xfId="0" applyFont="1" applyFill="1" applyBorder="1"/>
    <xf numFmtId="0" fontId="17" fillId="0" borderId="0" xfId="0" applyFont="1" applyFill="1"/>
    <xf numFmtId="3" fontId="17" fillId="0" borderId="0" xfId="0" applyNumberFormat="1" applyFont="1" applyFill="1" applyBorder="1"/>
    <xf numFmtId="3" fontId="17" fillId="0" borderId="0" xfId="0" applyNumberFormat="1" applyFont="1" applyFill="1"/>
    <xf numFmtId="0" fontId="31" fillId="0" borderId="0" xfId="0" applyFont="1" applyFill="1" applyBorder="1"/>
    <xf numFmtId="0" fontId="30" fillId="0" borderId="0" xfId="0" applyFont="1" applyFill="1" applyBorder="1"/>
    <xf numFmtId="0" fontId="20" fillId="0" borderId="0" xfId="0" applyFont="1" applyFill="1" applyBorder="1"/>
    <xf numFmtId="3" fontId="20" fillId="0" borderId="0" xfId="0" applyNumberFormat="1" applyFont="1" applyFill="1" applyBorder="1" applyAlignment="1">
      <alignment horizontal="center"/>
    </xf>
    <xf numFmtId="2" fontId="20" fillId="0" borderId="0" xfId="0" applyNumberFormat="1" applyFont="1" applyFill="1" applyBorder="1" applyAlignment="1">
      <alignment horizontal="center"/>
    </xf>
    <xf numFmtId="1" fontId="20" fillId="0" borderId="0" xfId="0" applyNumberFormat="1" applyFont="1" applyFill="1" applyBorder="1" applyAlignment="1">
      <alignment horizontal="center"/>
    </xf>
    <xf numFmtId="0" fontId="32" fillId="0" borderId="0" xfId="0" applyFont="1" applyFill="1" applyBorder="1"/>
    <xf numFmtId="164" fontId="17" fillId="0" borderId="0" xfId="1" applyFont="1" applyFill="1" applyBorder="1"/>
    <xf numFmtId="0" fontId="36" fillId="0" borderId="0" xfId="0" applyFont="1"/>
    <xf numFmtId="0" fontId="38" fillId="0" borderId="0" xfId="0" applyFont="1"/>
    <xf numFmtId="0" fontId="39" fillId="0" borderId="0" xfId="0" applyFont="1"/>
    <xf numFmtId="0" fontId="40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3" fontId="0" fillId="0" borderId="0" xfId="0" applyNumberFormat="1" applyAlignment="1">
      <alignment horizontal="left"/>
    </xf>
    <xf numFmtId="3" fontId="0" fillId="0" borderId="0" xfId="0" applyNumberFormat="1"/>
    <xf numFmtId="0" fontId="16" fillId="0" borderId="0" xfId="0" applyFont="1"/>
    <xf numFmtId="49" fontId="58" fillId="0" borderId="0" xfId="0" applyNumberFormat="1" applyFont="1" applyFill="1" applyBorder="1"/>
    <xf numFmtId="0" fontId="0" fillId="0" borderId="0" xfId="0" applyAlignment="1">
      <alignment horizontal="center"/>
    </xf>
    <xf numFmtId="3" fontId="24" fillId="0" borderId="9" xfId="0" applyNumberFormat="1" applyFont="1" applyFill="1" applyBorder="1" applyAlignment="1">
      <alignment horizontal="center"/>
    </xf>
    <xf numFmtId="2" fontId="24" fillId="0" borderId="9" xfId="0" applyNumberFormat="1" applyFont="1" applyFill="1" applyBorder="1" applyAlignment="1">
      <alignment horizontal="center"/>
    </xf>
    <xf numFmtId="0" fontId="31" fillId="23" borderId="9" xfId="2" applyFont="1" applyFill="1" applyBorder="1"/>
    <xf numFmtId="0" fontId="25" fillId="0" borderId="9" xfId="0" applyFont="1" applyFill="1" applyBorder="1"/>
    <xf numFmtId="3" fontId="25" fillId="24" borderId="9" xfId="0" applyNumberFormat="1" applyFont="1" applyFill="1" applyBorder="1" applyAlignment="1">
      <alignment horizontal="center"/>
    </xf>
    <xf numFmtId="2" fontId="25" fillId="24" borderId="9" xfId="0" applyNumberFormat="1" applyFont="1" applyFill="1" applyBorder="1" applyAlignment="1">
      <alignment horizontal="center"/>
    </xf>
    <xf numFmtId="1" fontId="25" fillId="24" borderId="9" xfId="0" applyNumberFormat="1" applyFont="1" applyFill="1" applyBorder="1" applyAlignment="1">
      <alignment horizontal="center"/>
    </xf>
    <xf numFmtId="2" fontId="24" fillId="25" borderId="9" xfId="0" applyNumberFormat="1" applyFont="1" applyFill="1" applyBorder="1" applyAlignment="1">
      <alignment horizontal="center"/>
    </xf>
    <xf numFmtId="2" fontId="25" fillId="0" borderId="9" xfId="0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0" fontId="0" fillId="0" borderId="9" xfId="0" applyBorder="1" applyAlignment="1">
      <alignment wrapText="1"/>
    </xf>
    <xf numFmtId="0" fontId="34" fillId="0" borderId="9" xfId="0" applyFont="1" applyBorder="1" applyAlignment="1">
      <alignment wrapText="1"/>
    </xf>
    <xf numFmtId="0" fontId="26" fillId="0" borderId="9" xfId="0" applyFont="1" applyBorder="1"/>
    <xf numFmtId="0" fontId="26" fillId="0" borderId="9" xfId="0" applyFont="1" applyBorder="1" applyAlignment="1">
      <alignment wrapText="1"/>
    </xf>
    <xf numFmtId="49" fontId="60" fillId="0" borderId="10" xfId="0" applyNumberFormat="1" applyFont="1" applyFill="1" applyBorder="1"/>
    <xf numFmtId="49" fontId="60" fillId="0" borderId="9" xfId="0" applyNumberFormat="1" applyFont="1" applyFill="1" applyBorder="1"/>
    <xf numFmtId="4" fontId="61" fillId="0" borderId="9" xfId="0" applyNumberFormat="1" applyFont="1" applyFill="1" applyBorder="1"/>
    <xf numFmtId="4" fontId="61" fillId="0" borderId="12" xfId="0" applyNumberFormat="1" applyFont="1" applyFill="1" applyBorder="1"/>
    <xf numFmtId="0" fontId="16" fillId="0" borderId="0" xfId="0" applyFont="1" applyFill="1" applyBorder="1"/>
    <xf numFmtId="3" fontId="36" fillId="0" borderId="0" xfId="0" applyNumberFormat="1" applyFont="1" applyFill="1" applyBorder="1" applyAlignment="1">
      <alignment horizontal="center"/>
    </xf>
    <xf numFmtId="4" fontId="61" fillId="0" borderId="13" xfId="0" applyNumberFormat="1" applyFont="1" applyFill="1" applyBorder="1"/>
    <xf numFmtId="0" fontId="36" fillId="0" borderId="0" xfId="0" applyFont="1" applyFill="1" applyBorder="1" applyAlignment="1">
      <alignment horizontal="center"/>
    </xf>
    <xf numFmtId="49" fontId="59" fillId="42" borderId="9" xfId="0" applyNumberFormat="1" applyFont="1" applyFill="1" applyBorder="1" applyAlignment="1">
      <alignment horizontal="center"/>
    </xf>
    <xf numFmtId="0" fontId="59" fillId="42" borderId="9" xfId="0" applyFont="1" applyFill="1" applyBorder="1" applyAlignment="1">
      <alignment horizontal="center"/>
    </xf>
    <xf numFmtId="169" fontId="27" fillId="0" borderId="9" xfId="1" applyNumberFormat="1" applyFont="1" applyFill="1" applyBorder="1" applyAlignment="1">
      <alignment horizontal="center" vertical="center"/>
    </xf>
    <xf numFmtId="0" fontId="37" fillId="0" borderId="0" xfId="2" applyFont="1" applyFill="1" applyBorder="1"/>
    <xf numFmtId="169" fontId="27" fillId="0" borderId="9" xfId="0" applyNumberFormat="1" applyFont="1" applyFill="1" applyBorder="1" applyAlignment="1">
      <alignment horizontal="center" vertical="center"/>
    </xf>
    <xf numFmtId="3" fontId="21" fillId="0" borderId="9" xfId="0" applyNumberFormat="1" applyFont="1" applyFill="1" applyBorder="1" applyAlignment="1">
      <alignment horizontal="center" vertical="center"/>
    </xf>
    <xf numFmtId="0" fontId="35" fillId="0" borderId="9" xfId="0" applyFont="1" applyBorder="1" applyAlignment="1">
      <alignment horizontal="center" vertical="center"/>
    </xf>
    <xf numFmtId="0" fontId="18" fillId="0" borderId="0" xfId="2" applyFont="1" applyFill="1" applyBorder="1" applyAlignment="1"/>
    <xf numFmtId="170" fontId="26" fillId="0" borderId="9" xfId="0" applyNumberFormat="1" applyFont="1" applyFill="1" applyBorder="1" applyAlignment="1">
      <alignment horizontal="center" vertical="center"/>
    </xf>
    <xf numFmtId="0" fontId="21" fillId="0" borderId="9" xfId="2" applyFont="1" applyFill="1" applyBorder="1" applyAlignment="1">
      <alignment horizontal="center" vertical="center"/>
    </xf>
    <xf numFmtId="1" fontId="21" fillId="0" borderId="9" xfId="2" applyNumberFormat="1" applyFont="1" applyFill="1" applyBorder="1" applyAlignment="1">
      <alignment horizontal="center" vertical="center"/>
    </xf>
    <xf numFmtId="0" fontId="26" fillId="0" borderId="0" xfId="0" applyFont="1"/>
    <xf numFmtId="167" fontId="21" fillId="0" borderId="9" xfId="0" applyNumberFormat="1" applyFont="1" applyFill="1" applyBorder="1" applyAlignment="1">
      <alignment horizontal="center" vertical="center"/>
    </xf>
    <xf numFmtId="3" fontId="25" fillId="0" borderId="9" xfId="0" applyNumberFormat="1" applyFont="1" applyFill="1" applyBorder="1" applyAlignment="1">
      <alignment horizontal="right" vertical="center"/>
    </xf>
    <xf numFmtId="3" fontId="21" fillId="0" borderId="9" xfId="0" applyNumberFormat="1" applyFont="1" applyFill="1" applyBorder="1" applyAlignment="1">
      <alignment horizontal="right" vertical="center"/>
    </xf>
    <xf numFmtId="169" fontId="27" fillId="0" borderId="9" xfId="0" applyNumberFormat="1" applyFont="1" applyFill="1" applyBorder="1" applyAlignment="1">
      <alignment vertical="center"/>
    </xf>
    <xf numFmtId="170" fontId="26" fillId="0" borderId="9" xfId="0" applyNumberFormat="1" applyFont="1" applyFill="1" applyBorder="1" applyAlignment="1">
      <alignment vertical="center"/>
    </xf>
    <xf numFmtId="4" fontId="61" fillId="0" borderId="9" xfId="0" applyNumberFormat="1" applyFont="1" applyFill="1" applyBorder="1" applyAlignment="1">
      <alignment horizontal="right"/>
    </xf>
    <xf numFmtId="3" fontId="61" fillId="0" borderId="9" xfId="0" applyNumberFormat="1" applyFont="1" applyFill="1" applyBorder="1" applyAlignment="1">
      <alignment horizontal="right"/>
    </xf>
    <xf numFmtId="0" fontId="32" fillId="0" borderId="9" xfId="0" applyFont="1" applyFill="1" applyBorder="1"/>
    <xf numFmtId="0" fontId="32" fillId="0" borderId="9" xfId="0" applyFont="1" applyFill="1" applyBorder="1" applyAlignment="1">
      <alignment horizontal="center" vertical="center"/>
    </xf>
    <xf numFmtId="171" fontId="17" fillId="0" borderId="9" xfId="0" applyNumberFormat="1" applyFont="1" applyFill="1" applyBorder="1"/>
    <xf numFmtId="17" fontId="32" fillId="0" borderId="9" xfId="0" applyNumberFormat="1" applyFont="1" applyFill="1" applyBorder="1" applyAlignment="1">
      <alignment horizontal="center" vertical="center"/>
    </xf>
    <xf numFmtId="0" fontId="23" fillId="0" borderId="9" xfId="2" applyFont="1" applyFill="1" applyBorder="1"/>
    <xf numFmtId="0" fontId="62" fillId="0" borderId="0" xfId="0" applyFont="1" applyFill="1"/>
    <xf numFmtId="0" fontId="63" fillId="0" borderId="0" xfId="0" applyFont="1" applyFill="1"/>
    <xf numFmtId="0" fontId="62" fillId="0" borderId="9" xfId="0" applyFont="1" applyFill="1" applyBorder="1" applyAlignment="1">
      <alignment wrapText="1"/>
    </xf>
    <xf numFmtId="0" fontId="70" fillId="0" borderId="9" xfId="0" applyFont="1" applyFill="1" applyBorder="1" applyAlignment="1">
      <alignment wrapText="1"/>
    </xf>
    <xf numFmtId="0" fontId="65" fillId="0" borderId="9" xfId="2" applyFont="1" applyFill="1" applyBorder="1" applyAlignment="1">
      <alignment horizontal="center"/>
    </xf>
    <xf numFmtId="1" fontId="65" fillId="0" borderId="9" xfId="2" applyNumberFormat="1" applyFont="1" applyFill="1" applyBorder="1" applyAlignment="1">
      <alignment horizontal="center"/>
    </xf>
    <xf numFmtId="0" fontId="72" fillId="0" borderId="9" xfId="0" applyFont="1" applyFill="1" applyBorder="1"/>
    <xf numFmtId="3" fontId="65" fillId="0" borderId="9" xfId="0" applyNumberFormat="1" applyFont="1" applyFill="1" applyBorder="1" applyAlignment="1">
      <alignment horizontal="center"/>
    </xf>
    <xf numFmtId="4" fontId="65" fillId="0" borderId="9" xfId="0" applyNumberFormat="1" applyFont="1" applyFill="1" applyBorder="1" applyAlignment="1">
      <alignment horizontal="center"/>
    </xf>
    <xf numFmtId="0" fontId="65" fillId="0" borderId="9" xfId="0" applyFont="1" applyFill="1" applyBorder="1"/>
    <xf numFmtId="2" fontId="65" fillId="0" borderId="9" xfId="0" applyNumberFormat="1" applyFont="1" applyFill="1" applyBorder="1" applyAlignment="1">
      <alignment horizontal="center"/>
    </xf>
    <xf numFmtId="0" fontId="62" fillId="0" borderId="9" xfId="0" applyFont="1" applyFill="1" applyBorder="1"/>
    <xf numFmtId="3" fontId="73" fillId="0" borderId="9" xfId="0" applyNumberFormat="1" applyFont="1" applyFill="1" applyBorder="1" applyAlignment="1">
      <alignment horizontal="center"/>
    </xf>
    <xf numFmtId="2" fontId="73" fillId="0" borderId="9" xfId="0" applyNumberFormat="1" applyFont="1" applyFill="1" applyBorder="1" applyAlignment="1">
      <alignment horizontal="center"/>
    </xf>
    <xf numFmtId="0" fontId="70" fillId="0" borderId="9" xfId="0" applyFont="1" applyFill="1" applyBorder="1"/>
    <xf numFmtId="3" fontId="71" fillId="0" borderId="9" xfId="0" applyNumberFormat="1" applyFont="1" applyFill="1" applyBorder="1" applyAlignment="1">
      <alignment horizontal="center"/>
    </xf>
    <xf numFmtId="2" fontId="71" fillId="0" borderId="9" xfId="0" applyNumberFormat="1" applyFont="1" applyFill="1" applyBorder="1" applyAlignment="1">
      <alignment horizontal="center"/>
    </xf>
    <xf numFmtId="1" fontId="71" fillId="0" borderId="9" xfId="0" applyNumberFormat="1" applyFont="1" applyFill="1" applyBorder="1" applyAlignment="1">
      <alignment horizontal="center"/>
    </xf>
    <xf numFmtId="2" fontId="71" fillId="0" borderId="9" xfId="0" applyNumberFormat="1" applyFont="1" applyFill="1" applyBorder="1" applyAlignment="1">
      <alignment horizontal="center" wrapText="1"/>
    </xf>
    <xf numFmtId="166" fontId="65" fillId="0" borderId="9" xfId="0" applyNumberFormat="1" applyFont="1" applyFill="1" applyBorder="1" applyAlignment="1">
      <alignment horizontal="center"/>
    </xf>
    <xf numFmtId="166" fontId="73" fillId="0" borderId="9" xfId="0" applyNumberFormat="1" applyFont="1" applyFill="1" applyBorder="1" applyAlignment="1">
      <alignment horizontal="center"/>
    </xf>
    <xf numFmtId="0" fontId="62" fillId="0" borderId="9" xfId="2" applyFont="1" applyFill="1" applyBorder="1"/>
    <xf numFmtId="0" fontId="74" fillId="0" borderId="9" xfId="0" applyFont="1" applyFill="1" applyBorder="1"/>
    <xf numFmtId="166" fontId="70" fillId="0" borderId="9" xfId="0" applyNumberFormat="1" applyFont="1" applyFill="1" applyBorder="1" applyAlignment="1">
      <alignment horizontal="center"/>
    </xf>
    <xf numFmtId="49" fontId="75" fillId="0" borderId="14" xfId="0" applyNumberFormat="1" applyFont="1" applyFill="1" applyBorder="1" applyAlignment="1">
      <alignment horizontal="center"/>
    </xf>
    <xf numFmtId="49" fontId="75" fillId="0" borderId="15" xfId="0" applyNumberFormat="1" applyFont="1" applyFill="1" applyBorder="1" applyAlignment="1">
      <alignment horizontal="center"/>
    </xf>
    <xf numFmtId="0" fontId="75" fillId="0" borderId="16" xfId="0" applyFont="1" applyFill="1" applyBorder="1" applyAlignment="1">
      <alignment horizontal="center"/>
    </xf>
    <xf numFmtId="0" fontId="76" fillId="0" borderId="17" xfId="0" applyFont="1" applyFill="1" applyBorder="1"/>
    <xf numFmtId="3" fontId="76" fillId="0" borderId="18" xfId="0" applyNumberFormat="1" applyFont="1" applyFill="1" applyBorder="1" applyAlignment="1">
      <alignment horizontal="right"/>
    </xf>
    <xf numFmtId="0" fontId="77" fillId="0" borderId="17" xfId="0" applyFont="1" applyFill="1" applyBorder="1"/>
    <xf numFmtId="3" fontId="77" fillId="0" borderId="0" xfId="0" applyNumberFormat="1" applyFont="1" applyFill="1" applyBorder="1" applyAlignment="1">
      <alignment horizontal="right"/>
    </xf>
    <xf numFmtId="3" fontId="76" fillId="0" borderId="19" xfId="0" applyNumberFormat="1" applyFont="1" applyFill="1" applyBorder="1" applyAlignment="1">
      <alignment horizontal="right"/>
    </xf>
    <xf numFmtId="3" fontId="78" fillId="0" borderId="0" xfId="0" applyNumberFormat="1" applyFont="1" applyFill="1" applyBorder="1" applyAlignment="1">
      <alignment horizontal="right"/>
    </xf>
    <xf numFmtId="3" fontId="76" fillId="0" borderId="0" xfId="0" applyNumberFormat="1" applyFont="1" applyFill="1" applyBorder="1" applyAlignment="1">
      <alignment horizontal="right"/>
    </xf>
    <xf numFmtId="0" fontId="79" fillId="0" borderId="0" xfId="0" applyFont="1" applyFill="1"/>
    <xf numFmtId="0" fontId="80" fillId="0" borderId="20" xfId="0" applyFont="1" applyFill="1" applyBorder="1" applyAlignment="1">
      <alignment horizontal="center"/>
    </xf>
    <xf numFmtId="3" fontId="80" fillId="0" borderId="21" xfId="0" applyNumberFormat="1" applyFont="1" applyFill="1" applyBorder="1" applyAlignment="1">
      <alignment horizontal="right"/>
    </xf>
    <xf numFmtId="3" fontId="80" fillId="0" borderId="22" xfId="0" applyNumberFormat="1" applyFont="1" applyFill="1" applyBorder="1" applyAlignment="1">
      <alignment horizontal="right"/>
    </xf>
    <xf numFmtId="0" fontId="63" fillId="0" borderId="0" xfId="2" applyFont="1" applyFill="1" applyBorder="1"/>
    <xf numFmtId="0" fontId="62" fillId="0" borderId="0" xfId="0" applyFont="1" applyFill="1" applyAlignment="1">
      <alignment horizontal="left"/>
    </xf>
    <xf numFmtId="0" fontId="62" fillId="0" borderId="0" xfId="0" applyFont="1" applyFill="1" applyAlignment="1">
      <alignment horizontal="right"/>
    </xf>
    <xf numFmtId="0" fontId="62" fillId="43" borderId="0" xfId="0" applyFont="1" applyFill="1"/>
    <xf numFmtId="3" fontId="62" fillId="43" borderId="0" xfId="0" applyNumberFormat="1" applyFont="1" applyFill="1"/>
    <xf numFmtId="49" fontId="66" fillId="43" borderId="9" xfId="0" applyNumberFormat="1" applyFont="1" applyFill="1" applyBorder="1" applyAlignment="1">
      <alignment horizontal="left"/>
    </xf>
    <xf numFmtId="3" fontId="66" fillId="43" borderId="9" xfId="0" applyNumberFormat="1" applyFont="1" applyFill="1" applyBorder="1" applyAlignment="1">
      <alignment horizontal="right"/>
    </xf>
    <xf numFmtId="49" fontId="66" fillId="43" borderId="9" xfId="0" applyNumberFormat="1" applyFont="1" applyFill="1" applyBorder="1" applyAlignment="1">
      <alignment horizontal="right"/>
    </xf>
    <xf numFmtId="49" fontId="67" fillId="43" borderId="9" xfId="0" applyNumberFormat="1" applyFont="1" applyFill="1" applyBorder="1"/>
    <xf numFmtId="3" fontId="68" fillId="43" borderId="9" xfId="0" applyNumberFormat="1" applyFont="1" applyFill="1" applyBorder="1" applyAlignment="1">
      <alignment horizontal="right"/>
    </xf>
    <xf numFmtId="49" fontId="67" fillId="43" borderId="32" xfId="0" applyNumberFormat="1" applyFont="1" applyFill="1" applyBorder="1"/>
    <xf numFmtId="168" fontId="68" fillId="43" borderId="0" xfId="170" applyNumberFormat="1" applyFont="1" applyFill="1" applyBorder="1"/>
    <xf numFmtId="49" fontId="67" fillId="43" borderId="0" xfId="0" applyNumberFormat="1" applyFont="1" applyFill="1" applyBorder="1"/>
    <xf numFmtId="0" fontId="63" fillId="43" borderId="0" xfId="0" applyFont="1" applyFill="1"/>
    <xf numFmtId="3" fontId="68" fillId="43" borderId="9" xfId="0" applyNumberFormat="1" applyFont="1" applyFill="1" applyBorder="1"/>
    <xf numFmtId="168" fontId="68" fillId="43" borderId="9" xfId="170" applyNumberFormat="1" applyFont="1" applyFill="1" applyBorder="1" applyAlignment="1">
      <alignment horizontal="center"/>
    </xf>
    <xf numFmtId="3" fontId="81" fillId="0" borderId="21" xfId="0" applyNumberFormat="1" applyFont="1" applyFill="1" applyBorder="1" applyAlignment="1">
      <alignment horizontal="right"/>
    </xf>
    <xf numFmtId="0" fontId="25" fillId="0" borderId="9" xfId="2" applyFont="1" applyFill="1" applyBorder="1" applyAlignment="1">
      <alignment vertical="center" wrapText="1"/>
    </xf>
    <xf numFmtId="3" fontId="25" fillId="0" borderId="9" xfId="2" applyNumberFormat="1" applyFont="1" applyFill="1" applyBorder="1" applyAlignment="1">
      <alignment horizontal="center" vertical="center"/>
    </xf>
    <xf numFmtId="166" fontId="25" fillId="0" borderId="9" xfId="2" applyNumberFormat="1" applyFont="1" applyFill="1" applyBorder="1" applyAlignment="1">
      <alignment horizontal="center" vertical="center"/>
    </xf>
    <xf numFmtId="166" fontId="27" fillId="0" borderId="9" xfId="2" applyNumberFormat="1" applyFont="1" applyFill="1" applyBorder="1" applyAlignment="1">
      <alignment horizontal="center" vertical="center"/>
    </xf>
    <xf numFmtId="0" fontId="29" fillId="0" borderId="9" xfId="2" applyFont="1" applyFill="1" applyBorder="1" applyAlignment="1">
      <alignment vertical="center"/>
    </xf>
    <xf numFmtId="3" fontId="29" fillId="44" borderId="9" xfId="2" applyNumberFormat="1" applyFont="1" applyFill="1" applyBorder="1" applyAlignment="1">
      <alignment horizontal="center" vertical="center"/>
    </xf>
    <xf numFmtId="166" fontId="82" fillId="0" borderId="9" xfId="336" applyNumberFormat="1" applyFont="1" applyBorder="1" applyAlignment="1">
      <alignment horizontal="center" vertical="center"/>
    </xf>
    <xf numFmtId="166" fontId="29" fillId="0" borderId="9" xfId="2" applyNumberFormat="1" applyFont="1" applyFill="1" applyBorder="1" applyAlignment="1">
      <alignment horizontal="center" vertical="center"/>
    </xf>
    <xf numFmtId="0" fontId="20" fillId="0" borderId="9" xfId="2" applyFont="1" applyFill="1" applyBorder="1" applyAlignment="1">
      <alignment horizontal="center" vertical="center"/>
    </xf>
    <xf numFmtId="0" fontId="19" fillId="0" borderId="10" xfId="2" applyFont="1" applyFill="1" applyBorder="1" applyAlignment="1">
      <alignment horizontal="center" vertical="center"/>
    </xf>
    <xf numFmtId="0" fontId="19" fillId="0" borderId="11" xfId="2" applyFont="1" applyFill="1" applyBorder="1" applyAlignment="1">
      <alignment horizontal="center" vertical="center"/>
    </xf>
    <xf numFmtId="0" fontId="19" fillId="0" borderId="12" xfId="2" applyFont="1" applyFill="1" applyBorder="1" applyAlignment="1">
      <alignment horizontal="center" vertical="center"/>
    </xf>
    <xf numFmtId="0" fontId="18" fillId="0" borderId="0" xfId="2" applyFont="1" applyFill="1" applyBorder="1" applyAlignment="1">
      <alignment horizontal="center"/>
    </xf>
    <xf numFmtId="0" fontId="65" fillId="43" borderId="9" xfId="2" applyFont="1" applyFill="1" applyBorder="1" applyAlignment="1">
      <alignment horizontal="center"/>
    </xf>
    <xf numFmtId="0" fontId="64" fillId="43" borderId="9" xfId="2" applyFont="1" applyFill="1" applyBorder="1" applyAlignment="1">
      <alignment horizontal="center"/>
    </xf>
    <xf numFmtId="0" fontId="70" fillId="0" borderId="9" xfId="2" applyFont="1" applyFill="1" applyBorder="1" applyAlignment="1">
      <alignment horizontal="center" vertical="center"/>
    </xf>
    <xf numFmtId="0" fontId="69" fillId="0" borderId="10" xfId="0" applyFont="1" applyFill="1" applyBorder="1" applyAlignment="1">
      <alignment horizontal="center" vertical="center"/>
    </xf>
    <xf numFmtId="0" fontId="69" fillId="0" borderId="11" xfId="0" applyFont="1" applyFill="1" applyBorder="1" applyAlignment="1">
      <alignment horizontal="center" vertical="center"/>
    </xf>
    <xf numFmtId="0" fontId="69" fillId="0" borderId="12" xfId="0" applyFont="1" applyFill="1" applyBorder="1" applyAlignment="1">
      <alignment horizontal="center" vertical="center"/>
    </xf>
    <xf numFmtId="0" fontId="70" fillId="0" borderId="9" xfId="0" applyFont="1" applyFill="1" applyBorder="1" applyAlignment="1">
      <alignment horizontal="center" vertical="center" wrapText="1"/>
    </xf>
    <xf numFmtId="0" fontId="33" fillId="0" borderId="10" xfId="0" applyFont="1" applyBorder="1" applyAlignment="1">
      <alignment horizontal="center" vertical="center" wrapText="1"/>
    </xf>
    <xf numFmtId="0" fontId="33" fillId="0" borderId="11" xfId="0" applyFont="1" applyBorder="1" applyAlignment="1">
      <alignment horizontal="center" vertical="center" wrapText="1"/>
    </xf>
    <xf numFmtId="0" fontId="33" fillId="0" borderId="12" xfId="0" applyFont="1" applyBorder="1" applyAlignment="1">
      <alignment horizontal="center" vertical="center" wrapText="1"/>
    </xf>
    <xf numFmtId="0" fontId="36" fillId="0" borderId="0" xfId="0" applyFont="1" applyBorder="1" applyAlignment="1">
      <alignment horizontal="center" vertical="center"/>
    </xf>
    <xf numFmtId="3" fontId="36" fillId="0" borderId="0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horizontal="center"/>
    </xf>
  </cellXfs>
  <cellStyles count="337">
    <cellStyle name="%20 - Vurgu1 2" xfId="3" xr:uid="{00000000-0005-0000-0000-000000000000}"/>
    <cellStyle name="%20 - Vurgu2 2" xfId="4" xr:uid="{00000000-0005-0000-0000-000001000000}"/>
    <cellStyle name="%20 - Vurgu3 2" xfId="5" xr:uid="{00000000-0005-0000-0000-000002000000}"/>
    <cellStyle name="%20 - Vurgu4 2" xfId="6" xr:uid="{00000000-0005-0000-0000-000003000000}"/>
    <cellStyle name="%20 - Vurgu5 2" xfId="7" xr:uid="{00000000-0005-0000-0000-000004000000}"/>
    <cellStyle name="%20 - Vurgu6 2" xfId="8" xr:uid="{00000000-0005-0000-0000-000005000000}"/>
    <cellStyle name="%40 - Vurgu1 2" xfId="9" xr:uid="{00000000-0005-0000-0000-000006000000}"/>
    <cellStyle name="%40 - Vurgu2 2" xfId="10" xr:uid="{00000000-0005-0000-0000-000007000000}"/>
    <cellStyle name="%40 - Vurgu3 2" xfId="11" xr:uid="{00000000-0005-0000-0000-000008000000}"/>
    <cellStyle name="%40 - Vurgu4 2" xfId="12" xr:uid="{00000000-0005-0000-0000-000009000000}"/>
    <cellStyle name="%40 - Vurgu5 2" xfId="13" xr:uid="{00000000-0005-0000-0000-00000A000000}"/>
    <cellStyle name="%40 - Vurgu6 2" xfId="14" xr:uid="{00000000-0005-0000-0000-00000B000000}"/>
    <cellStyle name="%60 - Vurgu1 2" xfId="15" xr:uid="{00000000-0005-0000-0000-00000C000000}"/>
    <cellStyle name="%60 - Vurgu2 2" xfId="16" xr:uid="{00000000-0005-0000-0000-00000D000000}"/>
    <cellStyle name="%60 - Vurgu3 2" xfId="17" xr:uid="{00000000-0005-0000-0000-00000E000000}"/>
    <cellStyle name="%60 - Vurgu4 2" xfId="18" xr:uid="{00000000-0005-0000-0000-00000F000000}"/>
    <cellStyle name="%60 - Vurgu5 2" xfId="19" xr:uid="{00000000-0005-0000-0000-000010000000}"/>
    <cellStyle name="%60 - Vurgu6 2" xfId="20" xr:uid="{00000000-0005-0000-0000-000011000000}"/>
    <cellStyle name="20% - Accent1" xfId="21" xr:uid="{00000000-0005-0000-0000-000012000000}"/>
    <cellStyle name="20% - Accent1 2" xfId="22" xr:uid="{00000000-0005-0000-0000-000013000000}"/>
    <cellStyle name="20% - Accent1 2 2" xfId="23" xr:uid="{00000000-0005-0000-0000-000014000000}"/>
    <cellStyle name="20% - Accent1 2 2 2" xfId="171" xr:uid="{00000000-0005-0000-0000-000015000000}"/>
    <cellStyle name="20% - Accent1 2 3" xfId="172" xr:uid="{00000000-0005-0000-0000-000016000000}"/>
    <cellStyle name="20% - Accent1 3" xfId="173" xr:uid="{00000000-0005-0000-0000-000017000000}"/>
    <cellStyle name="20% - Accent1 4" xfId="174" xr:uid="{00000000-0005-0000-0000-000018000000}"/>
    <cellStyle name="20% - Accent2" xfId="24" xr:uid="{00000000-0005-0000-0000-000019000000}"/>
    <cellStyle name="20% - Accent2 2" xfId="25" xr:uid="{00000000-0005-0000-0000-00001A000000}"/>
    <cellStyle name="20% - Accent2 2 2" xfId="26" xr:uid="{00000000-0005-0000-0000-00001B000000}"/>
    <cellStyle name="20% - Accent2 2 2 2" xfId="175" xr:uid="{00000000-0005-0000-0000-00001C000000}"/>
    <cellStyle name="20% - Accent2 2 3" xfId="176" xr:uid="{00000000-0005-0000-0000-00001D000000}"/>
    <cellStyle name="20% - Accent2 3" xfId="177" xr:uid="{00000000-0005-0000-0000-00001E000000}"/>
    <cellStyle name="20% - Accent2 4" xfId="178" xr:uid="{00000000-0005-0000-0000-00001F000000}"/>
    <cellStyle name="20% - Accent3" xfId="27" xr:uid="{00000000-0005-0000-0000-000020000000}"/>
    <cellStyle name="20% - Accent3 2" xfId="28" xr:uid="{00000000-0005-0000-0000-000021000000}"/>
    <cellStyle name="20% - Accent3 2 2" xfId="29" xr:uid="{00000000-0005-0000-0000-000022000000}"/>
    <cellStyle name="20% - Accent3 2 2 2" xfId="179" xr:uid="{00000000-0005-0000-0000-000023000000}"/>
    <cellStyle name="20% - Accent3 2 3" xfId="180" xr:uid="{00000000-0005-0000-0000-000024000000}"/>
    <cellStyle name="20% - Accent3 3" xfId="181" xr:uid="{00000000-0005-0000-0000-000025000000}"/>
    <cellStyle name="20% - Accent3 4" xfId="182" xr:uid="{00000000-0005-0000-0000-000026000000}"/>
    <cellStyle name="20% - Accent4" xfId="30" xr:uid="{00000000-0005-0000-0000-000027000000}"/>
    <cellStyle name="20% - Accent4 2" xfId="31" xr:uid="{00000000-0005-0000-0000-000028000000}"/>
    <cellStyle name="20% - Accent4 2 2" xfId="32" xr:uid="{00000000-0005-0000-0000-000029000000}"/>
    <cellStyle name="20% - Accent4 2 2 2" xfId="183" xr:uid="{00000000-0005-0000-0000-00002A000000}"/>
    <cellStyle name="20% - Accent4 2 3" xfId="184" xr:uid="{00000000-0005-0000-0000-00002B000000}"/>
    <cellStyle name="20% - Accent4 3" xfId="185" xr:uid="{00000000-0005-0000-0000-00002C000000}"/>
    <cellStyle name="20% - Accent4 4" xfId="186" xr:uid="{00000000-0005-0000-0000-00002D000000}"/>
    <cellStyle name="20% - Accent5" xfId="33" xr:uid="{00000000-0005-0000-0000-00002E000000}"/>
    <cellStyle name="20% - Accent5 2" xfId="34" xr:uid="{00000000-0005-0000-0000-00002F000000}"/>
    <cellStyle name="20% - Accent5 2 2" xfId="35" xr:uid="{00000000-0005-0000-0000-000030000000}"/>
    <cellStyle name="20% - Accent5 2 2 2" xfId="187" xr:uid="{00000000-0005-0000-0000-000031000000}"/>
    <cellStyle name="20% - Accent5 2 3" xfId="188" xr:uid="{00000000-0005-0000-0000-000032000000}"/>
    <cellStyle name="20% - Accent5 3" xfId="189" xr:uid="{00000000-0005-0000-0000-000033000000}"/>
    <cellStyle name="20% - Accent5 4" xfId="190" xr:uid="{00000000-0005-0000-0000-000034000000}"/>
    <cellStyle name="20% - Accent6" xfId="36" xr:uid="{00000000-0005-0000-0000-000035000000}"/>
    <cellStyle name="20% - Accent6 2" xfId="37" xr:uid="{00000000-0005-0000-0000-000036000000}"/>
    <cellStyle name="20% - Accent6 2 2" xfId="38" xr:uid="{00000000-0005-0000-0000-000037000000}"/>
    <cellStyle name="20% - Accent6 2 2 2" xfId="191" xr:uid="{00000000-0005-0000-0000-000038000000}"/>
    <cellStyle name="20% - Accent6 2 3" xfId="192" xr:uid="{00000000-0005-0000-0000-000039000000}"/>
    <cellStyle name="20% - Accent6 3" xfId="193" xr:uid="{00000000-0005-0000-0000-00003A000000}"/>
    <cellStyle name="20% - Accent6 4" xfId="194" xr:uid="{00000000-0005-0000-0000-00003B000000}"/>
    <cellStyle name="40% - Accent1" xfId="39" xr:uid="{00000000-0005-0000-0000-00003C000000}"/>
    <cellStyle name="40% - Accent1 2" xfId="40" xr:uid="{00000000-0005-0000-0000-00003D000000}"/>
    <cellStyle name="40% - Accent1 2 2" xfId="41" xr:uid="{00000000-0005-0000-0000-00003E000000}"/>
    <cellStyle name="40% - Accent1 2 2 2" xfId="195" xr:uid="{00000000-0005-0000-0000-00003F000000}"/>
    <cellStyle name="40% - Accent1 2 3" xfId="196" xr:uid="{00000000-0005-0000-0000-000040000000}"/>
    <cellStyle name="40% - Accent1 3" xfId="197" xr:uid="{00000000-0005-0000-0000-000041000000}"/>
    <cellStyle name="40% - Accent1 4" xfId="198" xr:uid="{00000000-0005-0000-0000-000042000000}"/>
    <cellStyle name="40% - Accent2" xfId="42" xr:uid="{00000000-0005-0000-0000-000043000000}"/>
    <cellStyle name="40% - Accent2 2" xfId="43" xr:uid="{00000000-0005-0000-0000-000044000000}"/>
    <cellStyle name="40% - Accent2 2 2" xfId="44" xr:uid="{00000000-0005-0000-0000-000045000000}"/>
    <cellStyle name="40% - Accent2 2 2 2" xfId="199" xr:uid="{00000000-0005-0000-0000-000046000000}"/>
    <cellStyle name="40% - Accent2 2 3" xfId="200" xr:uid="{00000000-0005-0000-0000-000047000000}"/>
    <cellStyle name="40% - Accent2 3" xfId="201" xr:uid="{00000000-0005-0000-0000-000048000000}"/>
    <cellStyle name="40% - Accent2 4" xfId="202" xr:uid="{00000000-0005-0000-0000-000049000000}"/>
    <cellStyle name="40% - Accent3" xfId="45" xr:uid="{00000000-0005-0000-0000-00004A000000}"/>
    <cellStyle name="40% - Accent3 2" xfId="46" xr:uid="{00000000-0005-0000-0000-00004B000000}"/>
    <cellStyle name="40% - Accent3 2 2" xfId="47" xr:uid="{00000000-0005-0000-0000-00004C000000}"/>
    <cellStyle name="40% - Accent3 2 2 2" xfId="203" xr:uid="{00000000-0005-0000-0000-00004D000000}"/>
    <cellStyle name="40% - Accent3 2 3" xfId="204" xr:uid="{00000000-0005-0000-0000-00004E000000}"/>
    <cellStyle name="40% - Accent3 3" xfId="205" xr:uid="{00000000-0005-0000-0000-00004F000000}"/>
    <cellStyle name="40% - Accent3 4" xfId="206" xr:uid="{00000000-0005-0000-0000-000050000000}"/>
    <cellStyle name="40% - Accent4" xfId="48" xr:uid="{00000000-0005-0000-0000-000051000000}"/>
    <cellStyle name="40% - Accent4 2" xfId="49" xr:uid="{00000000-0005-0000-0000-000052000000}"/>
    <cellStyle name="40% - Accent4 2 2" xfId="50" xr:uid="{00000000-0005-0000-0000-000053000000}"/>
    <cellStyle name="40% - Accent4 2 2 2" xfId="207" xr:uid="{00000000-0005-0000-0000-000054000000}"/>
    <cellStyle name="40% - Accent4 2 3" xfId="208" xr:uid="{00000000-0005-0000-0000-000055000000}"/>
    <cellStyle name="40% - Accent4 3" xfId="209" xr:uid="{00000000-0005-0000-0000-000056000000}"/>
    <cellStyle name="40% - Accent4 4" xfId="210" xr:uid="{00000000-0005-0000-0000-000057000000}"/>
    <cellStyle name="40% - Accent5" xfId="51" xr:uid="{00000000-0005-0000-0000-000058000000}"/>
    <cellStyle name="40% - Accent5 2" xfId="52" xr:uid="{00000000-0005-0000-0000-000059000000}"/>
    <cellStyle name="40% - Accent5 2 2" xfId="53" xr:uid="{00000000-0005-0000-0000-00005A000000}"/>
    <cellStyle name="40% - Accent5 2 2 2" xfId="211" xr:uid="{00000000-0005-0000-0000-00005B000000}"/>
    <cellStyle name="40% - Accent5 2 3" xfId="212" xr:uid="{00000000-0005-0000-0000-00005C000000}"/>
    <cellStyle name="40% - Accent5 3" xfId="213" xr:uid="{00000000-0005-0000-0000-00005D000000}"/>
    <cellStyle name="40% - Accent5 4" xfId="214" xr:uid="{00000000-0005-0000-0000-00005E000000}"/>
    <cellStyle name="40% - Accent6" xfId="54" xr:uid="{00000000-0005-0000-0000-00005F000000}"/>
    <cellStyle name="40% - Accent6 2" xfId="55" xr:uid="{00000000-0005-0000-0000-000060000000}"/>
    <cellStyle name="40% - Accent6 2 2" xfId="56" xr:uid="{00000000-0005-0000-0000-000061000000}"/>
    <cellStyle name="40% - Accent6 2 2 2" xfId="215" xr:uid="{00000000-0005-0000-0000-000062000000}"/>
    <cellStyle name="40% - Accent6 2 3" xfId="216" xr:uid="{00000000-0005-0000-0000-000063000000}"/>
    <cellStyle name="40% - Accent6 3" xfId="217" xr:uid="{00000000-0005-0000-0000-000064000000}"/>
    <cellStyle name="40% - Accent6 4" xfId="218" xr:uid="{00000000-0005-0000-0000-000065000000}"/>
    <cellStyle name="60% - Accent1" xfId="57" xr:uid="{00000000-0005-0000-0000-000066000000}"/>
    <cellStyle name="60% - Accent1 2" xfId="58" xr:uid="{00000000-0005-0000-0000-000067000000}"/>
    <cellStyle name="60% - Accent1 2 2" xfId="59" xr:uid="{00000000-0005-0000-0000-000068000000}"/>
    <cellStyle name="60% - Accent1 2 2 2" xfId="219" xr:uid="{00000000-0005-0000-0000-000069000000}"/>
    <cellStyle name="60% - Accent1 2 3" xfId="220" xr:uid="{00000000-0005-0000-0000-00006A000000}"/>
    <cellStyle name="60% - Accent1 3" xfId="221" xr:uid="{00000000-0005-0000-0000-00006B000000}"/>
    <cellStyle name="60% - Accent2" xfId="60" xr:uid="{00000000-0005-0000-0000-00006C000000}"/>
    <cellStyle name="60% - Accent2 2" xfId="61" xr:uid="{00000000-0005-0000-0000-00006D000000}"/>
    <cellStyle name="60% - Accent2 2 2" xfId="62" xr:uid="{00000000-0005-0000-0000-00006E000000}"/>
    <cellStyle name="60% - Accent2 2 2 2" xfId="222" xr:uid="{00000000-0005-0000-0000-00006F000000}"/>
    <cellStyle name="60% - Accent2 2 3" xfId="223" xr:uid="{00000000-0005-0000-0000-000070000000}"/>
    <cellStyle name="60% - Accent2 3" xfId="224" xr:uid="{00000000-0005-0000-0000-000071000000}"/>
    <cellStyle name="60% - Accent3" xfId="63" xr:uid="{00000000-0005-0000-0000-000072000000}"/>
    <cellStyle name="60% - Accent3 2" xfId="64" xr:uid="{00000000-0005-0000-0000-000073000000}"/>
    <cellStyle name="60% - Accent3 2 2" xfId="65" xr:uid="{00000000-0005-0000-0000-000074000000}"/>
    <cellStyle name="60% - Accent3 2 2 2" xfId="225" xr:uid="{00000000-0005-0000-0000-000075000000}"/>
    <cellStyle name="60% - Accent3 2 3" xfId="226" xr:uid="{00000000-0005-0000-0000-000076000000}"/>
    <cellStyle name="60% - Accent3 3" xfId="227" xr:uid="{00000000-0005-0000-0000-000077000000}"/>
    <cellStyle name="60% - Accent4" xfId="66" xr:uid="{00000000-0005-0000-0000-000078000000}"/>
    <cellStyle name="60% - Accent4 2" xfId="67" xr:uid="{00000000-0005-0000-0000-000079000000}"/>
    <cellStyle name="60% - Accent4 2 2" xfId="68" xr:uid="{00000000-0005-0000-0000-00007A000000}"/>
    <cellStyle name="60% - Accent4 2 2 2" xfId="228" xr:uid="{00000000-0005-0000-0000-00007B000000}"/>
    <cellStyle name="60% - Accent4 2 3" xfId="229" xr:uid="{00000000-0005-0000-0000-00007C000000}"/>
    <cellStyle name="60% - Accent4 3" xfId="230" xr:uid="{00000000-0005-0000-0000-00007D000000}"/>
    <cellStyle name="60% - Accent5" xfId="69" xr:uid="{00000000-0005-0000-0000-00007E000000}"/>
    <cellStyle name="60% - Accent5 2" xfId="70" xr:uid="{00000000-0005-0000-0000-00007F000000}"/>
    <cellStyle name="60% - Accent5 2 2" xfId="71" xr:uid="{00000000-0005-0000-0000-000080000000}"/>
    <cellStyle name="60% - Accent5 2 2 2" xfId="231" xr:uid="{00000000-0005-0000-0000-000081000000}"/>
    <cellStyle name="60% - Accent5 2 3" xfId="232" xr:uid="{00000000-0005-0000-0000-000082000000}"/>
    <cellStyle name="60% - Accent5 3" xfId="233" xr:uid="{00000000-0005-0000-0000-000083000000}"/>
    <cellStyle name="60% - Accent6" xfId="72" xr:uid="{00000000-0005-0000-0000-000084000000}"/>
    <cellStyle name="60% - Accent6 2" xfId="73" xr:uid="{00000000-0005-0000-0000-000085000000}"/>
    <cellStyle name="60% - Accent6 2 2" xfId="74" xr:uid="{00000000-0005-0000-0000-000086000000}"/>
    <cellStyle name="60% - Accent6 2 2 2" xfId="234" xr:uid="{00000000-0005-0000-0000-000087000000}"/>
    <cellStyle name="60% - Accent6 2 3" xfId="235" xr:uid="{00000000-0005-0000-0000-000088000000}"/>
    <cellStyle name="60% - Accent6 3" xfId="236" xr:uid="{00000000-0005-0000-0000-000089000000}"/>
    <cellStyle name="Accent1 2" xfId="75" xr:uid="{00000000-0005-0000-0000-00008A000000}"/>
    <cellStyle name="Accent1 2 2" xfId="76" xr:uid="{00000000-0005-0000-0000-00008B000000}"/>
    <cellStyle name="Accent1 2 2 2" xfId="237" xr:uid="{00000000-0005-0000-0000-00008C000000}"/>
    <cellStyle name="Accent1 2 3" xfId="238" xr:uid="{00000000-0005-0000-0000-00008D000000}"/>
    <cellStyle name="Accent1 3" xfId="239" xr:uid="{00000000-0005-0000-0000-00008E000000}"/>
    <cellStyle name="Accent2 2" xfId="77" xr:uid="{00000000-0005-0000-0000-00008F000000}"/>
    <cellStyle name="Accent2 2 2" xfId="78" xr:uid="{00000000-0005-0000-0000-000090000000}"/>
    <cellStyle name="Accent2 2 2 2" xfId="240" xr:uid="{00000000-0005-0000-0000-000091000000}"/>
    <cellStyle name="Accent2 2 3" xfId="241" xr:uid="{00000000-0005-0000-0000-000092000000}"/>
    <cellStyle name="Accent2 3" xfId="242" xr:uid="{00000000-0005-0000-0000-000093000000}"/>
    <cellStyle name="Accent3 2" xfId="79" xr:uid="{00000000-0005-0000-0000-000094000000}"/>
    <cellStyle name="Accent3 2 2" xfId="80" xr:uid="{00000000-0005-0000-0000-000095000000}"/>
    <cellStyle name="Accent3 2 2 2" xfId="243" xr:uid="{00000000-0005-0000-0000-000096000000}"/>
    <cellStyle name="Accent3 2 3" xfId="244" xr:uid="{00000000-0005-0000-0000-000097000000}"/>
    <cellStyle name="Accent3 3" xfId="245" xr:uid="{00000000-0005-0000-0000-000098000000}"/>
    <cellStyle name="Accent4 2" xfId="81" xr:uid="{00000000-0005-0000-0000-000099000000}"/>
    <cellStyle name="Accent4 2 2" xfId="82" xr:uid="{00000000-0005-0000-0000-00009A000000}"/>
    <cellStyle name="Accent4 2 2 2" xfId="246" xr:uid="{00000000-0005-0000-0000-00009B000000}"/>
    <cellStyle name="Accent4 2 3" xfId="247" xr:uid="{00000000-0005-0000-0000-00009C000000}"/>
    <cellStyle name="Accent4 3" xfId="248" xr:uid="{00000000-0005-0000-0000-00009D000000}"/>
    <cellStyle name="Accent5 2" xfId="83" xr:uid="{00000000-0005-0000-0000-00009E000000}"/>
    <cellStyle name="Accent5 2 2" xfId="84" xr:uid="{00000000-0005-0000-0000-00009F000000}"/>
    <cellStyle name="Accent5 2 2 2" xfId="249" xr:uid="{00000000-0005-0000-0000-0000A0000000}"/>
    <cellStyle name="Accent5 2 3" xfId="250" xr:uid="{00000000-0005-0000-0000-0000A1000000}"/>
    <cellStyle name="Accent5 3" xfId="251" xr:uid="{00000000-0005-0000-0000-0000A2000000}"/>
    <cellStyle name="Accent6 2" xfId="85" xr:uid="{00000000-0005-0000-0000-0000A3000000}"/>
    <cellStyle name="Accent6 2 2" xfId="86" xr:uid="{00000000-0005-0000-0000-0000A4000000}"/>
    <cellStyle name="Accent6 2 2 2" xfId="252" xr:uid="{00000000-0005-0000-0000-0000A5000000}"/>
    <cellStyle name="Accent6 2 3" xfId="253" xr:uid="{00000000-0005-0000-0000-0000A6000000}"/>
    <cellStyle name="Accent6 3" xfId="254" xr:uid="{00000000-0005-0000-0000-0000A7000000}"/>
    <cellStyle name="Açıklama Metni 2" xfId="87" xr:uid="{00000000-0005-0000-0000-0000A8000000}"/>
    <cellStyle name="Ana Başlık 2" xfId="88" xr:uid="{00000000-0005-0000-0000-0000A9000000}"/>
    <cellStyle name="Bad 2" xfId="89" xr:uid="{00000000-0005-0000-0000-0000AA000000}"/>
    <cellStyle name="Bad 2 2" xfId="90" xr:uid="{00000000-0005-0000-0000-0000AB000000}"/>
    <cellStyle name="Bad 2 2 2" xfId="255" xr:uid="{00000000-0005-0000-0000-0000AC000000}"/>
    <cellStyle name="Bad 2 3" xfId="256" xr:uid="{00000000-0005-0000-0000-0000AD000000}"/>
    <cellStyle name="Bad 3" xfId="257" xr:uid="{00000000-0005-0000-0000-0000AE000000}"/>
    <cellStyle name="Bağlı Hücre 2" xfId="91" xr:uid="{00000000-0005-0000-0000-0000AF000000}"/>
    <cellStyle name="Başlık 1 2" xfId="92" xr:uid="{00000000-0005-0000-0000-0000B0000000}"/>
    <cellStyle name="Başlık 2 2" xfId="93" xr:uid="{00000000-0005-0000-0000-0000B1000000}"/>
    <cellStyle name="Başlık 3 2" xfId="94" xr:uid="{00000000-0005-0000-0000-0000B2000000}"/>
    <cellStyle name="Başlık 4 2" xfId="95" xr:uid="{00000000-0005-0000-0000-0000B3000000}"/>
    <cellStyle name="Calculation 2" xfId="96" xr:uid="{00000000-0005-0000-0000-0000B4000000}"/>
    <cellStyle name="Calculation 2 2" xfId="97" xr:uid="{00000000-0005-0000-0000-0000B5000000}"/>
    <cellStyle name="Calculation 2 2 2" xfId="258" xr:uid="{00000000-0005-0000-0000-0000B6000000}"/>
    <cellStyle name="Calculation 2 3" xfId="259" xr:uid="{00000000-0005-0000-0000-0000B7000000}"/>
    <cellStyle name="Calculation 3" xfId="260" xr:uid="{00000000-0005-0000-0000-0000B8000000}"/>
    <cellStyle name="Check Cell 2" xfId="98" xr:uid="{00000000-0005-0000-0000-0000B9000000}"/>
    <cellStyle name="Check Cell 2 2" xfId="99" xr:uid="{00000000-0005-0000-0000-0000BA000000}"/>
    <cellStyle name="Check Cell 2 2 2" xfId="261" xr:uid="{00000000-0005-0000-0000-0000BB000000}"/>
    <cellStyle name="Check Cell 2 3" xfId="262" xr:uid="{00000000-0005-0000-0000-0000BC000000}"/>
    <cellStyle name="Check Cell 3" xfId="263" xr:uid="{00000000-0005-0000-0000-0000BD000000}"/>
    <cellStyle name="Comma" xfId="1" builtinId="3"/>
    <cellStyle name="Comma 2" xfId="100" xr:uid="{00000000-0005-0000-0000-0000BE000000}"/>
    <cellStyle name="Comma 2 2" xfId="101" xr:uid="{00000000-0005-0000-0000-0000BF000000}"/>
    <cellStyle name="Comma 2 3" xfId="264" xr:uid="{00000000-0005-0000-0000-0000C0000000}"/>
    <cellStyle name="Çıkış 2" xfId="102" xr:uid="{00000000-0005-0000-0000-0000C1000000}"/>
    <cellStyle name="Explanatory Text" xfId="103" xr:uid="{00000000-0005-0000-0000-0000C2000000}"/>
    <cellStyle name="Explanatory Text 2" xfId="104" xr:uid="{00000000-0005-0000-0000-0000C3000000}"/>
    <cellStyle name="Explanatory Text 2 2" xfId="105" xr:uid="{00000000-0005-0000-0000-0000C4000000}"/>
    <cellStyle name="Explanatory Text 2 2 2" xfId="265" xr:uid="{00000000-0005-0000-0000-0000C5000000}"/>
    <cellStyle name="Explanatory Text 2 3" xfId="266" xr:uid="{00000000-0005-0000-0000-0000C6000000}"/>
    <cellStyle name="Explanatory Text 3" xfId="267" xr:uid="{00000000-0005-0000-0000-0000C7000000}"/>
    <cellStyle name="Giriş 2" xfId="106" xr:uid="{00000000-0005-0000-0000-0000C8000000}"/>
    <cellStyle name="Good 2" xfId="107" xr:uid="{00000000-0005-0000-0000-0000C9000000}"/>
    <cellStyle name="Good 2 2" xfId="108" xr:uid="{00000000-0005-0000-0000-0000CA000000}"/>
    <cellStyle name="Good 2 2 2" xfId="268" xr:uid="{00000000-0005-0000-0000-0000CB000000}"/>
    <cellStyle name="Good 2 3" xfId="269" xr:uid="{00000000-0005-0000-0000-0000CC000000}"/>
    <cellStyle name="Good 3" xfId="270" xr:uid="{00000000-0005-0000-0000-0000CD000000}"/>
    <cellStyle name="Heading 1" xfId="109" xr:uid="{00000000-0005-0000-0000-0000CE000000}"/>
    <cellStyle name="Heading 1 2" xfId="110" xr:uid="{00000000-0005-0000-0000-0000CF000000}"/>
    <cellStyle name="Heading 2" xfId="111" xr:uid="{00000000-0005-0000-0000-0000D0000000}"/>
    <cellStyle name="Heading 2 2" xfId="112" xr:uid="{00000000-0005-0000-0000-0000D1000000}"/>
    <cellStyle name="Heading 3" xfId="113" xr:uid="{00000000-0005-0000-0000-0000D2000000}"/>
    <cellStyle name="Heading 3 2" xfId="114" xr:uid="{00000000-0005-0000-0000-0000D3000000}"/>
    <cellStyle name="Heading 4" xfId="115" xr:uid="{00000000-0005-0000-0000-0000D4000000}"/>
    <cellStyle name="Heading 4 2" xfId="116" xr:uid="{00000000-0005-0000-0000-0000D5000000}"/>
    <cellStyle name="Hesaplama 2" xfId="271" xr:uid="{00000000-0005-0000-0000-0000D6000000}"/>
    <cellStyle name="Input" xfId="117" xr:uid="{00000000-0005-0000-0000-0000D7000000}"/>
    <cellStyle name="Input 2" xfId="118" xr:uid="{00000000-0005-0000-0000-0000D8000000}"/>
    <cellStyle name="Input 2 2" xfId="119" xr:uid="{00000000-0005-0000-0000-0000D9000000}"/>
    <cellStyle name="Input 2 2 2" xfId="272" xr:uid="{00000000-0005-0000-0000-0000DA000000}"/>
    <cellStyle name="Input 2 3" xfId="273" xr:uid="{00000000-0005-0000-0000-0000DB000000}"/>
    <cellStyle name="Input 3" xfId="274" xr:uid="{00000000-0005-0000-0000-0000DC000000}"/>
    <cellStyle name="İşaretli Hücre 2" xfId="275" xr:uid="{00000000-0005-0000-0000-0000DD000000}"/>
    <cellStyle name="İyi 2" xfId="276" xr:uid="{00000000-0005-0000-0000-0000DE000000}"/>
    <cellStyle name="Kötü 2" xfId="277" xr:uid="{00000000-0005-0000-0000-0000DF000000}"/>
    <cellStyle name="Linked Cell" xfId="120" xr:uid="{00000000-0005-0000-0000-0000E0000000}"/>
    <cellStyle name="Linked Cell 2" xfId="121" xr:uid="{00000000-0005-0000-0000-0000E1000000}"/>
    <cellStyle name="Linked Cell 2 2" xfId="122" xr:uid="{00000000-0005-0000-0000-0000E2000000}"/>
    <cellStyle name="Linked Cell 2 2 2" xfId="278" xr:uid="{00000000-0005-0000-0000-0000E3000000}"/>
    <cellStyle name="Linked Cell 2 3" xfId="279" xr:uid="{00000000-0005-0000-0000-0000E4000000}"/>
    <cellStyle name="Linked Cell 3" xfId="280" xr:uid="{00000000-0005-0000-0000-0000E5000000}"/>
    <cellStyle name="Neutral 2" xfId="123" xr:uid="{00000000-0005-0000-0000-0000E6000000}"/>
    <cellStyle name="Neutral 2 2" xfId="124" xr:uid="{00000000-0005-0000-0000-0000E7000000}"/>
    <cellStyle name="Neutral 2 2 2" xfId="281" xr:uid="{00000000-0005-0000-0000-0000E8000000}"/>
    <cellStyle name="Neutral 2 3" xfId="282" xr:uid="{00000000-0005-0000-0000-0000E9000000}"/>
    <cellStyle name="Neutral 3" xfId="283" xr:uid="{00000000-0005-0000-0000-0000EA000000}"/>
    <cellStyle name="Normal" xfId="0" builtinId="0"/>
    <cellStyle name="Normal 2" xfId="336" xr:uid="{00000000-0005-0000-0000-0000EC000000}"/>
    <cellStyle name="Normal 2 2" xfId="125" xr:uid="{00000000-0005-0000-0000-0000ED000000}"/>
    <cellStyle name="Normal 2 2 2" xfId="284" xr:uid="{00000000-0005-0000-0000-0000EE000000}"/>
    <cellStyle name="Normal 2 3" xfId="126" xr:uid="{00000000-0005-0000-0000-0000EF000000}"/>
    <cellStyle name="Normal 2 3 2" xfId="127" xr:uid="{00000000-0005-0000-0000-0000F0000000}"/>
    <cellStyle name="Normal 2 3 2 2" xfId="285" xr:uid="{00000000-0005-0000-0000-0000F1000000}"/>
    <cellStyle name="Normal 2 3 3" xfId="286" xr:uid="{00000000-0005-0000-0000-0000F2000000}"/>
    <cellStyle name="Normal 3" xfId="128" xr:uid="{00000000-0005-0000-0000-0000F3000000}"/>
    <cellStyle name="Normal 3 2" xfId="287" xr:uid="{00000000-0005-0000-0000-0000F4000000}"/>
    <cellStyle name="Normal 4" xfId="129" xr:uid="{00000000-0005-0000-0000-0000F5000000}"/>
    <cellStyle name="Normal 4 2" xfId="130" xr:uid="{00000000-0005-0000-0000-0000F6000000}"/>
    <cellStyle name="Normal 4 2 2" xfId="131" xr:uid="{00000000-0005-0000-0000-0000F7000000}"/>
    <cellStyle name="Normal 4 2 2 2" xfId="288" xr:uid="{00000000-0005-0000-0000-0000F8000000}"/>
    <cellStyle name="Normal 4 2 3" xfId="289" xr:uid="{00000000-0005-0000-0000-0000F9000000}"/>
    <cellStyle name="Normal 4 3" xfId="290" xr:uid="{00000000-0005-0000-0000-0000FA000000}"/>
    <cellStyle name="Normal 4 4" xfId="291" xr:uid="{00000000-0005-0000-0000-0000FB000000}"/>
    <cellStyle name="Normal 5" xfId="292" xr:uid="{00000000-0005-0000-0000-0000FC000000}"/>
    <cellStyle name="Normal 5 2" xfId="293" xr:uid="{00000000-0005-0000-0000-0000FD000000}"/>
    <cellStyle name="Normal 5 3" xfId="294" xr:uid="{00000000-0005-0000-0000-0000FE000000}"/>
    <cellStyle name="Normal_MAYIS_2009_İHRACAT_RAKAMLARI" xfId="2" xr:uid="{00000000-0005-0000-0000-0000FF000000}"/>
    <cellStyle name="Not 2" xfId="132" xr:uid="{00000000-0005-0000-0000-000000010000}"/>
    <cellStyle name="Not 3" xfId="295" xr:uid="{00000000-0005-0000-0000-000001010000}"/>
    <cellStyle name="Note 2" xfId="133" xr:uid="{00000000-0005-0000-0000-000002010000}"/>
    <cellStyle name="Note 2 2" xfId="134" xr:uid="{00000000-0005-0000-0000-000003010000}"/>
    <cellStyle name="Note 2 2 2" xfId="135" xr:uid="{00000000-0005-0000-0000-000004010000}"/>
    <cellStyle name="Note 2 2 2 2" xfId="136" xr:uid="{00000000-0005-0000-0000-000005010000}"/>
    <cellStyle name="Note 2 2 2 2 2" xfId="296" xr:uid="{00000000-0005-0000-0000-000006010000}"/>
    <cellStyle name="Note 2 2 2 3" xfId="297" xr:uid="{00000000-0005-0000-0000-000007010000}"/>
    <cellStyle name="Note 2 2 3" xfId="137" xr:uid="{00000000-0005-0000-0000-000008010000}"/>
    <cellStyle name="Note 2 2 3 2" xfId="138" xr:uid="{00000000-0005-0000-0000-000009010000}"/>
    <cellStyle name="Note 2 2 3 2 2" xfId="139" xr:uid="{00000000-0005-0000-0000-00000A010000}"/>
    <cellStyle name="Note 2 2 3 2 2 2" xfId="298" xr:uid="{00000000-0005-0000-0000-00000B010000}"/>
    <cellStyle name="Note 2 2 3 2 3" xfId="299" xr:uid="{00000000-0005-0000-0000-00000C010000}"/>
    <cellStyle name="Note 2 2 3 3" xfId="140" xr:uid="{00000000-0005-0000-0000-00000D010000}"/>
    <cellStyle name="Note 2 2 3 3 2" xfId="141" xr:uid="{00000000-0005-0000-0000-00000E010000}"/>
    <cellStyle name="Note 2 2 3 3 2 2" xfId="300" xr:uid="{00000000-0005-0000-0000-00000F010000}"/>
    <cellStyle name="Note 2 2 3 3 3" xfId="301" xr:uid="{00000000-0005-0000-0000-000010010000}"/>
    <cellStyle name="Note 2 2 3 4" xfId="302" xr:uid="{00000000-0005-0000-0000-000011010000}"/>
    <cellStyle name="Note 2 2 4" xfId="142" xr:uid="{00000000-0005-0000-0000-000012010000}"/>
    <cellStyle name="Note 2 2 4 2" xfId="143" xr:uid="{00000000-0005-0000-0000-000013010000}"/>
    <cellStyle name="Note 2 2 4 2 2" xfId="303" xr:uid="{00000000-0005-0000-0000-000014010000}"/>
    <cellStyle name="Note 2 2 4 3" xfId="304" xr:uid="{00000000-0005-0000-0000-000015010000}"/>
    <cellStyle name="Note 2 2 5" xfId="305" xr:uid="{00000000-0005-0000-0000-000016010000}"/>
    <cellStyle name="Note 2 2 6" xfId="306" xr:uid="{00000000-0005-0000-0000-000017010000}"/>
    <cellStyle name="Note 2 3" xfId="144" xr:uid="{00000000-0005-0000-0000-000018010000}"/>
    <cellStyle name="Note 2 3 2" xfId="145" xr:uid="{00000000-0005-0000-0000-000019010000}"/>
    <cellStyle name="Note 2 3 2 2" xfId="146" xr:uid="{00000000-0005-0000-0000-00001A010000}"/>
    <cellStyle name="Note 2 3 2 2 2" xfId="307" xr:uid="{00000000-0005-0000-0000-00001B010000}"/>
    <cellStyle name="Note 2 3 2 3" xfId="308" xr:uid="{00000000-0005-0000-0000-00001C010000}"/>
    <cellStyle name="Note 2 3 3" xfId="147" xr:uid="{00000000-0005-0000-0000-00001D010000}"/>
    <cellStyle name="Note 2 3 3 2" xfId="148" xr:uid="{00000000-0005-0000-0000-00001E010000}"/>
    <cellStyle name="Note 2 3 3 2 2" xfId="309" xr:uid="{00000000-0005-0000-0000-00001F010000}"/>
    <cellStyle name="Note 2 3 3 3" xfId="310" xr:uid="{00000000-0005-0000-0000-000020010000}"/>
    <cellStyle name="Note 2 3 4" xfId="311" xr:uid="{00000000-0005-0000-0000-000021010000}"/>
    <cellStyle name="Note 2 4" xfId="149" xr:uid="{00000000-0005-0000-0000-000022010000}"/>
    <cellStyle name="Note 2 4 2" xfId="150" xr:uid="{00000000-0005-0000-0000-000023010000}"/>
    <cellStyle name="Note 2 4 2 2" xfId="312" xr:uid="{00000000-0005-0000-0000-000024010000}"/>
    <cellStyle name="Note 2 4 3" xfId="313" xr:uid="{00000000-0005-0000-0000-000025010000}"/>
    <cellStyle name="Note 2 5" xfId="314" xr:uid="{00000000-0005-0000-0000-000026010000}"/>
    <cellStyle name="Note 3" xfId="151" xr:uid="{00000000-0005-0000-0000-000027010000}"/>
    <cellStyle name="Note 3 2" xfId="315" xr:uid="{00000000-0005-0000-0000-000028010000}"/>
    <cellStyle name="Nötr 2" xfId="316" xr:uid="{00000000-0005-0000-0000-000029010000}"/>
    <cellStyle name="Output" xfId="152" xr:uid="{00000000-0005-0000-0000-00002A010000}"/>
    <cellStyle name="Output 2" xfId="153" xr:uid="{00000000-0005-0000-0000-00002B010000}"/>
    <cellStyle name="Output 2 2" xfId="154" xr:uid="{00000000-0005-0000-0000-00002C010000}"/>
    <cellStyle name="Output 2 2 2" xfId="317" xr:uid="{00000000-0005-0000-0000-00002D010000}"/>
    <cellStyle name="Output 2 3" xfId="318" xr:uid="{00000000-0005-0000-0000-00002E010000}"/>
    <cellStyle name="Output 3" xfId="319" xr:uid="{00000000-0005-0000-0000-00002F010000}"/>
    <cellStyle name="Percent 2" xfId="155" xr:uid="{00000000-0005-0000-0000-000030010000}"/>
    <cellStyle name="Percent 2 2" xfId="156" xr:uid="{00000000-0005-0000-0000-000031010000}"/>
    <cellStyle name="Percent 2 2 2" xfId="320" xr:uid="{00000000-0005-0000-0000-000032010000}"/>
    <cellStyle name="Percent 2 3" xfId="321" xr:uid="{00000000-0005-0000-0000-000033010000}"/>
    <cellStyle name="Percent 3" xfId="157" xr:uid="{00000000-0005-0000-0000-000034010000}"/>
    <cellStyle name="Percent 3 2" xfId="322" xr:uid="{00000000-0005-0000-0000-000035010000}"/>
    <cellStyle name="Title" xfId="158" xr:uid="{00000000-0005-0000-0000-000036010000}"/>
    <cellStyle name="Title 2" xfId="159" xr:uid="{00000000-0005-0000-0000-000037010000}"/>
    <cellStyle name="Toplam 2" xfId="160" xr:uid="{00000000-0005-0000-0000-000038010000}"/>
    <cellStyle name="Total" xfId="161" xr:uid="{00000000-0005-0000-0000-000039010000}"/>
    <cellStyle name="Total 2" xfId="162" xr:uid="{00000000-0005-0000-0000-00003A010000}"/>
    <cellStyle name="Total 2 2" xfId="163" xr:uid="{00000000-0005-0000-0000-00003B010000}"/>
    <cellStyle name="Total 2 2 2" xfId="323" xr:uid="{00000000-0005-0000-0000-00003C010000}"/>
    <cellStyle name="Total 2 3" xfId="324" xr:uid="{00000000-0005-0000-0000-00003D010000}"/>
    <cellStyle name="Total 3" xfId="325" xr:uid="{00000000-0005-0000-0000-00003E010000}"/>
    <cellStyle name="Uyarı Metni 2" xfId="164" xr:uid="{00000000-0005-0000-0000-00003F010000}"/>
    <cellStyle name="Virgül 2" xfId="165" xr:uid="{00000000-0005-0000-0000-000041010000}"/>
    <cellStyle name="Virgül 3" xfId="326" xr:uid="{00000000-0005-0000-0000-000042010000}"/>
    <cellStyle name="Vurgu1 2" xfId="327" xr:uid="{00000000-0005-0000-0000-000043010000}"/>
    <cellStyle name="Vurgu2 2" xfId="328" xr:uid="{00000000-0005-0000-0000-000044010000}"/>
    <cellStyle name="Vurgu3 2" xfId="329" xr:uid="{00000000-0005-0000-0000-000045010000}"/>
    <cellStyle name="Vurgu4 2" xfId="330" xr:uid="{00000000-0005-0000-0000-000046010000}"/>
    <cellStyle name="Vurgu5 2" xfId="331" xr:uid="{00000000-0005-0000-0000-000047010000}"/>
    <cellStyle name="Vurgu6 2" xfId="332" xr:uid="{00000000-0005-0000-0000-000048010000}"/>
    <cellStyle name="Warning Text" xfId="166" xr:uid="{00000000-0005-0000-0000-000049010000}"/>
    <cellStyle name="Warning Text 2" xfId="167" xr:uid="{00000000-0005-0000-0000-00004A010000}"/>
    <cellStyle name="Warning Text 2 2" xfId="168" xr:uid="{00000000-0005-0000-0000-00004B010000}"/>
    <cellStyle name="Warning Text 2 2 2" xfId="333" xr:uid="{00000000-0005-0000-0000-00004C010000}"/>
    <cellStyle name="Warning Text 2 3" xfId="334" xr:uid="{00000000-0005-0000-0000-00004D010000}"/>
    <cellStyle name="Warning Text 3" xfId="335" xr:uid="{00000000-0005-0000-0000-00004E010000}"/>
    <cellStyle name="Yüzde 2" xfId="169" xr:uid="{00000000-0005-0000-0000-00004F010000}"/>
    <cellStyle name="Yüzde 3" xfId="170" xr:uid="{00000000-0005-0000-0000-000050010000}"/>
  </cellStyles>
  <dxfs count="6"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00B050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 sz="1000"/>
              <a:t>AYLAR BAZINDA SANAYİ SEKTÖRÜ İHRACATI</a:t>
            </a:r>
          </a:p>
        </c:rich>
      </c:tx>
      <c:layout>
        <c:manualLayout>
          <c:xMode val="edge"/>
          <c:yMode val="edge"/>
          <c:x val="0.16361646768123617"/>
          <c:y val="3.042876901798063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933638443935944"/>
          <c:y val="0.18672237001258191"/>
          <c:w val="0.7757437070938249"/>
          <c:h val="0.5518683380371866"/>
        </c:manualLayout>
      </c:layout>
      <c:lineChart>
        <c:grouping val="standard"/>
        <c:varyColors val="0"/>
        <c:ser>
          <c:idx val="0"/>
          <c:order val="0"/>
          <c:tx>
            <c:strRef>
              <c:f>'2002_2020_AYLIK_IHR'!$A$25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'2002_2020_AYLIK_IHR'!$C$25:$N$25</c:f>
              <c:numCache>
                <c:formatCode>#,##0</c:formatCode>
                <c:ptCount val="12"/>
                <c:pt idx="0">
                  <c:v>11099339.090580001</c:v>
                </c:pt>
                <c:pt idx="1">
                  <c:v>11122037.219469998</c:v>
                </c:pt>
                <c:pt idx="2">
                  <c:v>9958314.0655000024</c:v>
                </c:pt>
                <c:pt idx="3">
                  <c:v>6232787.0450900001</c:v>
                </c:pt>
                <c:pt idx="4">
                  <c:v>7112940.2562899999</c:v>
                </c:pt>
                <c:pt idx="5">
                  <c:v>10209223.406709999</c:v>
                </c:pt>
                <c:pt idx="6">
                  <c:v>11458337.97682</c:v>
                </c:pt>
                <c:pt idx="7">
                  <c:v>9391652.7099099997</c:v>
                </c:pt>
                <c:pt idx="8">
                  <c:v>12225276.214359999</c:v>
                </c:pt>
                <c:pt idx="9">
                  <c:v>13280509.059940003</c:v>
                </c:pt>
                <c:pt idx="10">
                  <c:v>12174489.30129</c:v>
                </c:pt>
                <c:pt idx="11">
                  <c:v>13271751.83801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8A-4F37-A616-19C1269F3891}"/>
            </c:ext>
          </c:extLst>
        </c:ser>
        <c:ser>
          <c:idx val="1"/>
          <c:order val="1"/>
          <c:tx>
            <c:strRef>
              <c:f>'2002_2020_AYLIK_IHR'!$A$24</c:f>
              <c:strCache>
                <c:ptCount val="1"/>
                <c:pt idx="0">
                  <c:v>2021</c:v>
                </c:pt>
              </c:strCache>
            </c:strRef>
          </c:tx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'2002_2020_AYLIK_IHR'!$C$24:$N$24</c:f>
              <c:numCache>
                <c:formatCode>#,##0</c:formatCode>
                <c:ptCount val="12"/>
                <c:pt idx="0">
                  <c:v>11078321.841660002</c:v>
                </c:pt>
                <c:pt idx="1">
                  <c:v>11956764.177320002</c:v>
                </c:pt>
                <c:pt idx="2">
                  <c:v>14124671.280779999</c:v>
                </c:pt>
                <c:pt idx="3">
                  <c:v>14147142.755660001</c:v>
                </c:pt>
                <c:pt idx="4">
                  <c:v>12600413.914800003</c:v>
                </c:pt>
                <c:pt idx="5">
                  <c:v>15276638.694299996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8A-4F37-A616-19C1269F38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0573024"/>
        <c:axId val="-200572480"/>
      </c:lineChart>
      <c:catAx>
        <c:axId val="-200573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005724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0572480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0057302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702962292403256"/>
          <c:y val="0.11065006915629322"/>
          <c:w val="0.28015600002277374"/>
          <c:h val="7.8189520915694671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KURU MEYVE VE MAMULLERİ İHRACATI (Bin $)</a:t>
            </a:r>
          </a:p>
        </c:rich>
      </c:tx>
      <c:layout>
        <c:manualLayout>
          <c:xMode val="edge"/>
          <c:yMode val="edge"/>
          <c:x val="0.18514705169040729"/>
          <c:y val="6.28019323671497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41569521468954"/>
          <c:y val="0.17625584845372591"/>
          <c:w val="0.81747891369841597"/>
          <c:h val="0.60168739777093083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'2002_2020_AYLIK_IHR'!$A$10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'2002_2020_AYLIK_IHR'!$C$10:$N$10</c:f>
              <c:numCache>
                <c:formatCode>#,##0</c:formatCode>
                <c:ptCount val="12"/>
                <c:pt idx="0">
                  <c:v>103746.17676</c:v>
                </c:pt>
                <c:pt idx="1">
                  <c:v>116611.64056</c:v>
                </c:pt>
                <c:pt idx="2">
                  <c:v>126274.76027</c:v>
                </c:pt>
                <c:pt idx="3">
                  <c:v>122122.31202</c:v>
                </c:pt>
                <c:pt idx="4">
                  <c:v>105202.56912</c:v>
                </c:pt>
                <c:pt idx="5">
                  <c:v>111112.39329000001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F9-411C-9A77-0037B109484D}"/>
            </c:ext>
          </c:extLst>
        </c:ser>
        <c:ser>
          <c:idx val="0"/>
          <c:order val="1"/>
          <c:tx>
            <c:strRef>
              <c:f>'2002_2020_AYLIK_IHR'!$A$11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'2002_2020_AYLIK_IHR'!$C$11:$N$11</c:f>
              <c:numCache>
                <c:formatCode>#,##0</c:formatCode>
                <c:ptCount val="12"/>
                <c:pt idx="0">
                  <c:v>113205.42514000001</c:v>
                </c:pt>
                <c:pt idx="1">
                  <c:v>100301.6303</c:v>
                </c:pt>
                <c:pt idx="2">
                  <c:v>123199.15419</c:v>
                </c:pt>
                <c:pt idx="3">
                  <c:v>103631.95716999999</c:v>
                </c:pt>
                <c:pt idx="4">
                  <c:v>74239.044009999998</c:v>
                </c:pt>
                <c:pt idx="5">
                  <c:v>89459.700299999997</c:v>
                </c:pt>
                <c:pt idx="6">
                  <c:v>89853.850919999997</c:v>
                </c:pt>
                <c:pt idx="7">
                  <c:v>84827.392730000007</c:v>
                </c:pt>
                <c:pt idx="8">
                  <c:v>148527.73120000001</c:v>
                </c:pt>
                <c:pt idx="9">
                  <c:v>191066.40427</c:v>
                </c:pt>
                <c:pt idx="10">
                  <c:v>154427.12138</c:v>
                </c:pt>
                <c:pt idx="11">
                  <c:v>125746.17405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F9-411C-9A77-0037B10948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40895120"/>
        <c:axId val="-40898384"/>
      </c:lineChart>
      <c:catAx>
        <c:axId val="-40895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408983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40898384"/>
        <c:scaling>
          <c:orientation val="minMax"/>
          <c:max val="2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40895120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7178095037914921"/>
          <c:y val="0.14251207729468598"/>
          <c:w val="0.27466119096509239"/>
          <c:h val="7.1717828749667159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FINDIK VE MAMULLERİ İHRACATI (Bin $)</a:t>
            </a:r>
          </a:p>
        </c:rich>
      </c:tx>
      <c:layout>
        <c:manualLayout>
          <c:xMode val="edge"/>
          <c:yMode val="edge"/>
          <c:x val="0.17943569553805774"/>
          <c:y val="2.73631840796019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919369525904036"/>
          <c:y val="0.18283615401293282"/>
          <c:w val="0.79032335866951164"/>
          <c:h val="0.55597116220259135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'2002_2020_AYLIK_IHR'!$A$12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'2002_2020_AYLIK_IHR'!$C$12:$N$12</c:f>
              <c:numCache>
                <c:formatCode>#,##0</c:formatCode>
                <c:ptCount val="12"/>
                <c:pt idx="0">
                  <c:v>190789.16724000001</c:v>
                </c:pt>
                <c:pt idx="1">
                  <c:v>201269.21229</c:v>
                </c:pt>
                <c:pt idx="2">
                  <c:v>183686.70697</c:v>
                </c:pt>
                <c:pt idx="3">
                  <c:v>166128.25615</c:v>
                </c:pt>
                <c:pt idx="4">
                  <c:v>147713.81038000001</c:v>
                </c:pt>
                <c:pt idx="5">
                  <c:v>149062.02895000001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1D-4F0B-9B6D-19B0AA32BA78}"/>
            </c:ext>
          </c:extLst>
        </c:ser>
        <c:ser>
          <c:idx val="0"/>
          <c:order val="1"/>
          <c:tx>
            <c:strRef>
              <c:f>'2002_2020_AYLIK_IHR'!$A$13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'2002_2020_AYLIK_IHR'!$C$13:$N$13</c:f>
              <c:numCache>
                <c:formatCode>#,##0</c:formatCode>
                <c:ptCount val="12"/>
                <c:pt idx="0">
                  <c:v>183299.71315</c:v>
                </c:pt>
                <c:pt idx="1">
                  <c:v>163093.91933999999</c:v>
                </c:pt>
                <c:pt idx="2">
                  <c:v>207313.63224000001</c:v>
                </c:pt>
                <c:pt idx="3">
                  <c:v>196606.79991999999</c:v>
                </c:pt>
                <c:pt idx="4">
                  <c:v>119975.59901000001</c:v>
                </c:pt>
                <c:pt idx="5">
                  <c:v>120394.22031</c:v>
                </c:pt>
                <c:pt idx="6">
                  <c:v>135352.20457</c:v>
                </c:pt>
                <c:pt idx="7">
                  <c:v>91056.767959999997</c:v>
                </c:pt>
                <c:pt idx="8">
                  <c:v>222071.38493</c:v>
                </c:pt>
                <c:pt idx="9">
                  <c:v>171070.26412000001</c:v>
                </c:pt>
                <c:pt idx="10">
                  <c:v>155514.57625000001</c:v>
                </c:pt>
                <c:pt idx="11">
                  <c:v>174397.99295000001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1D-4F0B-9B6D-19B0AA32BA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40893488"/>
        <c:axId val="-40897840"/>
      </c:lineChart>
      <c:catAx>
        <c:axId val="-40893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408978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40897840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40893488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658009482685632"/>
          <c:y val="0.13184079601990051"/>
          <c:w val="0.26967741935483869"/>
          <c:h val="7.3858659458612447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ZEYTİN VE ZEYTİNYAĞI (Bin $)</a:t>
            </a:r>
          </a:p>
        </c:rich>
      </c:tx>
      <c:layout>
        <c:manualLayout>
          <c:xMode val="edge"/>
          <c:yMode val="edge"/>
          <c:x val="0.26156941649899396"/>
          <c:y val="4.13770017878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340710932260228"/>
          <c:y val="0.17843866171003717"/>
          <c:w val="0.81891348088531157"/>
          <c:h val="0.56753407682775714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'2002_2020_AYLIK_IHR'!$A$14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'2002_2020_AYLIK_IHR'!$C$14:$N$14</c:f>
              <c:numCache>
                <c:formatCode>#,##0</c:formatCode>
                <c:ptCount val="12"/>
                <c:pt idx="0">
                  <c:v>15943.144840000001</c:v>
                </c:pt>
                <c:pt idx="1">
                  <c:v>26135.543170000001</c:v>
                </c:pt>
                <c:pt idx="2">
                  <c:v>26641.716609999999</c:v>
                </c:pt>
                <c:pt idx="3">
                  <c:v>24902.9107</c:v>
                </c:pt>
                <c:pt idx="4">
                  <c:v>19490.09143</c:v>
                </c:pt>
                <c:pt idx="5">
                  <c:v>23406.559229999999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35-4C6D-B53E-01762F847399}"/>
            </c:ext>
          </c:extLst>
        </c:ser>
        <c:ser>
          <c:idx val="0"/>
          <c:order val="1"/>
          <c:tx>
            <c:strRef>
              <c:f>'2002_2020_AYLIK_IHR'!$A$15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'2002_2020_AYLIK_IHR'!$C$15:$N$15</c:f>
              <c:numCache>
                <c:formatCode>#,##0</c:formatCode>
                <c:ptCount val="12"/>
                <c:pt idx="0">
                  <c:v>24451.569380000001</c:v>
                </c:pt>
                <c:pt idx="1">
                  <c:v>24726.651860000002</c:v>
                </c:pt>
                <c:pt idx="2">
                  <c:v>29417.072550000001</c:v>
                </c:pt>
                <c:pt idx="3">
                  <c:v>23301.29163</c:v>
                </c:pt>
                <c:pt idx="4">
                  <c:v>19919.669020000001</c:v>
                </c:pt>
                <c:pt idx="5">
                  <c:v>18969.29394</c:v>
                </c:pt>
                <c:pt idx="6">
                  <c:v>19075.408370000001</c:v>
                </c:pt>
                <c:pt idx="7">
                  <c:v>14848.67002</c:v>
                </c:pt>
                <c:pt idx="8">
                  <c:v>19081.79737</c:v>
                </c:pt>
                <c:pt idx="9">
                  <c:v>22005.576830000002</c:v>
                </c:pt>
                <c:pt idx="10">
                  <c:v>25197.230309999999</c:v>
                </c:pt>
                <c:pt idx="11">
                  <c:v>30132.582460000001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35-4C6D-B53E-01762F8473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40890224"/>
        <c:axId val="-40892944"/>
      </c:lineChart>
      <c:catAx>
        <c:axId val="-40890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408929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40892944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4089022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1662732299307655"/>
          <c:y val="0.13517592909581955"/>
          <c:w val="0.26913480885311869"/>
          <c:h val="7.1717828749667159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TÜTÜN İHRACATI (Bin $)</a:t>
            </a:r>
          </a:p>
        </c:rich>
      </c:tx>
      <c:layout>
        <c:manualLayout>
          <c:xMode val="edge"/>
          <c:yMode val="edge"/>
          <c:x val="0.29508199475065616"/>
          <c:y val="3.480589022757697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387978142076504"/>
          <c:y val="0.18206242292002656"/>
          <c:w val="0.82513661202185795"/>
          <c:h val="0.56358979223982542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'2002_2020_AYLIK_IHR'!$A$16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'2002_2020_AYLIK_IHR'!$C$16:$N$16</c:f>
              <c:numCache>
                <c:formatCode>#,##0</c:formatCode>
                <c:ptCount val="12"/>
                <c:pt idx="0">
                  <c:v>59118.003539999998</c:v>
                </c:pt>
                <c:pt idx="1">
                  <c:v>49199.688770000001</c:v>
                </c:pt>
                <c:pt idx="2">
                  <c:v>49273.004710000001</c:v>
                </c:pt>
                <c:pt idx="3">
                  <c:v>52377.636700000003</c:v>
                </c:pt>
                <c:pt idx="4">
                  <c:v>62135.500480000002</c:v>
                </c:pt>
                <c:pt idx="5">
                  <c:v>85523.658630000005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AB-4657-AC9B-18FA15AACCAD}"/>
            </c:ext>
          </c:extLst>
        </c:ser>
        <c:ser>
          <c:idx val="0"/>
          <c:order val="1"/>
          <c:tx>
            <c:strRef>
              <c:f>'2002_2020_AYLIK_IHR'!$A$17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chemeClr val="tx2"/>
              </a:solidFill>
            </c:spPr>
          </c:marker>
          <c:val>
            <c:numRef>
              <c:f>'2002_2020_AYLIK_IHR'!$C$17:$N$17</c:f>
              <c:numCache>
                <c:formatCode>#,##0</c:formatCode>
                <c:ptCount val="12"/>
                <c:pt idx="0">
                  <c:v>79131.446320000003</c:v>
                </c:pt>
                <c:pt idx="1">
                  <c:v>60671.367539999999</c:v>
                </c:pt>
                <c:pt idx="2">
                  <c:v>78806.017680000004</c:v>
                </c:pt>
                <c:pt idx="3">
                  <c:v>53409.438990000002</c:v>
                </c:pt>
                <c:pt idx="4">
                  <c:v>69658.718049999996</c:v>
                </c:pt>
                <c:pt idx="5">
                  <c:v>84526.764179999998</c:v>
                </c:pt>
                <c:pt idx="6">
                  <c:v>74619.318069999994</c:v>
                </c:pt>
                <c:pt idx="7">
                  <c:v>71254.857780000006</c:v>
                </c:pt>
                <c:pt idx="8">
                  <c:v>90724.827149999997</c:v>
                </c:pt>
                <c:pt idx="9">
                  <c:v>79811.920360000004</c:v>
                </c:pt>
                <c:pt idx="10">
                  <c:v>67968.791859999998</c:v>
                </c:pt>
                <c:pt idx="11">
                  <c:v>99922.812779999993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AB-4657-AC9B-18FA15AACC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40896752"/>
        <c:axId val="-40889680"/>
      </c:lineChart>
      <c:catAx>
        <c:axId val="-40896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408896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40889680"/>
        <c:scaling>
          <c:orientation val="minMax"/>
          <c:max val="15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4089675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3475359580052494"/>
          <c:y val="0.13654618473895583"/>
          <c:w val="0.26751999999999998"/>
          <c:h val="7.9494460782763607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SÜS BİTKİLERİ İHRACATI (Bin $)</a:t>
            </a:r>
          </a:p>
        </c:rich>
      </c:tx>
      <c:layout>
        <c:manualLayout>
          <c:xMode val="edge"/>
          <c:yMode val="edge"/>
          <c:x val="0.24180327868852458"/>
          <c:y val="3.745318352059941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061510456354246"/>
          <c:y val="0.18701970352297509"/>
          <c:w val="0.86230822961645937"/>
          <c:h val="0.57888913533695618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'2002_2020_AYLIK_IHR'!$A$18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'2002_2020_AYLIK_IHR'!$C$18:$N$18</c:f>
              <c:numCache>
                <c:formatCode>#,##0</c:formatCode>
                <c:ptCount val="12"/>
                <c:pt idx="0">
                  <c:v>12015.77319</c:v>
                </c:pt>
                <c:pt idx="1">
                  <c:v>16226.111290000001</c:v>
                </c:pt>
                <c:pt idx="2">
                  <c:v>17369.885979999999</c:v>
                </c:pt>
                <c:pt idx="3">
                  <c:v>15412.279479999999</c:v>
                </c:pt>
                <c:pt idx="4">
                  <c:v>14638.275320000001</c:v>
                </c:pt>
                <c:pt idx="5">
                  <c:v>10992.193929999999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9F-44FB-A347-DE2AD4D539D9}"/>
            </c:ext>
          </c:extLst>
        </c:ser>
        <c:ser>
          <c:idx val="0"/>
          <c:order val="1"/>
          <c:tx>
            <c:strRef>
              <c:f>'2002_2020_AYLIK_IHR'!$A$19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'2002_2020_AYLIK_IHR'!$C$19:$N$19</c:f>
              <c:numCache>
                <c:formatCode>#,##0</c:formatCode>
                <c:ptCount val="12"/>
                <c:pt idx="0">
                  <c:v>11024.010979999999</c:v>
                </c:pt>
                <c:pt idx="1">
                  <c:v>13044.33958</c:v>
                </c:pt>
                <c:pt idx="2">
                  <c:v>12149.519109999999</c:v>
                </c:pt>
                <c:pt idx="3">
                  <c:v>6813.2945600000003</c:v>
                </c:pt>
                <c:pt idx="4">
                  <c:v>6914.2485900000001</c:v>
                </c:pt>
                <c:pt idx="5">
                  <c:v>6061.0726599999998</c:v>
                </c:pt>
                <c:pt idx="6">
                  <c:v>6099.3303900000001</c:v>
                </c:pt>
                <c:pt idx="7">
                  <c:v>6022.5977899999998</c:v>
                </c:pt>
                <c:pt idx="8">
                  <c:v>8099.6306800000002</c:v>
                </c:pt>
                <c:pt idx="9">
                  <c:v>7811.1414000000004</c:v>
                </c:pt>
                <c:pt idx="10">
                  <c:v>8959.7396700000008</c:v>
                </c:pt>
                <c:pt idx="11">
                  <c:v>13108.625050000001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9F-44FB-A347-DE2AD4D539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40887504"/>
        <c:axId val="-40902736"/>
      </c:lineChart>
      <c:catAx>
        <c:axId val="-40887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409027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40902736"/>
        <c:scaling>
          <c:orientation val="minMax"/>
          <c:max val="2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40887504"/>
        <c:crosses val="autoZero"/>
        <c:crossBetween val="between"/>
        <c:majorUnit val="5000"/>
        <c:minorUnit val="40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4603222752893587"/>
          <c:y val="0.13523492662008801"/>
          <c:w val="0.26967741935483869"/>
          <c:h val="6.9697608221507529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 b="1" i="0" u="none" strike="noStrike" baseline="0">
                <a:solidFill>
                  <a:srgbClr val="000000"/>
                </a:solidFill>
                <a:latin typeface="Arial Tur"/>
                <a:cs typeface="Arial Tur"/>
              </a:rPr>
              <a:t>SU ÜRÜNLERİ VE HAY. MAM. İHRACATI (Bin $)</a:t>
            </a:r>
            <a:endParaRPr lang="tr-TR" sz="700"/>
          </a:p>
        </c:rich>
      </c:tx>
      <c:layout>
        <c:manualLayout>
          <c:xMode val="edge"/>
          <c:yMode val="edge"/>
          <c:x val="0.15214236824093086"/>
          <c:y val="2.24719101123595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430548594156736"/>
          <c:y val="0.21348393248596756"/>
          <c:w val="0.84257444205511267"/>
          <c:h val="0.54931532434850139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'2002_2020_AYLIK_IHR'!$A$20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'2002_2020_AYLIK_IHR'!$C$20:$N$20</c:f>
              <c:numCache>
                <c:formatCode>#,##0</c:formatCode>
                <c:ptCount val="12"/>
                <c:pt idx="0">
                  <c:v>216901.64304</c:v>
                </c:pt>
                <c:pt idx="1">
                  <c:v>208723.36321000001</c:v>
                </c:pt>
                <c:pt idx="2">
                  <c:v>247882.11481</c:v>
                </c:pt>
                <c:pt idx="3">
                  <c:v>280588.88767000003</c:v>
                </c:pt>
                <c:pt idx="4">
                  <c:v>265773.61229999998</c:v>
                </c:pt>
                <c:pt idx="5">
                  <c:v>314098.01539999997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38-4013-930C-BC557579777F}"/>
            </c:ext>
          </c:extLst>
        </c:ser>
        <c:ser>
          <c:idx val="0"/>
          <c:order val="1"/>
          <c:tx>
            <c:strRef>
              <c:f>'2002_2020_AYLIK_IHR'!$A$21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'2002_2020_AYLIK_IHR'!$C$21:$N$21</c:f>
              <c:numCache>
                <c:formatCode>#,##0</c:formatCode>
                <c:ptCount val="12"/>
                <c:pt idx="0">
                  <c:v>208704.15538000001</c:v>
                </c:pt>
                <c:pt idx="1">
                  <c:v>209590.38469000001</c:v>
                </c:pt>
                <c:pt idx="2">
                  <c:v>182293.10563000001</c:v>
                </c:pt>
                <c:pt idx="3">
                  <c:v>182916.50704999999</c:v>
                </c:pt>
                <c:pt idx="4">
                  <c:v>160819.64772000001</c:v>
                </c:pt>
                <c:pt idx="5">
                  <c:v>183353.03677999999</c:v>
                </c:pt>
                <c:pt idx="6">
                  <c:v>218769.25588000001</c:v>
                </c:pt>
                <c:pt idx="7">
                  <c:v>179649.28064000001</c:v>
                </c:pt>
                <c:pt idx="8">
                  <c:v>206141.39783999999</c:v>
                </c:pt>
                <c:pt idx="9">
                  <c:v>234875.55642000001</c:v>
                </c:pt>
                <c:pt idx="10">
                  <c:v>226851.70314999999</c:v>
                </c:pt>
                <c:pt idx="11">
                  <c:v>255918.82803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38-4013-930C-BC55757977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750000"/>
        <c:axId val="-199742384"/>
      </c:lineChart>
      <c:catAx>
        <c:axId val="-199750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97423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9742384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9750000"/>
        <c:crosses val="autoZero"/>
        <c:crossBetween val="between"/>
        <c:majorUnit val="50000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445574436665639"/>
          <c:y val="0.10888908549352679"/>
          <c:w val="0.27466119096509239"/>
          <c:h val="7.4135283651341338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orientation="landscape" horizontalDpi="1200" verticalDpi="120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AĞAÇ MAM. VE ORMAN ÜRÜNLERİ İHRACATI (Bin $)</a:t>
            </a:r>
          </a:p>
        </c:rich>
      </c:tx>
      <c:layout>
        <c:manualLayout>
          <c:xMode val="edge"/>
          <c:yMode val="edge"/>
          <c:x val="0.15020576131687244"/>
          <c:y val="1.960784313725490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471900888932093"/>
          <c:y val="0.19730392156862744"/>
          <c:w val="0.7942402790643468"/>
          <c:h val="0.56985294117647067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'2002_2020_AYLIK_IHR'!$A$22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'2002_2020_AYLIK_IHR'!$C$22:$N$22</c:f>
              <c:numCache>
                <c:formatCode>#,##0</c:formatCode>
                <c:ptCount val="12"/>
                <c:pt idx="0">
                  <c:v>453671.45869</c:v>
                </c:pt>
                <c:pt idx="1">
                  <c:v>479138.02075999998</c:v>
                </c:pt>
                <c:pt idx="2">
                  <c:v>581843.09589999996</c:v>
                </c:pt>
                <c:pt idx="3">
                  <c:v>581972.85713000002</c:v>
                </c:pt>
                <c:pt idx="4">
                  <c:v>503152.26682999998</c:v>
                </c:pt>
                <c:pt idx="5">
                  <c:v>614376.41073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1D-422A-8E37-0B7427DCE169}"/>
            </c:ext>
          </c:extLst>
        </c:ser>
        <c:ser>
          <c:idx val="0"/>
          <c:order val="1"/>
          <c:tx>
            <c:strRef>
              <c:f>'2002_2020_AYLIK_IHR'!$A$23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'2002_2020_AYLIK_IHR'!$C$23:$N$23</c:f>
              <c:numCache>
                <c:formatCode>#,##0</c:formatCode>
                <c:ptCount val="12"/>
                <c:pt idx="0">
                  <c:v>452779.88725000003</c:v>
                </c:pt>
                <c:pt idx="1">
                  <c:v>444728.80209000001</c:v>
                </c:pt>
                <c:pt idx="2">
                  <c:v>426720.00351000001</c:v>
                </c:pt>
                <c:pt idx="3">
                  <c:v>340174.22959</c:v>
                </c:pt>
                <c:pt idx="4">
                  <c:v>366810.39467000001</c:v>
                </c:pt>
                <c:pt idx="5">
                  <c:v>458876.29532999999</c:v>
                </c:pt>
                <c:pt idx="6">
                  <c:v>511745.76435999997</c:v>
                </c:pt>
                <c:pt idx="7">
                  <c:v>426557.83648</c:v>
                </c:pt>
                <c:pt idx="8">
                  <c:v>513783.44806000002</c:v>
                </c:pt>
                <c:pt idx="9">
                  <c:v>526447.03023000003</c:v>
                </c:pt>
                <c:pt idx="10">
                  <c:v>522370.28600999998</c:v>
                </c:pt>
                <c:pt idx="11">
                  <c:v>573309.78142999997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1D-422A-8E37-0B7427DCE1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740752"/>
        <c:axId val="-199742928"/>
      </c:lineChart>
      <c:catAx>
        <c:axId val="-199740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97429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9742928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9740752"/>
        <c:crosses val="autoZero"/>
        <c:crossBetween val="between"/>
        <c:majorUnit val="100000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415637860082305"/>
          <c:y val="9.612745098039216E-2"/>
          <c:w val="0.27522633744855968"/>
          <c:h val="7.277250270186815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50"/>
              <a:t>TEKSTİL VE HAMMADDELERİ İHRACATI (Bin $)</a:t>
            </a:r>
          </a:p>
        </c:rich>
      </c:tx>
      <c:layout>
        <c:manualLayout>
          <c:xMode val="edge"/>
          <c:yMode val="edge"/>
          <c:x val="0.17687096255825163"/>
          <c:y val="3.703703703703703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734710553562077"/>
          <c:y val="0.20740815758158895"/>
          <c:w val="0.79387834211410224"/>
          <c:h val="0.52592782815331363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'2002_2020_AYLIK_IHR'!$A$26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'2002_2020_AYLIK_IHR'!$C$26:$N$26</c:f>
              <c:numCache>
                <c:formatCode>#,##0</c:formatCode>
                <c:ptCount val="12"/>
                <c:pt idx="0">
                  <c:v>730309.08600999997</c:v>
                </c:pt>
                <c:pt idx="1">
                  <c:v>744979.54677999998</c:v>
                </c:pt>
                <c:pt idx="2">
                  <c:v>868711.91769999999</c:v>
                </c:pt>
                <c:pt idx="3">
                  <c:v>877721.56908000004</c:v>
                </c:pt>
                <c:pt idx="4">
                  <c:v>744083.75239000004</c:v>
                </c:pt>
                <c:pt idx="5">
                  <c:v>900613.37867000001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55-46ED-B966-38E10D69E5EA}"/>
            </c:ext>
          </c:extLst>
        </c:ser>
        <c:ser>
          <c:idx val="0"/>
          <c:order val="1"/>
          <c:tx>
            <c:strRef>
              <c:f>'2002_2020_AYLIK_IHR'!$A$27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'2002_2020_AYLIK_IHR'!$C$27:$N$27</c:f>
              <c:numCache>
                <c:formatCode>#,##0</c:formatCode>
                <c:ptCount val="12"/>
                <c:pt idx="0">
                  <c:v>672977.22942999995</c:v>
                </c:pt>
                <c:pt idx="1">
                  <c:v>645847.26633000001</c:v>
                </c:pt>
                <c:pt idx="2">
                  <c:v>584624.57605000003</c:v>
                </c:pt>
                <c:pt idx="3">
                  <c:v>306219.74414999998</c:v>
                </c:pt>
                <c:pt idx="4">
                  <c:v>368572.67878999998</c:v>
                </c:pt>
                <c:pt idx="5">
                  <c:v>553302.64202999999</c:v>
                </c:pt>
                <c:pt idx="6">
                  <c:v>655102.73019000003</c:v>
                </c:pt>
                <c:pt idx="7">
                  <c:v>568016.42666</c:v>
                </c:pt>
                <c:pt idx="8">
                  <c:v>687216.48754999996</c:v>
                </c:pt>
                <c:pt idx="9">
                  <c:v>769146.17827000003</c:v>
                </c:pt>
                <c:pt idx="10">
                  <c:v>704186.82903999998</c:v>
                </c:pt>
                <c:pt idx="11">
                  <c:v>768425.57515000005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55-46ED-B966-38E10D69E5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741840"/>
        <c:axId val="-199746192"/>
      </c:lineChart>
      <c:catAx>
        <c:axId val="-199741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97461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9746192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9741840"/>
        <c:crosses val="autoZero"/>
        <c:crossBetween val="between"/>
        <c:majorUnit val="100000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482393272269536"/>
          <c:y val="0.12249402158063576"/>
          <c:w val="0.2903519202956773"/>
          <c:h val="7.988723631768252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noFill/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DERİ VE MAMULLERİ İHRACATI (Bin $)</a:t>
            </a:r>
          </a:p>
        </c:rich>
      </c:tx>
      <c:layout>
        <c:manualLayout>
          <c:xMode val="edge"/>
          <c:yMode val="edge"/>
          <c:x val="0.1897961326262797"/>
          <c:y val="3.703703703703705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346960201403397"/>
          <c:y val="0.25555633323612326"/>
          <c:w val="0.77142934015200504"/>
          <c:h val="0.4888906571566024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'2002_2020_AYLIK_IHR'!$A$28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'2002_2020_AYLIK_IHR'!$C$28:$N$28</c:f>
              <c:numCache>
                <c:formatCode>#,##0</c:formatCode>
                <c:ptCount val="12"/>
                <c:pt idx="0">
                  <c:v>109764.21923</c:v>
                </c:pt>
                <c:pt idx="1">
                  <c:v>129093.56877</c:v>
                </c:pt>
                <c:pt idx="2">
                  <c:v>157480.12390999999</c:v>
                </c:pt>
                <c:pt idx="3">
                  <c:v>143008.30968999999</c:v>
                </c:pt>
                <c:pt idx="4">
                  <c:v>100832.04919999999</c:v>
                </c:pt>
                <c:pt idx="5">
                  <c:v>153108.44534999999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F5-4155-B02C-218CAB705FED}"/>
            </c:ext>
          </c:extLst>
        </c:ser>
        <c:ser>
          <c:idx val="0"/>
          <c:order val="1"/>
          <c:tx>
            <c:strRef>
              <c:f>'2002_2020_AYLIK_IHR'!$A$29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'2002_2020_AYLIK_IHR'!$C$29:$N$29</c:f>
              <c:numCache>
                <c:formatCode>#,##0</c:formatCode>
                <c:ptCount val="12"/>
                <c:pt idx="0">
                  <c:v>132734.87474999999</c:v>
                </c:pt>
                <c:pt idx="1">
                  <c:v>151363.62469999999</c:v>
                </c:pt>
                <c:pt idx="2">
                  <c:v>130394.66183</c:v>
                </c:pt>
                <c:pt idx="3">
                  <c:v>53932.50344</c:v>
                </c:pt>
                <c:pt idx="4">
                  <c:v>61556.372819999997</c:v>
                </c:pt>
                <c:pt idx="5">
                  <c:v>101137.99194000001</c:v>
                </c:pt>
                <c:pt idx="6">
                  <c:v>127736.4161</c:v>
                </c:pt>
                <c:pt idx="7">
                  <c:v>97893.038379999998</c:v>
                </c:pt>
                <c:pt idx="8">
                  <c:v>130369.79236000001</c:v>
                </c:pt>
                <c:pt idx="9">
                  <c:v>130856.13042</c:v>
                </c:pt>
                <c:pt idx="10">
                  <c:v>103919.55716</c:v>
                </c:pt>
                <c:pt idx="11">
                  <c:v>109822.09084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F5-4155-B02C-218CAB705F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734768"/>
        <c:axId val="-199739120"/>
      </c:lineChart>
      <c:catAx>
        <c:axId val="-199734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97391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9739120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9734768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HALI İHRACATI (Bin $)</a:t>
            </a:r>
          </a:p>
        </c:rich>
      </c:tx>
      <c:layout>
        <c:manualLayout>
          <c:xMode val="edge"/>
          <c:yMode val="edge"/>
          <c:x val="0.32040837752423973"/>
          <c:y val="3.731343283582089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346960201403397"/>
          <c:y val="0.24875661064754964"/>
          <c:w val="0.77142934015200504"/>
          <c:h val="0.50746361113793192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'2002_2020_AYLIK_IHR'!$A$30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'2002_2020_AYLIK_IHR'!$C$30:$N$30</c:f>
              <c:numCache>
                <c:formatCode>#,##0</c:formatCode>
                <c:ptCount val="12"/>
                <c:pt idx="0">
                  <c:v>235590.76749999999</c:v>
                </c:pt>
                <c:pt idx="1">
                  <c:v>246727.25545</c:v>
                </c:pt>
                <c:pt idx="2">
                  <c:v>286719.10113999998</c:v>
                </c:pt>
                <c:pt idx="3">
                  <c:v>305099.32261999999</c:v>
                </c:pt>
                <c:pt idx="4">
                  <c:v>245280.08163999999</c:v>
                </c:pt>
                <c:pt idx="5">
                  <c:v>298000.76571000001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59-4299-B0FC-E26C525D54D3}"/>
            </c:ext>
          </c:extLst>
        </c:ser>
        <c:ser>
          <c:idx val="0"/>
          <c:order val="1"/>
          <c:tx>
            <c:strRef>
              <c:f>'2002_2020_AYLIK_IHR'!$A$31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'2002_2020_AYLIK_IHR'!$C$31:$N$31</c:f>
              <c:numCache>
                <c:formatCode>#,##0</c:formatCode>
                <c:ptCount val="12"/>
                <c:pt idx="0">
                  <c:v>221439.79410999999</c:v>
                </c:pt>
                <c:pt idx="1">
                  <c:v>216850.69987000001</c:v>
                </c:pt>
                <c:pt idx="2">
                  <c:v>219868.65556000001</c:v>
                </c:pt>
                <c:pt idx="3">
                  <c:v>75483.474539999996</c:v>
                </c:pt>
                <c:pt idx="4">
                  <c:v>117221.57016</c:v>
                </c:pt>
                <c:pt idx="5">
                  <c:v>195131.12787</c:v>
                </c:pt>
                <c:pt idx="6">
                  <c:v>248773.95482000001</c:v>
                </c:pt>
                <c:pt idx="7">
                  <c:v>205412.21100000001</c:v>
                </c:pt>
                <c:pt idx="8">
                  <c:v>269574.16256999999</c:v>
                </c:pt>
                <c:pt idx="9">
                  <c:v>286788.05070000002</c:v>
                </c:pt>
                <c:pt idx="10">
                  <c:v>257706.13659000001</c:v>
                </c:pt>
                <c:pt idx="11">
                  <c:v>289157.74354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59-4299-B0FC-E26C525D54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738576"/>
        <c:axId val="-199748912"/>
      </c:lineChart>
      <c:catAx>
        <c:axId val="-199738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97489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9748912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9738576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/>
              <a:t>AYLAR BAZINDA MADENCİLİK İHRACAT</a:t>
            </a:r>
            <a:r>
              <a:rPr lang="tr-TR"/>
              <a:t>I</a:t>
            </a:r>
            <a:endParaRPr lang="en-US"/>
          </a:p>
        </c:rich>
      </c:tx>
      <c:layout>
        <c:manualLayout>
          <c:xMode val="edge"/>
          <c:yMode val="edge"/>
          <c:x val="0.20134597305776514"/>
          <c:y val="3.745318352059925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055063851804235"/>
          <c:y val="0.21722925894362621"/>
          <c:w val="0.77064306488660361"/>
          <c:h val="0.50936515890229372"/>
        </c:manualLayout>
      </c:layout>
      <c:lineChart>
        <c:grouping val="standard"/>
        <c:varyColors val="0"/>
        <c:ser>
          <c:idx val="0"/>
          <c:order val="0"/>
          <c:tx>
            <c:strRef>
              <c:f>'2002_2020_AYLIK_IHR'!$A$59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'2002_2020_AYLIK_IHR'!$C$59:$N$59</c:f>
              <c:numCache>
                <c:formatCode>#,##0</c:formatCode>
                <c:ptCount val="12"/>
                <c:pt idx="0">
                  <c:v>329222.77347000001</c:v>
                </c:pt>
                <c:pt idx="1">
                  <c:v>282280.49232999998</c:v>
                </c:pt>
                <c:pt idx="2">
                  <c:v>323949.13653000002</c:v>
                </c:pt>
                <c:pt idx="3">
                  <c:v>329256.43342999998</c:v>
                </c:pt>
                <c:pt idx="4">
                  <c:v>272368.70199999999</c:v>
                </c:pt>
                <c:pt idx="5">
                  <c:v>312612.13030000002</c:v>
                </c:pt>
                <c:pt idx="6">
                  <c:v>372489.72096000001</c:v>
                </c:pt>
                <c:pt idx="7">
                  <c:v>322478.51418</c:v>
                </c:pt>
                <c:pt idx="8">
                  <c:v>420079.68560999999</c:v>
                </c:pt>
                <c:pt idx="9">
                  <c:v>393981.22207000002</c:v>
                </c:pt>
                <c:pt idx="10">
                  <c:v>432334.80239000003</c:v>
                </c:pt>
                <c:pt idx="11">
                  <c:v>478805.61713999999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72-4DF9-9758-6C96064CBDFC}"/>
            </c:ext>
          </c:extLst>
        </c:ser>
        <c:ser>
          <c:idx val="1"/>
          <c:order val="1"/>
          <c:tx>
            <c:strRef>
              <c:f>'2002_2020_AYLIK_IHR'!$A$58</c:f>
              <c:strCache>
                <c:ptCount val="1"/>
                <c:pt idx="0">
                  <c:v>2021</c:v>
                </c:pt>
              </c:strCache>
            </c:strRef>
          </c:tx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'2002_2020_AYLIK_IHR'!$C$58:$N$58</c:f>
              <c:numCache>
                <c:formatCode>#,##0</c:formatCode>
                <c:ptCount val="12"/>
                <c:pt idx="0">
                  <c:v>352755.46311999997</c:v>
                </c:pt>
                <c:pt idx="1">
                  <c:v>414359.43463999999</c:v>
                </c:pt>
                <c:pt idx="2">
                  <c:v>446502.02770999999</c:v>
                </c:pt>
                <c:pt idx="3">
                  <c:v>557444.86852000002</c:v>
                </c:pt>
                <c:pt idx="4">
                  <c:v>548619.37231000001</c:v>
                </c:pt>
                <c:pt idx="5">
                  <c:v>497554.75401999999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72-4DF9-9758-6C96064CBD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0576832"/>
        <c:axId val="-200571936"/>
      </c:lineChart>
      <c:catAx>
        <c:axId val="-200576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005719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0571936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0057683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KİMYEVİ MADDELER VE MAMULLERİ İHRACATI (Bin $)</a:t>
            </a:r>
          </a:p>
        </c:rich>
      </c:tx>
      <c:layout>
        <c:manualLayout>
          <c:xMode val="edge"/>
          <c:yMode val="edge"/>
          <c:x val="0.14814836417052862"/>
          <c:y val="3.87596899224806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283993821759935"/>
          <c:y val="0.25064680868379824"/>
          <c:w val="0.7736641060315943"/>
          <c:h val="0.51162984356015384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'2002_2020_AYLIK_IHR'!$A$32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'2002_2020_AYLIK_IHR'!$C$32:$N$32</c:f>
              <c:numCache>
                <c:formatCode>#,##0</c:formatCode>
                <c:ptCount val="12"/>
                <c:pt idx="0">
                  <c:v>1639019.36894</c:v>
                </c:pt>
                <c:pt idx="1">
                  <c:v>1671431.5730399999</c:v>
                </c:pt>
                <c:pt idx="2">
                  <c:v>1996421.9948199999</c:v>
                </c:pt>
                <c:pt idx="3">
                  <c:v>2158054.3693499998</c:v>
                </c:pt>
                <c:pt idx="4">
                  <c:v>2128307.0743499999</c:v>
                </c:pt>
                <c:pt idx="5">
                  <c:v>2370391.2499000002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F1-432F-9941-E739D9829DC3}"/>
            </c:ext>
          </c:extLst>
        </c:ser>
        <c:ser>
          <c:idx val="0"/>
          <c:order val="1"/>
          <c:tx>
            <c:strRef>
              <c:f>'2002_2020_AYLIK_IHR'!$A$33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'2002_2020_AYLIK_IHR'!$C$33:$N$33</c:f>
              <c:numCache>
                <c:formatCode>#,##0</c:formatCode>
                <c:ptCount val="12"/>
                <c:pt idx="0">
                  <c:v>1680074.7345</c:v>
                </c:pt>
                <c:pt idx="1">
                  <c:v>1489534.4544599999</c:v>
                </c:pt>
                <c:pt idx="2">
                  <c:v>1489046.5320299999</c:v>
                </c:pt>
                <c:pt idx="3">
                  <c:v>1275431.3443100001</c:v>
                </c:pt>
                <c:pt idx="4">
                  <c:v>1180653.3966300001</c:v>
                </c:pt>
                <c:pt idx="5">
                  <c:v>1422581.6673300001</c:v>
                </c:pt>
                <c:pt idx="6">
                  <c:v>1579587.24814</c:v>
                </c:pt>
                <c:pt idx="7">
                  <c:v>1372169.0569800001</c:v>
                </c:pt>
                <c:pt idx="8">
                  <c:v>1617814.4368499999</c:v>
                </c:pt>
                <c:pt idx="9">
                  <c:v>1721220.0064600001</c:v>
                </c:pt>
                <c:pt idx="10">
                  <c:v>1629563.04898</c:v>
                </c:pt>
                <c:pt idx="11">
                  <c:v>1799142.94129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F1-432F-9941-E739D9829D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737488"/>
        <c:axId val="-199747824"/>
      </c:lineChart>
      <c:catAx>
        <c:axId val="-199737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97478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9747824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9737488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50"/>
              <a:t>MAKİNE VE AKSAMLARI İHRACATI (Bin $)</a:t>
            </a:r>
          </a:p>
        </c:rich>
      </c:tx>
      <c:layout>
        <c:manualLayout>
          <c:xMode val="edge"/>
          <c:yMode val="edge"/>
          <c:x val="0.16734715303444253"/>
          <c:y val="3.731343283582089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329909162156335"/>
          <c:y val="0.17537345384913924"/>
          <c:w val="0.80976314834393193"/>
          <c:h val="0.61318525482822106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'2002_2020_AYLIK_IHR'!$A$42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'2002_2020_AYLIK_IHR'!$C$42:$N$42</c:f>
              <c:numCache>
                <c:formatCode>#,##0</c:formatCode>
                <c:ptCount val="12"/>
                <c:pt idx="0">
                  <c:v>651305.86895999999</c:v>
                </c:pt>
                <c:pt idx="1">
                  <c:v>684222.27050999994</c:v>
                </c:pt>
                <c:pt idx="2">
                  <c:v>784009.09542000003</c:v>
                </c:pt>
                <c:pt idx="3">
                  <c:v>821996.98551000003</c:v>
                </c:pt>
                <c:pt idx="4">
                  <c:v>735551.17579999997</c:v>
                </c:pt>
                <c:pt idx="5">
                  <c:v>828684.81292000005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E3-4AEF-B66B-20BD33F9B571}"/>
            </c:ext>
          </c:extLst>
        </c:ser>
        <c:ser>
          <c:idx val="0"/>
          <c:order val="1"/>
          <c:tx>
            <c:strRef>
              <c:f>'2002_2020_AYLIK_IHR'!$A$43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'2002_2020_AYLIK_IHR'!$C$43:$N$43</c:f>
              <c:numCache>
                <c:formatCode>#,##0</c:formatCode>
                <c:ptCount val="12"/>
                <c:pt idx="0">
                  <c:v>623604.71548999997</c:v>
                </c:pt>
                <c:pt idx="1">
                  <c:v>633534.13815000001</c:v>
                </c:pt>
                <c:pt idx="2">
                  <c:v>625396.89246999996</c:v>
                </c:pt>
                <c:pt idx="3">
                  <c:v>455426.81581</c:v>
                </c:pt>
                <c:pt idx="4">
                  <c:v>430817.02828000003</c:v>
                </c:pt>
                <c:pt idx="5">
                  <c:v>585130.64616</c:v>
                </c:pt>
                <c:pt idx="6">
                  <c:v>665733.36221000005</c:v>
                </c:pt>
                <c:pt idx="7">
                  <c:v>570508.73341999995</c:v>
                </c:pt>
                <c:pt idx="8">
                  <c:v>687224.91064999998</c:v>
                </c:pt>
                <c:pt idx="9">
                  <c:v>735259.52838999999</c:v>
                </c:pt>
                <c:pt idx="10">
                  <c:v>693416.86661999999</c:v>
                </c:pt>
                <c:pt idx="11">
                  <c:v>833347.69068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E3-4AEF-B66B-20BD33F9B5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747280"/>
        <c:axId val="-199746736"/>
      </c:lineChart>
      <c:catAx>
        <c:axId val="-199747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97467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9746736"/>
        <c:scaling>
          <c:orientation val="minMax"/>
          <c:max val="1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9747280"/>
        <c:crosses val="autoZero"/>
        <c:crossBetween val="between"/>
        <c:majorUnit val="10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 b="1" i="0" u="none" strike="noStrike" baseline="0">
                <a:solidFill>
                  <a:srgbClr val="000000"/>
                </a:solidFill>
                <a:latin typeface="Arial Tur"/>
                <a:cs typeface="Arial Tur"/>
              </a:rPr>
              <a:t>OTOMOTİV ENDÜSTRİSİ İHRACATI (Bin $)</a:t>
            </a:r>
            <a:endParaRPr lang="tr-TR" sz="700"/>
          </a:p>
        </c:rich>
      </c:tx>
      <c:layout>
        <c:manualLayout>
          <c:xMode val="edge"/>
          <c:yMode val="edge"/>
          <c:x val="0.25253530555644105"/>
          <c:y val="4.244694132334581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149681289838767"/>
          <c:y val="0.1610494755571284"/>
          <c:w val="0.78367425031315086"/>
          <c:h val="0.57303567391154753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'2002_2020_AYLIK_IHR'!$A$36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'2002_2020_AYLIK_IHR'!$C$36:$N$36</c:f>
              <c:numCache>
                <c:formatCode>#,##0</c:formatCode>
                <c:ptCount val="12"/>
                <c:pt idx="0">
                  <c:v>2266249.24976</c:v>
                </c:pt>
                <c:pt idx="1">
                  <c:v>2530933.3829899998</c:v>
                </c:pt>
                <c:pt idx="2">
                  <c:v>2890268.9929599999</c:v>
                </c:pt>
                <c:pt idx="3">
                  <c:v>2462572.9365099999</c:v>
                </c:pt>
                <c:pt idx="4">
                  <c:v>1880529.0587500001</c:v>
                </c:pt>
                <c:pt idx="5">
                  <c:v>2352247.9598400001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F6-4A83-8257-756B34B72217}"/>
            </c:ext>
          </c:extLst>
        </c:ser>
        <c:ser>
          <c:idx val="0"/>
          <c:order val="1"/>
          <c:tx>
            <c:strRef>
              <c:f>'2002_2020_AYLIK_IHR'!$A$37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'2002_2020_AYLIK_IHR'!$C$37:$N$37</c:f>
              <c:numCache>
                <c:formatCode>#,##0</c:formatCode>
                <c:ptCount val="12"/>
                <c:pt idx="0">
                  <c:v>2398133.06116</c:v>
                </c:pt>
                <c:pt idx="1">
                  <c:v>2517968.84608</c:v>
                </c:pt>
                <c:pt idx="2">
                  <c:v>2060596.1968799999</c:v>
                </c:pt>
                <c:pt idx="3">
                  <c:v>596327.39124000003</c:v>
                </c:pt>
                <c:pt idx="4">
                  <c:v>1202335.76758</c:v>
                </c:pt>
                <c:pt idx="5">
                  <c:v>2014180.9913000001</c:v>
                </c:pt>
                <c:pt idx="6">
                  <c:v>2199887.67808</c:v>
                </c:pt>
                <c:pt idx="7">
                  <c:v>1543627.02574</c:v>
                </c:pt>
                <c:pt idx="8">
                  <c:v>2604389.16126</c:v>
                </c:pt>
                <c:pt idx="9">
                  <c:v>2914072.8246900002</c:v>
                </c:pt>
                <c:pt idx="10">
                  <c:v>2696296.9789800001</c:v>
                </c:pt>
                <c:pt idx="11">
                  <c:v>2797537.4279999998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F6-4A83-8257-756B34B722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41120864"/>
        <c:axId val="-41121952"/>
      </c:lineChart>
      <c:catAx>
        <c:axId val="-41120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411219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41121952"/>
        <c:scaling>
          <c:orientation val="minMax"/>
          <c:max val="3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41120864"/>
        <c:crosses val="autoZero"/>
        <c:crossBetween val="between"/>
        <c:majorUnit val="50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 sz="1000"/>
              <a:t>ELEKTRİK ELEKTRONİK </a:t>
            </a:r>
            <a:r>
              <a:rPr lang="tr-TR" sz="1000" baseline="0"/>
              <a:t>VE HİZMET </a:t>
            </a:r>
            <a:r>
              <a:rPr lang="en-US" sz="1000"/>
              <a:t>İHRACATI </a:t>
            </a:r>
            <a:r>
              <a:rPr lang="tr-TR" sz="1000"/>
              <a:t> </a:t>
            </a:r>
            <a:r>
              <a:rPr lang="en-US" sz="1000"/>
              <a:t>(Bin $)</a:t>
            </a:r>
          </a:p>
        </c:rich>
      </c:tx>
      <c:layout>
        <c:manualLayout>
          <c:xMode val="edge"/>
          <c:yMode val="edge"/>
          <c:x val="0.17293786129494548"/>
          <c:y val="3.636363636363636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397804147720971"/>
          <c:y val="0.18909090909090953"/>
          <c:w val="0.8067191601049869"/>
          <c:h val="0.57212121212121214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'2002_2020_AYLIK_IHR'!$A$40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'2002_2020_AYLIK_IHR'!$C$40:$N$40</c:f>
              <c:numCache>
                <c:formatCode>#,##0</c:formatCode>
                <c:ptCount val="12"/>
                <c:pt idx="0">
                  <c:v>894424.32799000002</c:v>
                </c:pt>
                <c:pt idx="1">
                  <c:v>1064915.53476</c:v>
                </c:pt>
                <c:pt idx="2">
                  <c:v>1255909.4110900001</c:v>
                </c:pt>
                <c:pt idx="3">
                  <c:v>1256413.2733199999</c:v>
                </c:pt>
                <c:pt idx="4">
                  <c:v>1100997.04562</c:v>
                </c:pt>
                <c:pt idx="5">
                  <c:v>1307455.9532399999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71-4E65-8071-D37990CE4B28}"/>
            </c:ext>
          </c:extLst>
        </c:ser>
        <c:ser>
          <c:idx val="0"/>
          <c:order val="1"/>
          <c:tx>
            <c:strRef>
              <c:f>'2002_2020_AYLIK_IHR'!$A$41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'2002_2020_AYLIK_IHR'!$C$41:$N$41</c:f>
              <c:numCache>
                <c:formatCode>#,##0</c:formatCode>
                <c:ptCount val="12"/>
                <c:pt idx="0">
                  <c:v>822566.08528999996</c:v>
                </c:pt>
                <c:pt idx="1">
                  <c:v>862527.26939000003</c:v>
                </c:pt>
                <c:pt idx="2">
                  <c:v>828820.90619000001</c:v>
                </c:pt>
                <c:pt idx="3">
                  <c:v>619436.81217000005</c:v>
                </c:pt>
                <c:pt idx="4">
                  <c:v>668904.78333999997</c:v>
                </c:pt>
                <c:pt idx="5">
                  <c:v>901077.70648000005</c:v>
                </c:pt>
                <c:pt idx="6">
                  <c:v>984828.53367999999</c:v>
                </c:pt>
                <c:pt idx="7">
                  <c:v>849845.24543999997</c:v>
                </c:pt>
                <c:pt idx="8">
                  <c:v>1061243.37369</c:v>
                </c:pt>
                <c:pt idx="9">
                  <c:v>1121184.5612699999</c:v>
                </c:pt>
                <c:pt idx="10">
                  <c:v>1109142.3897599999</c:v>
                </c:pt>
                <c:pt idx="11">
                  <c:v>1218614.8554700001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71-4E65-8071-D37990CE4B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41123584"/>
        <c:axId val="-41121408"/>
      </c:lineChart>
      <c:catAx>
        <c:axId val="-41123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411214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41121408"/>
        <c:scaling>
          <c:orientation val="minMax"/>
          <c:max val="15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41123584"/>
        <c:crosses val="autoZero"/>
        <c:crossBetween val="between"/>
        <c:majorUnit val="25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HAZIR GİYİM VE KONFEKSİYON İHRACATI (Bin $)</a:t>
            </a:r>
          </a:p>
        </c:rich>
      </c:tx>
      <c:layout>
        <c:manualLayout>
          <c:xMode val="edge"/>
          <c:yMode val="edge"/>
          <c:x val="0.16530637895615161"/>
          <c:y val="4.91367861885790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285735711607478"/>
          <c:y val="0.22576361221779548"/>
          <c:w val="0.79387834211410224"/>
          <c:h val="0.50199203187250996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'2002_2020_AYLIK_IHR'!$A$34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'2002_2020_AYLIK_IHR'!$C$34:$N$34</c:f>
              <c:numCache>
                <c:formatCode>#,##0</c:formatCode>
                <c:ptCount val="12"/>
                <c:pt idx="0">
                  <c:v>1513695.07748</c:v>
                </c:pt>
                <c:pt idx="1">
                  <c:v>1511499.9981199999</c:v>
                </c:pt>
                <c:pt idx="2">
                  <c:v>1675992.4360100001</c:v>
                </c:pt>
                <c:pt idx="3">
                  <c:v>1626431.01354</c:v>
                </c:pt>
                <c:pt idx="4">
                  <c:v>1301529.6600299999</c:v>
                </c:pt>
                <c:pt idx="5">
                  <c:v>1808054.09935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48-4910-B7A0-8BAFE2678E75}"/>
            </c:ext>
          </c:extLst>
        </c:ser>
        <c:ser>
          <c:idx val="0"/>
          <c:order val="1"/>
          <c:tx>
            <c:strRef>
              <c:f>'2002_2020_AYLIK_IHR'!$A$35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'2002_2020_AYLIK_IHR'!$C$35:$N$35</c:f>
              <c:numCache>
                <c:formatCode>#,##0</c:formatCode>
                <c:ptCount val="12"/>
                <c:pt idx="0">
                  <c:v>1490294.2445199999</c:v>
                </c:pt>
                <c:pt idx="1">
                  <c:v>1516909.0920299999</c:v>
                </c:pt>
                <c:pt idx="2">
                  <c:v>1209777.87473</c:v>
                </c:pt>
                <c:pt idx="3">
                  <c:v>573302.50080000004</c:v>
                </c:pt>
                <c:pt idx="4">
                  <c:v>835973.31544000003</c:v>
                </c:pt>
                <c:pt idx="5">
                  <c:v>1348587.81259</c:v>
                </c:pt>
                <c:pt idx="6">
                  <c:v>1804480.1500299999</c:v>
                </c:pt>
                <c:pt idx="7">
                  <c:v>1538109.84464</c:v>
                </c:pt>
                <c:pt idx="8">
                  <c:v>1787645.3691799999</c:v>
                </c:pt>
                <c:pt idx="9">
                  <c:v>1847021.1069700001</c:v>
                </c:pt>
                <c:pt idx="10">
                  <c:v>1514726.30434</c:v>
                </c:pt>
                <c:pt idx="11">
                  <c:v>1652154.2948700001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48-4910-B7A0-8BAFE2678E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41122496"/>
        <c:axId val="-41124128"/>
      </c:lineChart>
      <c:catAx>
        <c:axId val="-41122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411241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41124128"/>
        <c:scaling>
          <c:orientation val="minMax"/>
          <c:max val="2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41122496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6549124216615775"/>
          <c:y val="0.13248339973439574"/>
          <c:w val="0.26913480885311869"/>
          <c:h val="7.8861038784494561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DEMİR VE DEMİRDIŞI METALLER İHRACATI (Bin $)</a:t>
            </a:r>
          </a:p>
        </c:rich>
      </c:tx>
      <c:layout>
        <c:manualLayout>
          <c:xMode val="edge"/>
          <c:yMode val="edge"/>
          <c:x val="0.2034015748031496"/>
          <c:y val="4.726368159203980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714307140178907"/>
          <c:y val="0.250000391742077"/>
          <c:w val="0.80612325227524362"/>
          <c:h val="0.4850755106465548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'2002_2020_AYLIK_IHR'!$A$44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'2002_2020_AYLIK_IHR'!$C$44:$N$44</c:f>
              <c:numCache>
                <c:formatCode>#,##0</c:formatCode>
                <c:ptCount val="12"/>
                <c:pt idx="0">
                  <c:v>758864.42272999999</c:v>
                </c:pt>
                <c:pt idx="1">
                  <c:v>833282.58437000006</c:v>
                </c:pt>
                <c:pt idx="2">
                  <c:v>978879.48664000002</c:v>
                </c:pt>
                <c:pt idx="3">
                  <c:v>1049100.1021100001</c:v>
                </c:pt>
                <c:pt idx="4">
                  <c:v>937853.17004999996</c:v>
                </c:pt>
                <c:pt idx="5">
                  <c:v>1127261.1352599999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AF-4C04-A46D-C07626898319}"/>
            </c:ext>
          </c:extLst>
        </c:ser>
        <c:ser>
          <c:idx val="0"/>
          <c:order val="1"/>
          <c:tx>
            <c:strRef>
              <c:f>'2002_2020_AYLIK_IHR'!$A$45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'2002_2020_AYLIK_IHR'!$C$45:$N$45</c:f>
              <c:numCache>
                <c:formatCode>#,##0</c:formatCode>
                <c:ptCount val="12"/>
                <c:pt idx="0">
                  <c:v>702065.39318000001</c:v>
                </c:pt>
                <c:pt idx="1">
                  <c:v>689370.16171999997</c:v>
                </c:pt>
                <c:pt idx="2">
                  <c:v>671348.07797999994</c:v>
                </c:pt>
                <c:pt idx="3">
                  <c:v>517649.66103000002</c:v>
                </c:pt>
                <c:pt idx="4">
                  <c:v>497664.98108</c:v>
                </c:pt>
                <c:pt idx="5">
                  <c:v>676126.49988999998</c:v>
                </c:pt>
                <c:pt idx="6">
                  <c:v>754128.33484999998</c:v>
                </c:pt>
                <c:pt idx="7">
                  <c:v>614926.77896999998</c:v>
                </c:pt>
                <c:pt idx="8">
                  <c:v>747658.07561000006</c:v>
                </c:pt>
                <c:pt idx="9">
                  <c:v>800839.90546000004</c:v>
                </c:pt>
                <c:pt idx="10">
                  <c:v>761576.63332999998</c:v>
                </c:pt>
                <c:pt idx="11">
                  <c:v>819266.59869000001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AF-4C04-A46D-C076268983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41123040"/>
        <c:axId val="-38246496"/>
      </c:lineChart>
      <c:catAx>
        <c:axId val="-41123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382464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38246496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41123040"/>
        <c:crosses val="autoZero"/>
        <c:crossBetween val="between"/>
        <c:majorUnit val="100000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7115046333494023"/>
          <c:y val="0.15920398009950248"/>
          <c:w val="0.2903519202956773"/>
          <c:h val="8.0483409723038357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 b="1" i="0" u="none" strike="noStrike" baseline="0">
                <a:solidFill>
                  <a:srgbClr val="000000"/>
                </a:solidFill>
                <a:latin typeface="Arial Tur"/>
                <a:cs typeface="Arial Tur"/>
              </a:rPr>
              <a:t>ÇİMENTO CAM SERAMİK VE TOPRAK ÜRÜNLERİ İHRACATI (Bin $)</a:t>
            </a:r>
            <a:endParaRPr lang="tr-TR" sz="700" b="1"/>
          </a:p>
        </c:rich>
      </c:tx>
      <c:layout>
        <c:manualLayout>
          <c:xMode val="edge"/>
          <c:yMode val="edge"/>
          <c:x val="0.14693898976913675"/>
          <c:y val="1.741293532338308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93892193371522"/>
          <c:y val="0.23880640524138091"/>
          <c:w val="0.81020488899562437"/>
          <c:h val="0.47388146040086643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'2002_2020_AYLIK_IHR'!$A$48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'2002_2020_AYLIK_IHR'!$C$48:$N$48</c:f>
              <c:numCache>
                <c:formatCode>#,##0</c:formatCode>
                <c:ptCount val="12"/>
                <c:pt idx="0">
                  <c:v>278865.84925999999</c:v>
                </c:pt>
                <c:pt idx="1">
                  <c:v>330104.63185000001</c:v>
                </c:pt>
                <c:pt idx="2">
                  <c:v>402350.37615999999</c:v>
                </c:pt>
                <c:pt idx="3">
                  <c:v>402454.38432999997</c:v>
                </c:pt>
                <c:pt idx="4">
                  <c:v>384227.12569000002</c:v>
                </c:pt>
                <c:pt idx="5">
                  <c:v>426994.40077000001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1A-41F6-96AB-526707E3773F}"/>
            </c:ext>
          </c:extLst>
        </c:ser>
        <c:ser>
          <c:idx val="0"/>
          <c:order val="1"/>
          <c:tx>
            <c:strRef>
              <c:f>'2002_2020_AYLIK_IHR'!$A$49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'2002_2020_AYLIK_IHR'!$C$49:$N$49</c:f>
              <c:numCache>
                <c:formatCode>#,##0</c:formatCode>
                <c:ptCount val="12"/>
                <c:pt idx="0">
                  <c:v>287885.92378999997</c:v>
                </c:pt>
                <c:pt idx="1">
                  <c:v>309024.14743999997</c:v>
                </c:pt>
                <c:pt idx="2">
                  <c:v>316472.83137999999</c:v>
                </c:pt>
                <c:pt idx="3">
                  <c:v>231358.31606000001</c:v>
                </c:pt>
                <c:pt idx="4">
                  <c:v>250126.45538</c:v>
                </c:pt>
                <c:pt idx="5">
                  <c:v>322827.06705999997</c:v>
                </c:pt>
                <c:pt idx="6">
                  <c:v>350453.63160000002</c:v>
                </c:pt>
                <c:pt idx="7">
                  <c:v>318562.36916</c:v>
                </c:pt>
                <c:pt idx="8">
                  <c:v>344046.81894999999</c:v>
                </c:pt>
                <c:pt idx="9">
                  <c:v>356390.24981000001</c:v>
                </c:pt>
                <c:pt idx="10">
                  <c:v>318073.2954</c:v>
                </c:pt>
                <c:pt idx="11">
                  <c:v>352265.43910000002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1A-41F6-96AB-526707E377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8241600"/>
        <c:axId val="-38249216"/>
      </c:lineChart>
      <c:catAx>
        <c:axId val="-38241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382492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38249216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38241600"/>
        <c:crosses val="autoZero"/>
        <c:crossBetween val="between"/>
        <c:majorUnit val="4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MÜCEVHER İHRACATI (Bin $)</a:t>
            </a:r>
          </a:p>
        </c:rich>
      </c:tx>
      <c:layout>
        <c:manualLayout>
          <c:xMode val="edge"/>
          <c:yMode val="edge"/>
          <c:x val="0.31793884198210159"/>
          <c:y val="4.567901234567900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465895742924319"/>
          <c:y val="0.18518585498356113"/>
          <c:w val="0.79116621008685151"/>
          <c:h val="0.5185203939539712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'2002_2020_AYLIK_IHR'!$A$50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'2002_2020_AYLIK_IHR'!$C$50:$N$50</c:f>
              <c:numCache>
                <c:formatCode>#,##0</c:formatCode>
                <c:ptCount val="12"/>
                <c:pt idx="0">
                  <c:v>330233.26205000002</c:v>
                </c:pt>
                <c:pt idx="1">
                  <c:v>305386.72181999998</c:v>
                </c:pt>
                <c:pt idx="2">
                  <c:v>339820.52992</c:v>
                </c:pt>
                <c:pt idx="3">
                  <c:v>403119.28915000003</c:v>
                </c:pt>
                <c:pt idx="4">
                  <c:v>490482.38944</c:v>
                </c:pt>
                <c:pt idx="5">
                  <c:v>591734.46400000004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15-41E9-9422-501E58645CC5}"/>
            </c:ext>
          </c:extLst>
        </c:ser>
        <c:ser>
          <c:idx val="0"/>
          <c:order val="1"/>
          <c:tx>
            <c:strRef>
              <c:f>'2002_2020_AYLIK_IHR'!$A$51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'2002_2020_AYLIK_IHR'!$C$51:$N$51</c:f>
              <c:numCache>
                <c:formatCode>#,##0</c:formatCode>
                <c:ptCount val="12"/>
                <c:pt idx="0">
                  <c:v>290551.54897</c:v>
                </c:pt>
                <c:pt idx="1">
                  <c:v>374002.95552000002</c:v>
                </c:pt>
                <c:pt idx="2">
                  <c:v>229228.4767</c:v>
                </c:pt>
                <c:pt idx="3">
                  <c:v>145571.75638000001</c:v>
                </c:pt>
                <c:pt idx="4">
                  <c:v>230640.46377999999</c:v>
                </c:pt>
                <c:pt idx="5">
                  <c:v>346434.36122999998</c:v>
                </c:pt>
                <c:pt idx="6">
                  <c:v>347043.65740999999</c:v>
                </c:pt>
                <c:pt idx="7">
                  <c:v>187487.85428999999</c:v>
                </c:pt>
                <c:pt idx="8">
                  <c:v>316252.85888999997</c:v>
                </c:pt>
                <c:pt idx="9">
                  <c:v>694774.87872000004</c:v>
                </c:pt>
                <c:pt idx="10">
                  <c:v>314789.19592000003</c:v>
                </c:pt>
                <c:pt idx="11">
                  <c:v>301778.18302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15-41E9-9422-501E58645C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8249760"/>
        <c:axId val="-38248672"/>
      </c:lineChart>
      <c:catAx>
        <c:axId val="-38249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382486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38248672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38249760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4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ÇELİK İHRACATI</a:t>
            </a:r>
            <a:r>
              <a:rPr lang="tr-TR" baseline="0"/>
              <a:t> </a:t>
            </a:r>
            <a:r>
              <a:rPr lang="tr-TR"/>
              <a:t>(Bin $)</a:t>
            </a:r>
          </a:p>
        </c:rich>
      </c:tx>
      <c:layout>
        <c:manualLayout>
          <c:xMode val="edge"/>
          <c:yMode val="edge"/>
          <c:x val="0.34691106585200271"/>
          <c:y val="3.6900369003690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682281059063141"/>
          <c:y val="0.19926238002537525"/>
          <c:w val="0.80651731160896056"/>
          <c:h val="0.5387463581540417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'2002_2020_AYLIK_IHR'!$A$56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'2002_2020_AYLIK_IHR'!$C$46:$N$46</c:f>
              <c:numCache>
                <c:formatCode>#,##0</c:formatCode>
                <c:ptCount val="12"/>
                <c:pt idx="0">
                  <c:v>1052840.70906</c:v>
                </c:pt>
                <c:pt idx="1">
                  <c:v>1199909.6499399999</c:v>
                </c:pt>
                <c:pt idx="2">
                  <c:v>1529267.77504</c:v>
                </c:pt>
                <c:pt idx="3">
                  <c:v>1654134.06057</c:v>
                </c:pt>
                <c:pt idx="4">
                  <c:v>1746563.1503900001</c:v>
                </c:pt>
                <c:pt idx="5">
                  <c:v>2025836.58999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36-4370-829F-95E1691045E7}"/>
            </c:ext>
          </c:extLst>
        </c:ser>
        <c:ser>
          <c:idx val="0"/>
          <c:order val="1"/>
          <c:tx>
            <c:strRef>
              <c:f>'2002_2020_AYLIK_IHR'!$A$47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'2002_2020_AYLIK_IHR'!$C$47:$N$47</c:f>
              <c:numCache>
                <c:formatCode>#,##0</c:formatCode>
                <c:ptCount val="12"/>
                <c:pt idx="0">
                  <c:v>1133329.39219</c:v>
                </c:pt>
                <c:pt idx="1">
                  <c:v>997635.78670000006</c:v>
                </c:pt>
                <c:pt idx="2">
                  <c:v>979413.15893000003</c:v>
                </c:pt>
                <c:pt idx="3">
                  <c:v>900232.90145</c:v>
                </c:pt>
                <c:pt idx="4">
                  <c:v>813839.48707000003</c:v>
                </c:pt>
                <c:pt idx="5">
                  <c:v>1119137.2262800001</c:v>
                </c:pt>
                <c:pt idx="6">
                  <c:v>1034390.7086</c:v>
                </c:pt>
                <c:pt idx="7">
                  <c:v>864653.32877000002</c:v>
                </c:pt>
                <c:pt idx="8">
                  <c:v>1084079.7432599999</c:v>
                </c:pt>
                <c:pt idx="9">
                  <c:v>1103969.95025</c:v>
                </c:pt>
                <c:pt idx="10">
                  <c:v>1208069.7869299999</c:v>
                </c:pt>
                <c:pt idx="11">
                  <c:v>1364474.44958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36-4370-829F-95E1691045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8248128"/>
        <c:axId val="-38245952"/>
      </c:lineChart>
      <c:catAx>
        <c:axId val="-38248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382459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38245952"/>
        <c:scaling>
          <c:orientation val="minMax"/>
          <c:max val="3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38248128"/>
        <c:crosses val="autoZero"/>
        <c:crossBetween val="between"/>
        <c:majorUnit val="25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MADENCİLİK ÜRÜNLERİ İHRACATI (Bin $)</a:t>
            </a:r>
          </a:p>
        </c:rich>
      </c:tx>
      <c:layout>
        <c:manualLayout>
          <c:xMode val="edge"/>
          <c:yMode val="edge"/>
          <c:x val="0.23400000000000001"/>
          <c:y val="4.744067336410537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"/>
          <c:y val="0.17603060638535223"/>
          <c:w val="0.86000000000000065"/>
          <c:h val="0.57303580376508445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'2002_2020_AYLIK_IHR'!$A$60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'2002_2020_AYLIK_IHR'!$C$60:$N$60</c:f>
              <c:numCache>
                <c:formatCode>#,##0</c:formatCode>
                <c:ptCount val="12"/>
                <c:pt idx="0">
                  <c:v>352755.46311999997</c:v>
                </c:pt>
                <c:pt idx="1">
                  <c:v>414359.43463999999</c:v>
                </c:pt>
                <c:pt idx="2">
                  <c:v>446502.02770999999</c:v>
                </c:pt>
                <c:pt idx="3">
                  <c:v>557444.86852000002</c:v>
                </c:pt>
                <c:pt idx="4">
                  <c:v>548619.37231000001</c:v>
                </c:pt>
                <c:pt idx="5">
                  <c:v>497554.75401999999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47-4619-8B7B-299D31A83E36}"/>
            </c:ext>
          </c:extLst>
        </c:ser>
        <c:ser>
          <c:idx val="0"/>
          <c:order val="1"/>
          <c:tx>
            <c:strRef>
              <c:f>'2002_2020_AYLIK_IHR'!$A$61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'2002_2020_AYLIK_IHR'!$C$61:$N$61</c:f>
              <c:numCache>
                <c:formatCode>#,##0</c:formatCode>
                <c:ptCount val="12"/>
                <c:pt idx="0">
                  <c:v>329222.77347000001</c:v>
                </c:pt>
                <c:pt idx="1">
                  <c:v>282280.49232999998</c:v>
                </c:pt>
                <c:pt idx="2">
                  <c:v>323949.13653000002</c:v>
                </c:pt>
                <c:pt idx="3">
                  <c:v>329256.43342999998</c:v>
                </c:pt>
                <c:pt idx="4">
                  <c:v>272368.70199999999</c:v>
                </c:pt>
                <c:pt idx="5">
                  <c:v>312612.13030000002</c:v>
                </c:pt>
                <c:pt idx="6">
                  <c:v>372489.72096000001</c:v>
                </c:pt>
                <c:pt idx="7">
                  <c:v>322478.51418</c:v>
                </c:pt>
                <c:pt idx="8">
                  <c:v>420079.68560999999</c:v>
                </c:pt>
                <c:pt idx="9">
                  <c:v>393981.22207000002</c:v>
                </c:pt>
                <c:pt idx="10">
                  <c:v>432334.80239000003</c:v>
                </c:pt>
                <c:pt idx="11">
                  <c:v>478805.61713999999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47-4619-8B7B-299D31A83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8250848"/>
        <c:axId val="-38240512"/>
      </c:lineChart>
      <c:catAx>
        <c:axId val="-38250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382405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38240512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38250848"/>
        <c:crosses val="autoZero"/>
        <c:crossBetween val="between"/>
        <c:majorUnit val="5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AYLAR BAZINDA TOPLAM İHRACAT
</a:t>
            </a:r>
          </a:p>
        </c:rich>
      </c:tx>
      <c:layout>
        <c:manualLayout>
          <c:xMode val="edge"/>
          <c:yMode val="edge"/>
          <c:x val="0.27731374487279997"/>
          <c:y val="3.663003663003663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21967963386727"/>
          <c:y val="0.21611798920411671"/>
          <c:w val="0.75972540045766757"/>
          <c:h val="0.51648536403017697"/>
        </c:manualLayout>
      </c:layout>
      <c:lineChart>
        <c:grouping val="standard"/>
        <c:varyColors val="0"/>
        <c:ser>
          <c:idx val="0"/>
          <c:order val="0"/>
          <c:tx>
            <c:strRef>
              <c:f>'2002_2020_AYLIK_IHR'!$A$80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'2002_2020_AYLIK_IHR'!$C$80:$N$80</c:f>
              <c:numCache>
                <c:formatCode>#,##0</c:formatCode>
                <c:ptCount val="12"/>
                <c:pt idx="0">
                  <c:v>14701383.685000001</c:v>
                </c:pt>
                <c:pt idx="1">
                  <c:v>14608354.504000001</c:v>
                </c:pt>
                <c:pt idx="2">
                  <c:v>13353268.468</c:v>
                </c:pt>
                <c:pt idx="3">
                  <c:v>8978363.7850000001</c:v>
                </c:pt>
                <c:pt idx="4">
                  <c:v>9957537.1539999992</c:v>
                </c:pt>
                <c:pt idx="5">
                  <c:v>13460363.398</c:v>
                </c:pt>
                <c:pt idx="6">
                  <c:v>14891187.185000001</c:v>
                </c:pt>
                <c:pt idx="7">
                  <c:v>12456492.603</c:v>
                </c:pt>
                <c:pt idx="8">
                  <c:v>15990911.887</c:v>
                </c:pt>
                <c:pt idx="9">
                  <c:v>17316204.897999998</c:v>
                </c:pt>
                <c:pt idx="10">
                  <c:v>16088914.762</c:v>
                </c:pt>
                <c:pt idx="11">
                  <c:v>17841545.068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A3-4492-90D8-03945C35FADF}"/>
            </c:ext>
          </c:extLst>
        </c:ser>
        <c:ser>
          <c:idx val="1"/>
          <c:order val="1"/>
          <c:tx>
            <c:strRef>
              <c:f>'2002_2020_AYLIK_IHR'!$A$81</c:f>
              <c:strCache>
                <c:ptCount val="1"/>
                <c:pt idx="0">
                  <c:v>2021</c:v>
                </c:pt>
              </c:strCache>
            </c:strRef>
          </c:tx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'2002_2020_AYLIK_IHR'!$C$81:$N$81</c:f>
              <c:numCache>
                <c:formatCode>#,##0</c:formatCode>
                <c:ptCount val="12"/>
                <c:pt idx="0">
                  <c:v>15021300.456</c:v>
                </c:pt>
                <c:pt idx="1">
                  <c:v>15956177.265000001</c:v>
                </c:pt>
                <c:pt idx="2">
                  <c:v>18965859.842999998</c:v>
                </c:pt>
                <c:pt idx="3">
                  <c:v>18767969.048999999</c:v>
                </c:pt>
                <c:pt idx="4">
                  <c:v>16497519.82</c:v>
                </c:pt>
                <c:pt idx="5">
                  <c:v>19773242.458000001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A3-4492-90D8-03945C35FA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0575744"/>
        <c:axId val="-200567040"/>
      </c:lineChart>
      <c:catAx>
        <c:axId val="-200575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005670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0567040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0057574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GEMİ</a:t>
            </a:r>
            <a:r>
              <a:rPr lang="tr-TR" sz="1000" baseline="0"/>
              <a:t> VE YAT</a:t>
            </a:r>
            <a:r>
              <a:rPr lang="en-US" sz="1000"/>
              <a:t> İHRACATI (Bin $)</a:t>
            </a:r>
          </a:p>
        </c:rich>
      </c:tx>
      <c:layout>
        <c:manualLayout>
          <c:xMode val="edge"/>
          <c:yMode val="edge"/>
          <c:x val="0.31400000000000078"/>
          <c:y val="4.244694132334591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999999999999999"/>
          <c:y val="0.14606820214888874"/>
          <c:w val="0.86000000000000065"/>
          <c:h val="0.57303580376508478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'2002_2020_AYLIK_IHR'!$A$38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'2002_2020_AYLIK_IHR'!$C$38:$N$38</c:f>
              <c:numCache>
                <c:formatCode>#,##0</c:formatCode>
                <c:ptCount val="12"/>
                <c:pt idx="0">
                  <c:v>42744.004710000001</c:v>
                </c:pt>
                <c:pt idx="1">
                  <c:v>14477.6723</c:v>
                </c:pt>
                <c:pt idx="2">
                  <c:v>153858.56008</c:v>
                </c:pt>
                <c:pt idx="3">
                  <c:v>109911.3973</c:v>
                </c:pt>
                <c:pt idx="4">
                  <c:v>136100.62893000001</c:v>
                </c:pt>
                <c:pt idx="5">
                  <c:v>277380.44821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3A-4976-9A62-6B99C169592C}"/>
            </c:ext>
          </c:extLst>
        </c:ser>
        <c:ser>
          <c:idx val="0"/>
          <c:order val="1"/>
          <c:tx>
            <c:strRef>
              <c:f>'2002_2020_AYLIK_IHR'!$A$39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'2002_2020_AYLIK_IHR'!$C$39:$N$39</c:f>
              <c:numCache>
                <c:formatCode>#,##0</c:formatCode>
                <c:ptCount val="12"/>
                <c:pt idx="0">
                  <c:v>108751.99489</c:v>
                </c:pt>
                <c:pt idx="1">
                  <c:v>147559.76540999999</c:v>
                </c:pt>
                <c:pt idx="2">
                  <c:v>68797.787249999994</c:v>
                </c:pt>
                <c:pt idx="3">
                  <c:v>28953.63925</c:v>
                </c:pt>
                <c:pt idx="4">
                  <c:v>58162.571049999999</c:v>
                </c:pt>
                <c:pt idx="5">
                  <c:v>88349.361170000004</c:v>
                </c:pt>
                <c:pt idx="6">
                  <c:v>141332.83762000001</c:v>
                </c:pt>
                <c:pt idx="7">
                  <c:v>120028.25627</c:v>
                </c:pt>
                <c:pt idx="8">
                  <c:v>159923.62223000001</c:v>
                </c:pt>
                <c:pt idx="9">
                  <c:v>41729.86378</c:v>
                </c:pt>
                <c:pt idx="10">
                  <c:v>223265.95722000001</c:v>
                </c:pt>
                <c:pt idx="11">
                  <c:v>188150.69876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3A-4976-9A62-6B99C16959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8247040"/>
        <c:axId val="-38250304"/>
      </c:lineChart>
      <c:catAx>
        <c:axId val="-38247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382503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38250304"/>
        <c:scaling>
          <c:orientation val="minMax"/>
          <c:max val="4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38247040"/>
        <c:crosses val="autoZero"/>
        <c:crossBetween val="between"/>
        <c:majorUnit val="5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SAVUNMA</a:t>
            </a:r>
            <a:r>
              <a:rPr lang="tr-TR" sz="1000" baseline="0"/>
              <a:t> VE HAVACILIK SANAYİİ</a:t>
            </a:r>
            <a:r>
              <a:rPr lang="en-US" sz="1000"/>
              <a:t> İHRACATI (Bin $)</a:t>
            </a:r>
          </a:p>
        </c:rich>
      </c:tx>
      <c:layout>
        <c:manualLayout>
          <c:xMode val="edge"/>
          <c:yMode val="edge"/>
          <c:x val="0.22066666666666668"/>
          <c:y val="2.74656679151061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999999999999999"/>
          <c:y val="0.15106195995163529"/>
          <c:w val="0.86000000000000065"/>
          <c:h val="0.57303580376508445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'2002_2020_AYLIK_IHR'!$A$52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'2002_2020_AYLIK_IHR'!$C$52:$N$52</c:f>
              <c:numCache>
                <c:formatCode>#,##0</c:formatCode>
                <c:ptCount val="12"/>
                <c:pt idx="0">
                  <c:v>166996.66803</c:v>
                </c:pt>
                <c:pt idx="1">
                  <c:v>233224.86911999999</c:v>
                </c:pt>
                <c:pt idx="2">
                  <c:v>246973.32432000001</c:v>
                </c:pt>
                <c:pt idx="3">
                  <c:v>302515.77065999998</c:v>
                </c:pt>
                <c:pt idx="4">
                  <c:v>170346.18906</c:v>
                </c:pt>
                <c:pt idx="5">
                  <c:v>221791.03886999999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75-4D21-A72E-A05DE8F7A3FC}"/>
            </c:ext>
          </c:extLst>
        </c:ser>
        <c:ser>
          <c:idx val="0"/>
          <c:order val="1"/>
          <c:tx>
            <c:strRef>
              <c:f>'2002_2020_AYLIK_IHR'!$A$53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chemeClr val="tx2"/>
              </a:solidFill>
            </a:ln>
          </c:spPr>
          <c:marker>
            <c:symbol val="diamond"/>
            <c:size val="7"/>
            <c:spPr>
              <a:solidFill>
                <a:schemeClr val="tx2"/>
              </a:solidFill>
            </c:spPr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'2002_2020_AYLIK_IHR'!$C$53:$N$53</c:f>
              <c:numCache>
                <c:formatCode>#,##0</c:formatCode>
                <c:ptCount val="12"/>
                <c:pt idx="0">
                  <c:v>166851.07902</c:v>
                </c:pt>
                <c:pt idx="1">
                  <c:v>173864.44618999999</c:v>
                </c:pt>
                <c:pt idx="2">
                  <c:v>141493.82573000001</c:v>
                </c:pt>
                <c:pt idx="3">
                  <c:v>160660.43745</c:v>
                </c:pt>
                <c:pt idx="4">
                  <c:v>112401.96175</c:v>
                </c:pt>
                <c:pt idx="5">
                  <c:v>167255.90655000001</c:v>
                </c:pt>
                <c:pt idx="6">
                  <c:v>139475.37940000001</c:v>
                </c:pt>
                <c:pt idx="7">
                  <c:v>177409.4436</c:v>
                </c:pt>
                <c:pt idx="8">
                  <c:v>281550.57806999999</c:v>
                </c:pt>
                <c:pt idx="9">
                  <c:v>287181.89549999998</c:v>
                </c:pt>
                <c:pt idx="10">
                  <c:v>191365.55755</c:v>
                </c:pt>
                <c:pt idx="11">
                  <c:v>279510.36897000001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75-4D21-A72E-A05DE8F7A3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8244864"/>
        <c:axId val="-38244320"/>
      </c:lineChart>
      <c:catAx>
        <c:axId val="-38244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382443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38244320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3824486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892262467191599"/>
          <c:y val="0.11235955056179775"/>
          <c:w val="0.26751999999999998"/>
          <c:h val="7.4135283651341338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İKLİMLENDİRME</a:t>
            </a:r>
            <a:r>
              <a:rPr lang="tr-TR" sz="1000" baseline="0"/>
              <a:t> SANAYİ </a:t>
            </a:r>
            <a:r>
              <a:rPr lang="en-US" sz="1000"/>
              <a:t>İHRACATI (Bin $)</a:t>
            </a:r>
          </a:p>
        </c:rich>
      </c:tx>
      <c:layout>
        <c:manualLayout>
          <c:xMode val="edge"/>
          <c:yMode val="edge"/>
          <c:x val="0.25800000000000001"/>
          <c:y val="3.24594257178526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"/>
          <c:y val="0.17603060638535223"/>
          <c:w val="0.86000000000000065"/>
          <c:h val="0.55306064270056132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'2002_2020_AYLIK_IHR'!$A$54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'2002_2020_AYLIK_IHR'!$C$54:$N$54</c:f>
              <c:numCache>
                <c:formatCode>#,##0</c:formatCode>
                <c:ptCount val="12"/>
                <c:pt idx="0">
                  <c:v>400092.34071999998</c:v>
                </c:pt>
                <c:pt idx="1">
                  <c:v>446007.40090000001</c:v>
                </c:pt>
                <c:pt idx="2">
                  <c:v>546177.95542999997</c:v>
                </c:pt>
                <c:pt idx="3">
                  <c:v>561290.57148000004</c:v>
                </c:pt>
                <c:pt idx="4">
                  <c:v>486214.76861000003</c:v>
                </c:pt>
                <c:pt idx="5">
                  <c:v>574860.55836000002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D1-4EBD-8472-0C51F21BE924}"/>
            </c:ext>
          </c:extLst>
        </c:ser>
        <c:ser>
          <c:idx val="0"/>
          <c:order val="1"/>
          <c:tx>
            <c:strRef>
              <c:f>'2002_2020_AYLIK_IHR'!$A$55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chemeClr val="tx2"/>
              </a:solidFill>
            </a:ln>
          </c:spPr>
          <c:marker>
            <c:symbol val="diamond"/>
            <c:size val="7"/>
            <c:spPr>
              <a:solidFill>
                <a:schemeClr val="tx2"/>
              </a:solidFill>
            </c:spPr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'2002_2020_AYLIK_IHR'!$C$55:$N$55</c:f>
              <c:numCache>
                <c:formatCode>#,##0</c:formatCode>
                <c:ptCount val="12"/>
                <c:pt idx="0">
                  <c:v>360950.43206999998</c:v>
                </c:pt>
                <c:pt idx="1">
                  <c:v>387544.98968</c:v>
                </c:pt>
                <c:pt idx="2">
                  <c:v>396008.68799000001</c:v>
                </c:pt>
                <c:pt idx="3">
                  <c:v>286875.19173000002</c:v>
                </c:pt>
                <c:pt idx="4">
                  <c:v>277944.24114</c:v>
                </c:pt>
                <c:pt idx="5">
                  <c:v>359616.86741000001</c:v>
                </c:pt>
                <c:pt idx="6">
                  <c:v>415949.28769999999</c:v>
                </c:pt>
                <c:pt idx="7">
                  <c:v>355292.86916</c:v>
                </c:pt>
                <c:pt idx="8">
                  <c:v>435778.98809</c:v>
                </c:pt>
                <c:pt idx="9">
                  <c:v>459648.83395</c:v>
                </c:pt>
                <c:pt idx="10">
                  <c:v>439308.36479000002</c:v>
                </c:pt>
                <c:pt idx="11">
                  <c:v>487904.25274000003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D1-4EBD-8472-0C51F21BE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8254112"/>
        <c:axId val="-38253568"/>
      </c:lineChart>
      <c:catAx>
        <c:axId val="-38254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382535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38253568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38254112"/>
        <c:crosses val="autoZero"/>
        <c:crossBetween val="between"/>
        <c:majorUnit val="5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 sz="1000"/>
              <a:t>AYLAR BAZINDA TARIM İHRACATI</a:t>
            </a:r>
            <a:endParaRPr lang="tr-TR" sz="1000" b="1" i="0" u="none" strike="noStrike" baseline="0"/>
          </a:p>
        </c:rich>
      </c:tx>
      <c:layout>
        <c:manualLayout>
          <c:xMode val="edge"/>
          <c:yMode val="edge"/>
          <c:x val="0.27169617989891004"/>
          <c:y val="5.5335968379446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390845884621779"/>
          <c:y val="0.18972368631825576"/>
          <c:w val="0.75402468126949163"/>
          <c:h val="0.54940817496328231"/>
        </c:manualLayout>
      </c:layout>
      <c:lineChart>
        <c:grouping val="standard"/>
        <c:varyColors val="0"/>
        <c:ser>
          <c:idx val="0"/>
          <c:order val="0"/>
          <c:tx>
            <c:strRef>
              <c:f>'2002_2020_AYLIK_IHR'!$A$3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'2002_2020_AYLIK_IHR'!$C$3:$N$3</c:f>
              <c:numCache>
                <c:formatCode>#,##0</c:formatCode>
                <c:ptCount val="12"/>
                <c:pt idx="0">
                  <c:v>2043227.3886000002</c:v>
                </c:pt>
                <c:pt idx="1">
                  <c:v>1939477.2558599999</c:v>
                </c:pt>
                <c:pt idx="2">
                  <c:v>2031647.1407999999</c:v>
                </c:pt>
                <c:pt idx="3">
                  <c:v>1762688.7463500001</c:v>
                </c:pt>
                <c:pt idx="4">
                  <c:v>1575449.7843600002</c:v>
                </c:pt>
                <c:pt idx="5">
                  <c:v>1909991.8026700001</c:v>
                </c:pt>
                <c:pt idx="6">
                  <c:v>1954110.6066000003</c:v>
                </c:pt>
                <c:pt idx="7">
                  <c:v>1678855.3302</c:v>
                </c:pt>
                <c:pt idx="8">
                  <c:v>2215725.02703</c:v>
                </c:pt>
                <c:pt idx="9">
                  <c:v>2332473.73771</c:v>
                </c:pt>
                <c:pt idx="10">
                  <c:v>2307947.2413300001</c:v>
                </c:pt>
                <c:pt idx="11">
                  <c:v>2594058.66316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B8-4F94-888C-08FD1B689C35}"/>
            </c:ext>
          </c:extLst>
        </c:ser>
        <c:ser>
          <c:idx val="1"/>
          <c:order val="1"/>
          <c:tx>
            <c:strRef>
              <c:f>'2002_2020_AYLIK_IHR'!$A$2</c:f>
              <c:strCache>
                <c:ptCount val="1"/>
                <c:pt idx="0">
                  <c:v>2021</c:v>
                </c:pt>
              </c:strCache>
            </c:strRef>
          </c:tx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'2002_2020_AYLIK_IHR'!$C$2:$N$2</c:f>
              <c:numCache>
                <c:formatCode>#,##0</c:formatCode>
                <c:ptCount val="12"/>
                <c:pt idx="0">
                  <c:v>2059952.5122600002</c:v>
                </c:pt>
                <c:pt idx="1">
                  <c:v>2128251.4620599998</c:v>
                </c:pt>
                <c:pt idx="2">
                  <c:v>2427772.3920199997</c:v>
                </c:pt>
                <c:pt idx="3">
                  <c:v>2355124.4513500002</c:v>
                </c:pt>
                <c:pt idx="4">
                  <c:v>2080717.7374499999</c:v>
                </c:pt>
                <c:pt idx="5">
                  <c:v>2564723.4617300001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B8-4F94-888C-08FD1B689C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0565952"/>
        <c:axId val="-200565408"/>
      </c:lineChart>
      <c:catAx>
        <c:axId val="-200565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005654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0565408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0056595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AYLIK İHRACAT RAKAMLARINDAKİ DEĞİŞİM, 2009-2021</a:t>
            </a:r>
          </a:p>
        </c:rich>
      </c:tx>
      <c:layout>
        <c:manualLayout>
          <c:xMode val="edge"/>
          <c:yMode val="edge"/>
          <c:x val="0.21774221770665791"/>
          <c:y val="3.409090909090908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053783200215318"/>
          <c:y val="0.16477295583961588"/>
          <c:w val="0.73656010658196058"/>
          <c:h val="0.60795538878754851"/>
        </c:manualLayout>
      </c:layout>
      <c:lineChart>
        <c:grouping val="standard"/>
        <c:varyColors val="0"/>
        <c:ser>
          <c:idx val="5"/>
          <c:order val="0"/>
          <c:tx>
            <c:v>2009</c:v>
          </c:tx>
          <c:spPr>
            <a:ln w="38100">
              <a:solidFill>
                <a:srgbClr val="800000"/>
              </a:solidFill>
              <a:prstDash val="solid"/>
            </a:ln>
          </c:spPr>
          <c:marker>
            <c:symbol val="none"/>
          </c:marker>
          <c:val>
            <c:numRef>
              <c:f>'2002_2020_AYLIK_IHR'!$C$69:$N$69</c:f>
              <c:numCache>
                <c:formatCode>#,##0</c:formatCode>
                <c:ptCount val="12"/>
                <c:pt idx="0">
                  <c:v>7884493.5240000002</c:v>
                </c:pt>
                <c:pt idx="1">
                  <c:v>8435115.8340000007</c:v>
                </c:pt>
                <c:pt idx="2">
                  <c:v>8155485.0810000002</c:v>
                </c:pt>
                <c:pt idx="3">
                  <c:v>7561696.2829999998</c:v>
                </c:pt>
                <c:pt idx="4">
                  <c:v>7346407.5279999999</c:v>
                </c:pt>
                <c:pt idx="5">
                  <c:v>8329692.7829999998</c:v>
                </c:pt>
                <c:pt idx="6">
                  <c:v>9055733.6710000001</c:v>
                </c:pt>
                <c:pt idx="7">
                  <c:v>7839908.8420000002</c:v>
                </c:pt>
                <c:pt idx="8">
                  <c:v>8480708.3870000001</c:v>
                </c:pt>
                <c:pt idx="9">
                  <c:v>10095768.029999999</c:v>
                </c:pt>
                <c:pt idx="10">
                  <c:v>8903010.773</c:v>
                </c:pt>
                <c:pt idx="11">
                  <c:v>10054591.867000001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0F-4498-8AF1-DD37EB75C603}"/>
            </c:ext>
          </c:extLst>
        </c:ser>
        <c:ser>
          <c:idx val="6"/>
          <c:order val="1"/>
          <c:tx>
            <c:strRef>
              <c:f>'2002_2020_AYLIK_IHR'!$A$70</c:f>
              <c:strCache>
                <c:ptCount val="1"/>
                <c:pt idx="0">
                  <c:v>2010</c:v>
                </c:pt>
              </c:strCache>
            </c:strRef>
          </c:tx>
          <c:marker>
            <c:symbol val="none"/>
          </c:marker>
          <c:val>
            <c:numRef>
              <c:f>'2002_2020_AYLIK_IHR'!$C$70:$N$70</c:f>
              <c:numCache>
                <c:formatCode>#,##0</c:formatCode>
                <c:ptCount val="12"/>
                <c:pt idx="0">
                  <c:v>7828748.0580000002</c:v>
                </c:pt>
                <c:pt idx="1">
                  <c:v>8263237.8140000002</c:v>
                </c:pt>
                <c:pt idx="2">
                  <c:v>9886488.1710000001</c:v>
                </c:pt>
                <c:pt idx="3">
                  <c:v>9396006.6539999992</c:v>
                </c:pt>
                <c:pt idx="4">
                  <c:v>9799958.1170000006</c:v>
                </c:pt>
                <c:pt idx="5">
                  <c:v>9542907.6439999994</c:v>
                </c:pt>
                <c:pt idx="6">
                  <c:v>9564682.5449999999</c:v>
                </c:pt>
                <c:pt idx="7">
                  <c:v>8523451.9729999993</c:v>
                </c:pt>
                <c:pt idx="8">
                  <c:v>8909230.5209999997</c:v>
                </c:pt>
                <c:pt idx="9">
                  <c:v>10963586.27</c:v>
                </c:pt>
                <c:pt idx="10">
                  <c:v>9382369.7180000003</c:v>
                </c:pt>
                <c:pt idx="11">
                  <c:v>11822551.698999999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0F-4498-8AF1-DD37EB75C603}"/>
            </c:ext>
          </c:extLst>
        </c:ser>
        <c:ser>
          <c:idx val="7"/>
          <c:order val="2"/>
          <c:tx>
            <c:strRef>
              <c:f>'2002_2020_AYLIK_IHR'!$A$71</c:f>
              <c:strCache>
                <c:ptCount val="1"/>
                <c:pt idx="0">
                  <c:v>2011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val>
            <c:numRef>
              <c:f>'2002_2020_AYLIK_IHR'!$C$71:$N$71</c:f>
              <c:numCache>
                <c:formatCode>#,##0</c:formatCode>
                <c:ptCount val="12"/>
                <c:pt idx="0">
                  <c:v>9551084.6390000004</c:v>
                </c:pt>
                <c:pt idx="1">
                  <c:v>10059126.307</c:v>
                </c:pt>
                <c:pt idx="2">
                  <c:v>11811085.16</c:v>
                </c:pt>
                <c:pt idx="3">
                  <c:v>11873269.447000001</c:v>
                </c:pt>
                <c:pt idx="4">
                  <c:v>10943364.372</c:v>
                </c:pt>
                <c:pt idx="5">
                  <c:v>11349953.558</c:v>
                </c:pt>
                <c:pt idx="6">
                  <c:v>11860004.271</c:v>
                </c:pt>
                <c:pt idx="7">
                  <c:v>11245124.657</c:v>
                </c:pt>
                <c:pt idx="8">
                  <c:v>10750626.098999999</c:v>
                </c:pt>
                <c:pt idx="9">
                  <c:v>11907219.297</c:v>
                </c:pt>
                <c:pt idx="10">
                  <c:v>11078524.743000001</c:v>
                </c:pt>
                <c:pt idx="11">
                  <c:v>12477486.279999999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D0F-4498-8AF1-DD37EB75C603}"/>
            </c:ext>
          </c:extLst>
        </c:ser>
        <c:ser>
          <c:idx val="0"/>
          <c:order val="3"/>
          <c:tx>
            <c:strRef>
              <c:f>'2002_2020_AYLIK_IHR'!$A$72</c:f>
              <c:strCache>
                <c:ptCount val="1"/>
                <c:pt idx="0">
                  <c:v>2012</c:v>
                </c:pt>
              </c:strCache>
            </c:strRef>
          </c:tx>
          <c:marker>
            <c:symbol val="none"/>
          </c:marker>
          <c:val>
            <c:numRef>
              <c:f>'2002_2020_AYLIK_IHR'!$C$72:$N$72</c:f>
              <c:numCache>
                <c:formatCode>#,##0</c:formatCode>
                <c:ptCount val="12"/>
                <c:pt idx="0">
                  <c:v>10348187.165999999</c:v>
                </c:pt>
                <c:pt idx="1">
                  <c:v>11748000.124</c:v>
                </c:pt>
                <c:pt idx="2">
                  <c:v>13208572.977</c:v>
                </c:pt>
                <c:pt idx="3">
                  <c:v>12630226.718</c:v>
                </c:pt>
                <c:pt idx="4">
                  <c:v>13131530.960999999</c:v>
                </c:pt>
                <c:pt idx="5">
                  <c:v>13231198.687999999</c:v>
                </c:pt>
                <c:pt idx="6">
                  <c:v>12830675.307</c:v>
                </c:pt>
                <c:pt idx="7">
                  <c:v>12831394.572000001</c:v>
                </c:pt>
                <c:pt idx="8">
                  <c:v>12952651.721999999</c:v>
                </c:pt>
                <c:pt idx="9">
                  <c:v>13190769.654999999</c:v>
                </c:pt>
                <c:pt idx="10">
                  <c:v>13753052.493000001</c:v>
                </c:pt>
                <c:pt idx="11">
                  <c:v>12605476.173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D0F-4498-8AF1-DD37EB75C603}"/>
            </c:ext>
          </c:extLst>
        </c:ser>
        <c:ser>
          <c:idx val="3"/>
          <c:order val="4"/>
          <c:tx>
            <c:strRef>
              <c:f>'2002_2020_AYLIK_IHR'!$A$73</c:f>
              <c:strCache>
                <c:ptCount val="1"/>
                <c:pt idx="0">
                  <c:v>2013</c:v>
                </c:pt>
              </c:strCache>
            </c:strRef>
          </c:tx>
          <c:marker>
            <c:symbol val="none"/>
          </c:marker>
          <c:val>
            <c:numRef>
              <c:f>'2002_2020_AYLIK_IHR'!$C$73:$N$73</c:f>
              <c:numCache>
                <c:formatCode>#,##0</c:formatCode>
                <c:ptCount val="12"/>
                <c:pt idx="0">
                  <c:v>11481521.079</c:v>
                </c:pt>
                <c:pt idx="1">
                  <c:v>12385690.909</c:v>
                </c:pt>
                <c:pt idx="2">
                  <c:v>13122058.141000001</c:v>
                </c:pt>
                <c:pt idx="3">
                  <c:v>12468202.903000001</c:v>
                </c:pt>
                <c:pt idx="4">
                  <c:v>13277209.017000001</c:v>
                </c:pt>
                <c:pt idx="5">
                  <c:v>12399973.961999999</c:v>
                </c:pt>
                <c:pt idx="6">
                  <c:v>13059519.685000001</c:v>
                </c:pt>
                <c:pt idx="7">
                  <c:v>11118300.903000001</c:v>
                </c:pt>
                <c:pt idx="8">
                  <c:v>13060371.039000001</c:v>
                </c:pt>
                <c:pt idx="9">
                  <c:v>12053704.638</c:v>
                </c:pt>
                <c:pt idx="10">
                  <c:v>14201227.351</c:v>
                </c:pt>
                <c:pt idx="11">
                  <c:v>13174857.460000001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D0F-4498-8AF1-DD37EB75C603}"/>
            </c:ext>
          </c:extLst>
        </c:ser>
        <c:ser>
          <c:idx val="4"/>
          <c:order val="5"/>
          <c:tx>
            <c:strRef>
              <c:f>'2002_2020_AYLIK_IHR'!$A$74</c:f>
              <c:strCache>
                <c:ptCount val="1"/>
                <c:pt idx="0">
                  <c:v>2014</c:v>
                </c:pt>
              </c:strCache>
            </c:strRef>
          </c:tx>
          <c:marker>
            <c:symbol val="diamond"/>
            <c:size val="5"/>
          </c:marker>
          <c:val>
            <c:numRef>
              <c:f>'2002_2020_AYLIK_IHR'!$C$74:$N$74</c:f>
              <c:numCache>
                <c:formatCode>#,##0</c:formatCode>
                <c:ptCount val="12"/>
                <c:pt idx="0">
                  <c:v>12399761.948000001</c:v>
                </c:pt>
                <c:pt idx="1">
                  <c:v>13053292.493000001</c:v>
                </c:pt>
                <c:pt idx="2">
                  <c:v>14680110.779999999</c:v>
                </c:pt>
                <c:pt idx="3">
                  <c:v>13371185.664000001</c:v>
                </c:pt>
                <c:pt idx="4">
                  <c:v>13681906.159</c:v>
                </c:pt>
                <c:pt idx="5">
                  <c:v>12880924.245999999</c:v>
                </c:pt>
                <c:pt idx="6">
                  <c:v>13344776.958000001</c:v>
                </c:pt>
                <c:pt idx="7">
                  <c:v>11386828.925000001</c:v>
                </c:pt>
                <c:pt idx="8">
                  <c:v>13583120.905999999</c:v>
                </c:pt>
                <c:pt idx="9">
                  <c:v>12891630.102</c:v>
                </c:pt>
                <c:pt idx="10">
                  <c:v>13067348.107000001</c:v>
                </c:pt>
                <c:pt idx="11">
                  <c:v>13269271.402000001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D0F-4498-8AF1-DD37EB75C603}"/>
            </c:ext>
          </c:extLst>
        </c:ser>
        <c:ser>
          <c:idx val="1"/>
          <c:order val="6"/>
          <c:tx>
            <c:strRef>
              <c:f>'2002_2020_AYLIK_IHR'!$A$75</c:f>
              <c:strCache>
                <c:ptCount val="1"/>
                <c:pt idx="0">
                  <c:v>2015</c:v>
                </c:pt>
              </c:strCache>
            </c:strRef>
          </c:tx>
          <c:marker>
            <c:symbol val="none"/>
          </c:marker>
          <c:val>
            <c:numRef>
              <c:f>'2002_2020_AYLIK_IHR'!$C$75:$N$75</c:f>
              <c:numCache>
                <c:formatCode>#,##0</c:formatCode>
                <c:ptCount val="12"/>
                <c:pt idx="0">
                  <c:v>12301766.75</c:v>
                </c:pt>
                <c:pt idx="1">
                  <c:v>12231860.140000001</c:v>
                </c:pt>
                <c:pt idx="2">
                  <c:v>12519910.437999999</c:v>
                </c:pt>
                <c:pt idx="3">
                  <c:v>13349346.866</c:v>
                </c:pt>
                <c:pt idx="4">
                  <c:v>11080385.127</c:v>
                </c:pt>
                <c:pt idx="5">
                  <c:v>11949647.085999999</c:v>
                </c:pt>
                <c:pt idx="6">
                  <c:v>11129358.973999999</c:v>
                </c:pt>
                <c:pt idx="7">
                  <c:v>11022045.344000001</c:v>
                </c:pt>
                <c:pt idx="8">
                  <c:v>11581703.842</c:v>
                </c:pt>
                <c:pt idx="9">
                  <c:v>13240039.088</c:v>
                </c:pt>
                <c:pt idx="10">
                  <c:v>11681989.013</c:v>
                </c:pt>
                <c:pt idx="11">
                  <c:v>11750818.76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D0F-4498-8AF1-DD37EB75C603}"/>
            </c:ext>
          </c:extLst>
        </c:ser>
        <c:ser>
          <c:idx val="2"/>
          <c:order val="7"/>
          <c:tx>
            <c:strRef>
              <c:f>'2002_2020_AYLIK_IHR'!$A$76</c:f>
              <c:strCache>
                <c:ptCount val="1"/>
                <c:pt idx="0">
                  <c:v>2016</c:v>
                </c:pt>
              </c:strCache>
            </c:strRef>
          </c:tx>
          <c:marker>
            <c:symbol val="none"/>
          </c:marker>
          <c:val>
            <c:numRef>
              <c:f>'2002_2020_AYLIK_IHR'!$C$76:$N$76</c:f>
              <c:numCache>
                <c:formatCode>#,##0</c:formatCode>
                <c:ptCount val="12"/>
                <c:pt idx="0">
                  <c:v>9546115.4000000004</c:v>
                </c:pt>
                <c:pt idx="1">
                  <c:v>12366388.057</c:v>
                </c:pt>
                <c:pt idx="2">
                  <c:v>12757672.093</c:v>
                </c:pt>
                <c:pt idx="3">
                  <c:v>11950497.685000001</c:v>
                </c:pt>
                <c:pt idx="4">
                  <c:v>12098611.067</c:v>
                </c:pt>
                <c:pt idx="5">
                  <c:v>12864154.060000001</c:v>
                </c:pt>
                <c:pt idx="6">
                  <c:v>9850124.8719999995</c:v>
                </c:pt>
                <c:pt idx="7">
                  <c:v>11830762.82</c:v>
                </c:pt>
                <c:pt idx="8">
                  <c:v>10901638.452</c:v>
                </c:pt>
                <c:pt idx="9">
                  <c:v>12796159.91</c:v>
                </c:pt>
                <c:pt idx="10">
                  <c:v>12786936.247</c:v>
                </c:pt>
                <c:pt idx="11">
                  <c:v>12780523.145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D0F-4498-8AF1-DD37EB75C603}"/>
            </c:ext>
          </c:extLst>
        </c:ser>
        <c:ser>
          <c:idx val="8"/>
          <c:order val="8"/>
          <c:tx>
            <c:strRef>
              <c:f>'2002_2020_AYLIK_IHR'!$A$77</c:f>
              <c:strCache>
                <c:ptCount val="1"/>
                <c:pt idx="0">
                  <c:v>2017</c:v>
                </c:pt>
              </c:strCache>
            </c:strRef>
          </c:tx>
          <c:marker>
            <c:symbol val="none"/>
          </c:marker>
          <c:val>
            <c:numRef>
              <c:f>'2002_2020_AYLIK_IHR'!$C$77:$N$77</c:f>
              <c:numCache>
                <c:formatCode>#,##0</c:formatCode>
                <c:ptCount val="12"/>
                <c:pt idx="0">
                  <c:v>11247585.677000133</c:v>
                </c:pt>
                <c:pt idx="1">
                  <c:v>12089908.933999483</c:v>
                </c:pt>
                <c:pt idx="2">
                  <c:v>14470814.05899963</c:v>
                </c:pt>
                <c:pt idx="3">
                  <c:v>12859938.790999187</c:v>
                </c:pt>
                <c:pt idx="4">
                  <c:v>13582079.73099998</c:v>
                </c:pt>
                <c:pt idx="5">
                  <c:v>13125306.943999315</c:v>
                </c:pt>
                <c:pt idx="6">
                  <c:v>12612074.05599888</c:v>
                </c:pt>
                <c:pt idx="7">
                  <c:v>13248462.990000026</c:v>
                </c:pt>
                <c:pt idx="8">
                  <c:v>11810080.804999635</c:v>
                </c:pt>
                <c:pt idx="9">
                  <c:v>13912699.49399944</c:v>
                </c:pt>
                <c:pt idx="10">
                  <c:v>14188323.115998682</c:v>
                </c:pt>
                <c:pt idx="11">
                  <c:v>13845665.816998869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D0F-4498-8AF1-DD37EB75C603}"/>
            </c:ext>
          </c:extLst>
        </c:ser>
        <c:ser>
          <c:idx val="9"/>
          <c:order val="9"/>
          <c:tx>
            <c:strRef>
              <c:f>'2002_2020_AYLIK_IHR'!$A$78</c:f>
              <c:strCache>
                <c:ptCount val="1"/>
                <c:pt idx="0">
                  <c:v>2018</c:v>
                </c:pt>
              </c:strCache>
            </c:strRef>
          </c:tx>
          <c:marker>
            <c:symbol val="none"/>
          </c:marker>
          <c:val>
            <c:numRef>
              <c:f>'2002_2020_AYLIK_IHR'!$C$78:$N$78</c:f>
              <c:numCache>
                <c:formatCode>#,##0</c:formatCode>
                <c:ptCount val="12"/>
                <c:pt idx="0">
                  <c:v>13080096.762</c:v>
                </c:pt>
                <c:pt idx="1">
                  <c:v>13827132.654999999</c:v>
                </c:pt>
                <c:pt idx="2">
                  <c:v>16338253.918</c:v>
                </c:pt>
                <c:pt idx="3">
                  <c:v>14530822.873</c:v>
                </c:pt>
                <c:pt idx="4">
                  <c:v>15166648.044</c:v>
                </c:pt>
                <c:pt idx="5">
                  <c:v>13657091.159</c:v>
                </c:pt>
                <c:pt idx="6">
                  <c:v>14771360.698000001</c:v>
                </c:pt>
                <c:pt idx="7">
                  <c:v>12926754.198999999</c:v>
                </c:pt>
                <c:pt idx="8">
                  <c:v>15247368.846000001</c:v>
                </c:pt>
                <c:pt idx="9">
                  <c:v>16590652.49</c:v>
                </c:pt>
                <c:pt idx="10">
                  <c:v>16386878.392999999</c:v>
                </c:pt>
                <c:pt idx="11">
                  <c:v>14645696.251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D0F-4498-8AF1-DD37EB75C603}"/>
            </c:ext>
          </c:extLst>
        </c:ser>
        <c:ser>
          <c:idx val="10"/>
          <c:order val="10"/>
          <c:tx>
            <c:strRef>
              <c:f>'2002_2020_AYLIK_IHR'!$A$79</c:f>
              <c:strCache>
                <c:ptCount val="1"/>
                <c:pt idx="0">
                  <c:v>2019</c:v>
                </c:pt>
              </c:strCache>
            </c:strRef>
          </c:tx>
          <c:marker>
            <c:symbol val="none"/>
          </c:marker>
          <c:val>
            <c:numRef>
              <c:f>'2002_2020_AYLIK_IHR'!$C$79:$N$79</c:f>
              <c:numCache>
                <c:formatCode>#,##0</c:formatCode>
                <c:ptCount val="12"/>
                <c:pt idx="0">
                  <c:v>13874826.012</c:v>
                </c:pt>
                <c:pt idx="1">
                  <c:v>14323043.041999999</c:v>
                </c:pt>
                <c:pt idx="2">
                  <c:v>16335862.397</c:v>
                </c:pt>
                <c:pt idx="3">
                  <c:v>15340619.824999999</c:v>
                </c:pt>
                <c:pt idx="4">
                  <c:v>16855105.096999999</c:v>
                </c:pt>
                <c:pt idx="5">
                  <c:v>11634653.880999999</c:v>
                </c:pt>
                <c:pt idx="6">
                  <c:v>15932004.723999999</c:v>
                </c:pt>
                <c:pt idx="7">
                  <c:v>13222876.222999999</c:v>
                </c:pt>
                <c:pt idx="8">
                  <c:v>15273579.960999999</c:v>
                </c:pt>
                <c:pt idx="9">
                  <c:v>16410781.68</c:v>
                </c:pt>
                <c:pt idx="10">
                  <c:v>16242650.391000001</c:v>
                </c:pt>
                <c:pt idx="11">
                  <c:v>15386718.469000001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D0F-4498-8AF1-DD37EB75C603}"/>
            </c:ext>
          </c:extLst>
        </c:ser>
        <c:ser>
          <c:idx val="11"/>
          <c:order val="11"/>
          <c:tx>
            <c:strRef>
              <c:f>'2002_2020_AYLIK_IHR'!$A$81</c:f>
              <c:strCache>
                <c:ptCount val="1"/>
                <c:pt idx="0">
                  <c:v>2021</c:v>
                </c:pt>
              </c:strCache>
            </c:strRef>
          </c:tx>
          <c:marker>
            <c:symbol val="none"/>
          </c:marker>
          <c:val>
            <c:numRef>
              <c:f>'2002_2020_AYLIK_IHR'!$C$81:$N$81</c:f>
              <c:numCache>
                <c:formatCode>#,##0</c:formatCode>
                <c:ptCount val="12"/>
                <c:pt idx="0">
                  <c:v>15021300.456</c:v>
                </c:pt>
                <c:pt idx="1">
                  <c:v>15956177.265000001</c:v>
                </c:pt>
                <c:pt idx="2">
                  <c:v>18965859.842999998</c:v>
                </c:pt>
                <c:pt idx="3">
                  <c:v>18767969.048999999</c:v>
                </c:pt>
                <c:pt idx="4">
                  <c:v>16497519.82</c:v>
                </c:pt>
                <c:pt idx="5">
                  <c:v>19773242.458000001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D0F-4498-8AF1-DD37EB75C6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0564864"/>
        <c:axId val="-200569216"/>
      </c:lineChart>
      <c:catAx>
        <c:axId val="-200564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005692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05692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BİN DOLAR</a:t>
                </a:r>
              </a:p>
            </c:rich>
          </c:tx>
          <c:layout>
            <c:manualLayout>
              <c:xMode val="edge"/>
              <c:yMode val="edge"/>
              <c:x val="2.150537634408603E-2"/>
              <c:y val="0.3750005965163448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00564864"/>
        <c:crosses val="autoZero"/>
        <c:crossBetween val="between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9247424717071655"/>
          <c:y val="0.30397757098544698"/>
          <c:w val="8.666666666666667E-2"/>
          <c:h val="0.6876234788833214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YILLAR İTİBARİYLE TÜRKİYE İHRACATI 2002-2021 (1.000 $)</a:t>
            </a:r>
          </a:p>
        </c:rich>
      </c:tx>
      <c:layout>
        <c:manualLayout>
          <c:xMode val="edge"/>
          <c:yMode val="edge"/>
          <c:x val="0.19840230689799673"/>
          <c:y val="3.29113924050634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84821140056188"/>
          <c:y val="5.9915611814345994E-2"/>
          <c:w val="0.84702378111826926"/>
          <c:h val="0.8261603375527426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'2002_2020_AYLIK_IHR'!$A$62:$A$81</c:f>
              <c:strCache>
                <c:ptCount val="20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  <c:pt idx="18">
                  <c:v>2020</c:v>
                </c:pt>
                <c:pt idx="19">
                  <c:v>2021</c:v>
                </c:pt>
              </c:strCache>
            </c:strRef>
          </c:tx>
          <c:spPr>
            <a:gradFill rotWithShape="0">
              <a:gsLst>
                <a:gs pos="0">
                  <a:srgbClr val="000080">
                    <a:gamma/>
                    <a:shade val="46275"/>
                    <a:invGamma/>
                  </a:srgbClr>
                </a:gs>
                <a:gs pos="100000">
                  <a:srgbClr val="000080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</c:spPr>
            <c:txPr>
              <a:bodyPr anchor="ctr" anchorCtr="0"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'2002_2020_AYLIK_IHR'!$A$62:$A$81</c:f>
              <c:numCache>
                <c:formatCode>General</c:formatCode>
                <c:ptCount val="20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  <c:pt idx="18">
                  <c:v>2020</c:v>
                </c:pt>
                <c:pt idx="19">
                  <c:v>2021</c:v>
                </c:pt>
              </c:numCache>
            </c:numRef>
          </c:cat>
          <c:val>
            <c:numRef>
              <c:f>'2002_2020_AYLIK_IHR'!$O$62:$O$81</c:f>
              <c:numCache>
                <c:formatCode>#,##0</c:formatCode>
                <c:ptCount val="20"/>
                <c:pt idx="0">
                  <c:v>36059089.028999999</c:v>
                </c:pt>
                <c:pt idx="1">
                  <c:v>47252836.302000001</c:v>
                </c:pt>
                <c:pt idx="2">
                  <c:v>63167152.819999993</c:v>
                </c:pt>
                <c:pt idx="3">
                  <c:v>73476408.142999992</c:v>
                </c:pt>
                <c:pt idx="4">
                  <c:v>85534675.517999992</c:v>
                </c:pt>
                <c:pt idx="5">
                  <c:v>107271749.90399998</c:v>
                </c:pt>
                <c:pt idx="6">
                  <c:v>132027195.626</c:v>
                </c:pt>
                <c:pt idx="7">
                  <c:v>102142612.603</c:v>
                </c:pt>
                <c:pt idx="8">
                  <c:v>113883219.18399999</c:v>
                </c:pt>
                <c:pt idx="9">
                  <c:v>134906868.83000001</c:v>
                </c:pt>
                <c:pt idx="10">
                  <c:v>152461736.55599999</c:v>
                </c:pt>
                <c:pt idx="11">
                  <c:v>151802637.08700001</c:v>
                </c:pt>
                <c:pt idx="12">
                  <c:v>157610157.69</c:v>
                </c:pt>
                <c:pt idx="13">
                  <c:v>143838871.428</c:v>
                </c:pt>
                <c:pt idx="14">
                  <c:v>142529583.80799997</c:v>
                </c:pt>
                <c:pt idx="15">
                  <c:v>156992940.41399324</c:v>
                </c:pt>
                <c:pt idx="16">
                  <c:v>177168756.28799999</c:v>
                </c:pt>
                <c:pt idx="17">
                  <c:v>180832721.70199999</c:v>
                </c:pt>
                <c:pt idx="18">
                  <c:v>169644527.39699998</c:v>
                </c:pt>
                <c:pt idx="19">
                  <c:v>104982068.891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89-4B38-953E-9E56DE7960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0570848"/>
        <c:axId val="-200569760"/>
      </c:barChart>
      <c:catAx>
        <c:axId val="-200570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005697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0569760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00570848"/>
        <c:crosses val="autoZero"/>
        <c:crossBetween val="between"/>
      </c:valAx>
      <c:spPr>
        <a:gradFill rotWithShape="0">
          <a:gsLst>
            <a:gs pos="0">
              <a:srgbClr val="99CCFF"/>
            </a:gs>
            <a:gs pos="100000">
              <a:srgbClr val="99CCFF">
                <a:gamma/>
                <a:shade val="46275"/>
                <a:invGamma/>
              </a:srgbClr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5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HUBUBAT BAKLİYAT VE YAĞLI TOHUMLAR İHRACATI</a:t>
            </a:r>
            <a:r>
              <a:rPr lang="tr-TR" baseline="0"/>
              <a:t> </a:t>
            </a:r>
          </a:p>
          <a:p>
            <a:pPr algn="ctr"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(Bin</a:t>
            </a:r>
            <a:r>
              <a:rPr lang="tr-TR" baseline="0"/>
              <a:t> </a:t>
            </a:r>
            <a:r>
              <a:rPr lang="tr-TR"/>
              <a:t>$)</a:t>
            </a:r>
          </a:p>
        </c:rich>
      </c:tx>
      <c:layout>
        <c:manualLayout>
          <c:xMode val="edge"/>
          <c:yMode val="edge"/>
          <c:x val="0.1179279583917041"/>
          <c:y val="2.334782779018294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701458855482493"/>
          <c:y val="0.2178477690288714"/>
          <c:w val="0.82208753132894641"/>
          <c:h val="0.5031322462644926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'2002_2020_AYLIK_IHR'!$A$4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'2002_2020_AYLIK_IHR'!$C$4:$N$4</c:f>
              <c:numCache>
                <c:formatCode>#,##0</c:formatCode>
                <c:ptCount val="12"/>
                <c:pt idx="0">
                  <c:v>599857.19082000002</c:v>
                </c:pt>
                <c:pt idx="1">
                  <c:v>635786.85036000004</c:v>
                </c:pt>
                <c:pt idx="2">
                  <c:v>783933.87655000004</c:v>
                </c:pt>
                <c:pt idx="3">
                  <c:v>752338.75693999999</c:v>
                </c:pt>
                <c:pt idx="4">
                  <c:v>617194.17981</c:v>
                </c:pt>
                <c:pt idx="5">
                  <c:v>766531.93328999996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38-448F-8A6E-D7075A39B49A}"/>
            </c:ext>
          </c:extLst>
        </c:ser>
        <c:ser>
          <c:idx val="0"/>
          <c:order val="1"/>
          <c:tx>
            <c:strRef>
              <c:f>'2002_2020_AYLIK_IHR'!$A$5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  <a:ln w="9525">
                <a:noFill/>
              </a:ln>
            </c:spPr>
          </c:marker>
          <c:val>
            <c:numRef>
              <c:f>'2002_2020_AYLIK_IHR'!$C$5:$N$5</c:f>
              <c:numCache>
                <c:formatCode>#,##0</c:formatCode>
                <c:ptCount val="12"/>
                <c:pt idx="0">
                  <c:v>583479.08978000004</c:v>
                </c:pt>
                <c:pt idx="1">
                  <c:v>593047.14078999998</c:v>
                </c:pt>
                <c:pt idx="2">
                  <c:v>631382.81952000002</c:v>
                </c:pt>
                <c:pt idx="3">
                  <c:v>593842.38549999997</c:v>
                </c:pt>
                <c:pt idx="4">
                  <c:v>498426.75157000002</c:v>
                </c:pt>
                <c:pt idx="5">
                  <c:v>571551.14307999995</c:v>
                </c:pt>
                <c:pt idx="6">
                  <c:v>588897.20463000005</c:v>
                </c:pt>
                <c:pt idx="7">
                  <c:v>544244.33328999998</c:v>
                </c:pt>
                <c:pt idx="8">
                  <c:v>643333.91526000004</c:v>
                </c:pt>
                <c:pt idx="9">
                  <c:v>667002.41604000004</c:v>
                </c:pt>
                <c:pt idx="10">
                  <c:v>611809.29750999995</c:v>
                </c:pt>
                <c:pt idx="11">
                  <c:v>765187.30807000003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38-448F-8A6E-D7075A39B4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044224"/>
        <c:axId val="-40900560"/>
      </c:lineChart>
      <c:catAx>
        <c:axId val="-205044224"/>
        <c:scaling>
          <c:orientation val="minMax"/>
        </c:scaling>
        <c:delete val="0"/>
        <c:axPos val="b"/>
        <c:numFmt formatCode="#\ ?/?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409005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40900560"/>
        <c:scaling>
          <c:orientation val="minMax"/>
          <c:max val="1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05044224"/>
        <c:crosses val="autoZero"/>
        <c:crossBetween val="between"/>
        <c:majorUnit val="100000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2453397313065929"/>
          <c:y val="0.16911505464801974"/>
          <c:w val="0.27353783231083845"/>
          <c:h val="7.3858659458612447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YAŞ MEYVE VE SEBZE İHRACATI (Bin $)</a:t>
            </a:r>
          </a:p>
        </c:rich>
      </c:tx>
      <c:layout>
        <c:manualLayout>
          <c:xMode val="edge"/>
          <c:yMode val="edge"/>
          <c:x val="0.20612266323852377"/>
          <c:y val="1.76100628930817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93892193371522"/>
          <c:y val="0.18113240922097806"/>
          <c:w val="0.81836816243638633"/>
          <c:h val="0.55471800323924569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'2002_2020_AYLIK_IHR'!$A$6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'2002_2020_AYLIK_IHR'!$C$6:$N$6</c:f>
              <c:numCache>
                <c:formatCode>#,##0</c:formatCode>
                <c:ptCount val="12"/>
                <c:pt idx="0">
                  <c:v>278146.06261000002</c:v>
                </c:pt>
                <c:pt idx="1">
                  <c:v>249528.27283999999</c:v>
                </c:pt>
                <c:pt idx="2">
                  <c:v>246526.56328</c:v>
                </c:pt>
                <c:pt idx="3">
                  <c:v>201482.64084000001</c:v>
                </c:pt>
                <c:pt idx="4">
                  <c:v>200781.48272</c:v>
                </c:pt>
                <c:pt idx="5">
                  <c:v>295745.21227000002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C5-4F90-BEBC-8CA711FB4B8E}"/>
            </c:ext>
          </c:extLst>
        </c:ser>
        <c:ser>
          <c:idx val="0"/>
          <c:order val="1"/>
          <c:tx>
            <c:strRef>
              <c:f>'2002_2020_AYLIK_IHR'!$A$7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'2002_2020_AYLIK_IHR'!$C$7:$N$7</c:f>
              <c:numCache>
                <c:formatCode>#,##0</c:formatCode>
                <c:ptCount val="12"/>
                <c:pt idx="0">
                  <c:v>255282.10699</c:v>
                </c:pt>
                <c:pt idx="1">
                  <c:v>203425.85910999999</c:v>
                </c:pt>
                <c:pt idx="2">
                  <c:v>178132.90669999999</c:v>
                </c:pt>
                <c:pt idx="3">
                  <c:v>118357.13295</c:v>
                </c:pt>
                <c:pt idx="4">
                  <c:v>158686.86642999999</c:v>
                </c:pt>
                <c:pt idx="5">
                  <c:v>264193.62819999998</c:v>
                </c:pt>
                <c:pt idx="6">
                  <c:v>185540.81602</c:v>
                </c:pt>
                <c:pt idx="7">
                  <c:v>129755.44379999999</c:v>
                </c:pt>
                <c:pt idx="8">
                  <c:v>197114.48373000001</c:v>
                </c:pt>
                <c:pt idx="9">
                  <c:v>263887.011</c:v>
                </c:pt>
                <c:pt idx="10">
                  <c:v>370411.22047</c:v>
                </c:pt>
                <c:pt idx="11">
                  <c:v>405234.37189000001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C5-4F90-BEBC-8CA711FB4B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40901104"/>
        <c:axId val="-40888048"/>
      </c:lineChart>
      <c:catAx>
        <c:axId val="-40901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408880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40888048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4090110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3849740211045048"/>
          <c:y val="0.13836477987421383"/>
          <c:w val="0.2729795918367347"/>
          <c:h val="7.4694795226068436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MEYVE SEBZE MAMULLERİ İHRACATI (Bin $)</a:t>
            </a:r>
          </a:p>
        </c:rich>
      </c:tx>
      <c:layout>
        <c:manualLayout>
          <c:xMode val="edge"/>
          <c:yMode val="edge"/>
          <c:x val="0.16973458072342185"/>
          <c:y val="2.33463035019455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05951940056574"/>
          <c:y val="0.18417639429312582"/>
          <c:w val="0.83435749448311181"/>
          <c:h val="0.57587548638132469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'2002_2020_AYLIK_IHR'!$A$8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'2002_2020_AYLIK_IHR'!$C$8:$N$8</c:f>
              <c:numCache>
                <c:formatCode>#,##0</c:formatCode>
                <c:ptCount val="12"/>
                <c:pt idx="0">
                  <c:v>129763.89152999999</c:v>
                </c:pt>
                <c:pt idx="1">
                  <c:v>145632.75881</c:v>
                </c:pt>
                <c:pt idx="2">
                  <c:v>164340.66694</c:v>
                </c:pt>
                <c:pt idx="3">
                  <c:v>157797.91372000001</c:v>
                </c:pt>
                <c:pt idx="4">
                  <c:v>144635.94906000001</c:v>
                </c:pt>
                <c:pt idx="5">
                  <c:v>193875.05601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AE-4902-96C6-65A167C7E323}"/>
            </c:ext>
          </c:extLst>
        </c:ser>
        <c:ser>
          <c:idx val="0"/>
          <c:order val="1"/>
          <c:tx>
            <c:strRef>
              <c:f>'2002_2020_AYLIK_IHR'!$A$9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'2002_2020_AYLIK_IHR'!$C$9:$N$9</c:f>
              <c:numCache>
                <c:formatCode>#,##0</c:formatCode>
                <c:ptCount val="12"/>
                <c:pt idx="0">
                  <c:v>131869.98423</c:v>
                </c:pt>
                <c:pt idx="1">
                  <c:v>126847.16056</c:v>
                </c:pt>
                <c:pt idx="2">
                  <c:v>162232.90966999999</c:v>
                </c:pt>
                <c:pt idx="3">
                  <c:v>143635.70899000001</c:v>
                </c:pt>
                <c:pt idx="4">
                  <c:v>99998.845289999997</c:v>
                </c:pt>
                <c:pt idx="5">
                  <c:v>112606.64788999999</c:v>
                </c:pt>
                <c:pt idx="6">
                  <c:v>124157.45339</c:v>
                </c:pt>
                <c:pt idx="7">
                  <c:v>130638.14971</c:v>
                </c:pt>
                <c:pt idx="8">
                  <c:v>166846.41081</c:v>
                </c:pt>
                <c:pt idx="9">
                  <c:v>168496.41704</c:v>
                </c:pt>
                <c:pt idx="10">
                  <c:v>164437.27471999999</c:v>
                </c:pt>
                <c:pt idx="11">
                  <c:v>151100.18645000001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AE-4902-96C6-65A167C7E3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40899472"/>
        <c:axId val="-40895664"/>
      </c:lineChart>
      <c:catAx>
        <c:axId val="-40899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408956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40895664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ysDash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4089947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812676789634418"/>
          <c:y val="0.12710765239948119"/>
          <c:w val="0.27353783231083845"/>
          <c:h val="7.7019925038553066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7.xml"/><Relationship Id="rId13" Type="http://schemas.openxmlformats.org/officeDocument/2006/relationships/chart" Target="../charts/chart32.xml"/><Relationship Id="rId3" Type="http://schemas.openxmlformats.org/officeDocument/2006/relationships/chart" Target="../charts/chart22.xml"/><Relationship Id="rId7" Type="http://schemas.openxmlformats.org/officeDocument/2006/relationships/chart" Target="../charts/chart26.xml"/><Relationship Id="rId12" Type="http://schemas.openxmlformats.org/officeDocument/2006/relationships/chart" Target="../charts/chart31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6" Type="http://schemas.openxmlformats.org/officeDocument/2006/relationships/chart" Target="../charts/chart25.xml"/><Relationship Id="rId11" Type="http://schemas.openxmlformats.org/officeDocument/2006/relationships/chart" Target="../charts/chart30.xml"/><Relationship Id="rId5" Type="http://schemas.openxmlformats.org/officeDocument/2006/relationships/chart" Target="../charts/chart24.xml"/><Relationship Id="rId10" Type="http://schemas.openxmlformats.org/officeDocument/2006/relationships/chart" Target="../charts/chart29.xml"/><Relationship Id="rId4" Type="http://schemas.openxmlformats.org/officeDocument/2006/relationships/chart" Target="../charts/chart23.xml"/><Relationship Id="rId9" Type="http://schemas.openxmlformats.org/officeDocument/2006/relationships/chart" Target="../charts/chart28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1.png"/><Relationship Id="rId4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2066925</xdr:colOff>
      <xdr:row>2</xdr:row>
      <xdr:rowOff>76200</xdr:rowOff>
    </xdr:to>
    <xdr:pic>
      <xdr:nvPicPr>
        <xdr:cNvPr id="2" name="Picture 198" descr="tim_log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06692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19050</xdr:rowOff>
    </xdr:from>
    <xdr:to>
      <xdr:col>6</xdr:col>
      <xdr:colOff>457200</xdr:colOff>
      <xdr:row>19</xdr:row>
      <xdr:rowOff>0</xdr:rowOff>
    </xdr:to>
    <xdr:graphicFrame macro="">
      <xdr:nvGraphicFramePr>
        <xdr:cNvPr id="2" name="Chart 1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20</xdr:row>
      <xdr:rowOff>19050</xdr:rowOff>
    </xdr:from>
    <xdr:to>
      <xdr:col>6</xdr:col>
      <xdr:colOff>476250</xdr:colOff>
      <xdr:row>36</xdr:row>
      <xdr:rowOff>0</xdr:rowOff>
    </xdr:to>
    <xdr:graphicFrame macro="">
      <xdr:nvGraphicFramePr>
        <xdr:cNvPr id="3" name="Chart 13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</xdr:colOff>
      <xdr:row>37</xdr:row>
      <xdr:rowOff>38100</xdr:rowOff>
    </xdr:from>
    <xdr:to>
      <xdr:col>6</xdr:col>
      <xdr:colOff>485775</xdr:colOff>
      <xdr:row>53</xdr:row>
      <xdr:rowOff>0</xdr:rowOff>
    </xdr:to>
    <xdr:graphicFrame macro="">
      <xdr:nvGraphicFramePr>
        <xdr:cNvPr id="4" name="Chart 14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</xdr:colOff>
      <xdr:row>1</xdr:row>
      <xdr:rowOff>66675</xdr:rowOff>
    </xdr:from>
    <xdr:to>
      <xdr:col>6</xdr:col>
      <xdr:colOff>219074</xdr:colOff>
      <xdr:row>16</xdr:row>
      <xdr:rowOff>95250</xdr:rowOff>
    </xdr:to>
    <xdr:graphicFrame macro="">
      <xdr:nvGraphicFramePr>
        <xdr:cNvPr id="2" name="Chart 17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47624</xdr:colOff>
      <xdr:row>83</xdr:row>
      <xdr:rowOff>19050</xdr:rowOff>
    </xdr:from>
    <xdr:to>
      <xdr:col>6</xdr:col>
      <xdr:colOff>266699</xdr:colOff>
      <xdr:row>98</xdr:row>
      <xdr:rowOff>142875</xdr:rowOff>
    </xdr:to>
    <xdr:graphicFrame macro="">
      <xdr:nvGraphicFramePr>
        <xdr:cNvPr id="3" name="Chart 18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19050</xdr:colOff>
      <xdr:row>32</xdr:row>
      <xdr:rowOff>123825</xdr:rowOff>
    </xdr:from>
    <xdr:to>
      <xdr:col>6</xdr:col>
      <xdr:colOff>190500</xdr:colOff>
      <xdr:row>48</xdr:row>
      <xdr:rowOff>76200</xdr:rowOff>
    </xdr:to>
    <xdr:graphicFrame macro="">
      <xdr:nvGraphicFramePr>
        <xdr:cNvPr id="4" name="Chart 19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28575</xdr:colOff>
      <xdr:row>66</xdr:row>
      <xdr:rowOff>9525</xdr:rowOff>
    </xdr:from>
    <xdr:to>
      <xdr:col>6</xdr:col>
      <xdr:colOff>228600</xdr:colOff>
      <xdr:row>82</xdr:row>
      <xdr:rowOff>38100</xdr:rowOff>
    </xdr:to>
    <xdr:graphicFrame macro="">
      <xdr:nvGraphicFramePr>
        <xdr:cNvPr id="5" name="Chart 20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28574</xdr:colOff>
      <xdr:row>18</xdr:row>
      <xdr:rowOff>19050</xdr:rowOff>
    </xdr:from>
    <xdr:to>
      <xdr:col>6</xdr:col>
      <xdr:colOff>228599</xdr:colOff>
      <xdr:row>32</xdr:row>
      <xdr:rowOff>57150</xdr:rowOff>
    </xdr:to>
    <xdr:graphicFrame macro="">
      <xdr:nvGraphicFramePr>
        <xdr:cNvPr id="6" name="Chart 21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85725</xdr:colOff>
      <xdr:row>99</xdr:row>
      <xdr:rowOff>123825</xdr:rowOff>
    </xdr:from>
    <xdr:to>
      <xdr:col>6</xdr:col>
      <xdr:colOff>219075</xdr:colOff>
      <xdr:row>115</xdr:row>
      <xdr:rowOff>85725</xdr:rowOff>
    </xdr:to>
    <xdr:graphicFrame macro="">
      <xdr:nvGraphicFramePr>
        <xdr:cNvPr id="7" name="Chart 22">
          <a:extLst>
            <a:ext uri="{FF2B5EF4-FFF2-40B4-BE49-F238E27FC236}">
              <a16:creationId xmlns:a16="http://schemas.microsoft.com/office/drawing/2014/main" id="{00000000-0008-0000-0C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57150</xdr:colOff>
      <xdr:row>133</xdr:row>
      <xdr:rowOff>28575</xdr:rowOff>
    </xdr:from>
    <xdr:to>
      <xdr:col>6</xdr:col>
      <xdr:colOff>190500</xdr:colOff>
      <xdr:row>148</xdr:row>
      <xdr:rowOff>152400</xdr:rowOff>
    </xdr:to>
    <xdr:graphicFrame macro="">
      <xdr:nvGraphicFramePr>
        <xdr:cNvPr id="8" name="Chart 23">
          <a:extLst>
            <a:ext uri="{FF2B5EF4-FFF2-40B4-BE49-F238E27FC236}">
              <a16:creationId xmlns:a16="http://schemas.microsoft.com/office/drawing/2014/main" id="{00000000-0008-0000-0C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28575</xdr:colOff>
      <xdr:row>149</xdr:row>
      <xdr:rowOff>142875</xdr:rowOff>
    </xdr:from>
    <xdr:to>
      <xdr:col>6</xdr:col>
      <xdr:colOff>238125</xdr:colOff>
      <xdr:row>165</xdr:row>
      <xdr:rowOff>123825</xdr:rowOff>
    </xdr:to>
    <xdr:graphicFrame macro="">
      <xdr:nvGraphicFramePr>
        <xdr:cNvPr id="9" name="Chart 24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76200</xdr:colOff>
      <xdr:row>116</xdr:row>
      <xdr:rowOff>66675</xdr:rowOff>
    </xdr:from>
    <xdr:to>
      <xdr:col>6</xdr:col>
      <xdr:colOff>219075</xdr:colOff>
      <xdr:row>132</xdr:row>
      <xdr:rowOff>57150</xdr:rowOff>
    </xdr:to>
    <xdr:graphicFrame macro="">
      <xdr:nvGraphicFramePr>
        <xdr:cNvPr id="10" name="Chart 25">
          <a:extLst>
            <a:ext uri="{FF2B5EF4-FFF2-40B4-BE49-F238E27FC236}">
              <a16:creationId xmlns:a16="http://schemas.microsoft.com/office/drawing/2014/main" id="{00000000-0008-0000-0C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19050</xdr:colOff>
      <xdr:row>199</xdr:row>
      <xdr:rowOff>66675</xdr:rowOff>
    </xdr:from>
    <xdr:to>
      <xdr:col>6</xdr:col>
      <xdr:colOff>247650</xdr:colOff>
      <xdr:row>216</xdr:row>
      <xdr:rowOff>76200</xdr:rowOff>
    </xdr:to>
    <xdr:graphicFrame macro="">
      <xdr:nvGraphicFramePr>
        <xdr:cNvPr id="11" name="Chart 26">
          <a:extLst>
            <a:ext uri="{FF2B5EF4-FFF2-40B4-BE49-F238E27FC236}">
              <a16:creationId xmlns:a16="http://schemas.microsoft.com/office/drawing/2014/main" id="{00000000-0008-0000-0C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49</xdr:row>
      <xdr:rowOff>114300</xdr:rowOff>
    </xdr:from>
    <xdr:to>
      <xdr:col>6</xdr:col>
      <xdr:colOff>228600</xdr:colOff>
      <xdr:row>65</xdr:row>
      <xdr:rowOff>66675</xdr:rowOff>
    </xdr:to>
    <xdr:graphicFrame macro="">
      <xdr:nvGraphicFramePr>
        <xdr:cNvPr id="12" name="Chart 26">
          <a:extLst>
            <a:ext uri="{FF2B5EF4-FFF2-40B4-BE49-F238E27FC236}">
              <a16:creationId xmlns:a16="http://schemas.microsoft.com/office/drawing/2014/main" id="{00000000-0008-0000-0C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28575</xdr:colOff>
      <xdr:row>166</xdr:row>
      <xdr:rowOff>57150</xdr:rowOff>
    </xdr:from>
    <xdr:to>
      <xdr:col>6</xdr:col>
      <xdr:colOff>257175</xdr:colOff>
      <xdr:row>182</xdr:row>
      <xdr:rowOff>9525</xdr:rowOff>
    </xdr:to>
    <xdr:graphicFrame macro="">
      <xdr:nvGraphicFramePr>
        <xdr:cNvPr id="13" name="Chart 26">
          <a:extLst>
            <a:ext uri="{FF2B5EF4-FFF2-40B4-BE49-F238E27FC236}">
              <a16:creationId xmlns:a16="http://schemas.microsoft.com/office/drawing/2014/main" id="{00000000-0008-0000-0C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28575</xdr:colOff>
      <xdr:row>182</xdr:row>
      <xdr:rowOff>133350</xdr:rowOff>
    </xdr:from>
    <xdr:to>
      <xdr:col>6</xdr:col>
      <xdr:colOff>257175</xdr:colOff>
      <xdr:row>198</xdr:row>
      <xdr:rowOff>85725</xdr:rowOff>
    </xdr:to>
    <xdr:graphicFrame macro="">
      <xdr:nvGraphicFramePr>
        <xdr:cNvPr id="14" name="Chart 26">
          <a:extLst>
            <a:ext uri="{FF2B5EF4-FFF2-40B4-BE49-F238E27FC236}">
              <a16:creationId xmlns:a16="http://schemas.microsoft.com/office/drawing/2014/main" id="{00000000-0008-0000-0C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1790700</xdr:colOff>
      <xdr:row>2</xdr:row>
      <xdr:rowOff>95250</xdr:rowOff>
    </xdr:to>
    <xdr:pic>
      <xdr:nvPicPr>
        <xdr:cNvPr id="2" name="Picture 297" descr="tim_logo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79070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0</xdr:rowOff>
    </xdr:from>
    <xdr:to>
      <xdr:col>0</xdr:col>
      <xdr:colOff>2295525</xdr:colOff>
      <xdr:row>3</xdr:row>
      <xdr:rowOff>257175</xdr:rowOff>
    </xdr:to>
    <xdr:pic>
      <xdr:nvPicPr>
        <xdr:cNvPr id="2" name="Picture 105" descr="tim_logo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0"/>
          <a:ext cx="2238375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28575</xdr:rowOff>
    </xdr:from>
    <xdr:to>
      <xdr:col>0</xdr:col>
      <xdr:colOff>2105025</xdr:colOff>
      <xdr:row>3</xdr:row>
      <xdr:rowOff>47625</xdr:rowOff>
    </xdr:to>
    <xdr:pic>
      <xdr:nvPicPr>
        <xdr:cNvPr id="2" name="Picture 297" descr="tim_log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28575"/>
          <a:ext cx="2057400" cy="676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38</xdr:row>
      <xdr:rowOff>19050</xdr:rowOff>
    </xdr:from>
    <xdr:to>
      <xdr:col>9</xdr:col>
      <xdr:colOff>123825</xdr:colOff>
      <xdr:row>52</xdr:row>
      <xdr:rowOff>38100</xdr:rowOff>
    </xdr:to>
    <xdr:graphicFrame macro="">
      <xdr:nvGraphicFramePr>
        <xdr:cNvPr id="2" name="Chart 13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53</xdr:row>
      <xdr:rowOff>9525</xdr:rowOff>
    </xdr:from>
    <xdr:to>
      <xdr:col>9</xdr:col>
      <xdr:colOff>123824</xdr:colOff>
      <xdr:row>68</xdr:row>
      <xdr:rowOff>85725</xdr:rowOff>
    </xdr:to>
    <xdr:graphicFrame macro="">
      <xdr:nvGraphicFramePr>
        <xdr:cNvPr id="3" name="Chart 14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19050</xdr:colOff>
      <xdr:row>3</xdr:row>
      <xdr:rowOff>142875</xdr:rowOff>
    </xdr:from>
    <xdr:to>
      <xdr:col>9</xdr:col>
      <xdr:colOff>152400</xdr:colOff>
      <xdr:row>19</xdr:row>
      <xdr:rowOff>152400</xdr:rowOff>
    </xdr:to>
    <xdr:graphicFrame macro="">
      <xdr:nvGraphicFramePr>
        <xdr:cNvPr id="4" name="Chart 16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19050</xdr:colOff>
      <xdr:row>22</xdr:row>
      <xdr:rowOff>95250</xdr:rowOff>
    </xdr:from>
    <xdr:to>
      <xdr:col>9</xdr:col>
      <xdr:colOff>114300</xdr:colOff>
      <xdr:row>37</xdr:row>
      <xdr:rowOff>114300</xdr:rowOff>
    </xdr:to>
    <xdr:graphicFrame macro="">
      <xdr:nvGraphicFramePr>
        <xdr:cNvPr id="5" name="Chart 18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4</xdr:col>
      <xdr:colOff>352425</xdr:colOff>
      <xdr:row>3</xdr:row>
      <xdr:rowOff>38100</xdr:rowOff>
    </xdr:to>
    <xdr:pic>
      <xdr:nvPicPr>
        <xdr:cNvPr id="6" name="Picture 788" descr="tim_logo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790825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38100</xdr:rowOff>
    </xdr:from>
    <xdr:to>
      <xdr:col>11</xdr:col>
      <xdr:colOff>457200</xdr:colOff>
      <xdr:row>20</xdr:row>
      <xdr:rowOff>152400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38099</xdr:colOff>
      <xdr:row>22</xdr:row>
      <xdr:rowOff>38100</xdr:rowOff>
    </xdr:from>
    <xdr:to>
      <xdr:col>12</xdr:col>
      <xdr:colOff>352425</xdr:colOff>
      <xdr:row>69</xdr:row>
      <xdr:rowOff>152400</xdr:rowOff>
    </xdr:to>
    <xdr:graphicFrame macro="">
      <xdr:nvGraphicFramePr>
        <xdr:cNvPr id="3" name="Chart 6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28575</xdr:rowOff>
    </xdr:from>
    <xdr:to>
      <xdr:col>7</xdr:col>
      <xdr:colOff>295275</xdr:colOff>
      <xdr:row>17</xdr:row>
      <xdr:rowOff>152400</xdr:rowOff>
    </xdr:to>
    <xdr:graphicFrame macro="">
      <xdr:nvGraphicFramePr>
        <xdr:cNvPr id="2" name="Chart 1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18</xdr:row>
      <xdr:rowOff>66675</xdr:rowOff>
    </xdr:from>
    <xdr:to>
      <xdr:col>7</xdr:col>
      <xdr:colOff>304800</xdr:colOff>
      <xdr:row>34</xdr:row>
      <xdr:rowOff>0</xdr:rowOff>
    </xdr:to>
    <xdr:graphicFrame macro="">
      <xdr:nvGraphicFramePr>
        <xdr:cNvPr id="3" name="Chart 1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34</xdr:row>
      <xdr:rowOff>95250</xdr:rowOff>
    </xdr:from>
    <xdr:to>
      <xdr:col>7</xdr:col>
      <xdr:colOff>295275</xdr:colOff>
      <xdr:row>49</xdr:row>
      <xdr:rowOff>114300</xdr:rowOff>
    </xdr:to>
    <xdr:graphicFrame macro="">
      <xdr:nvGraphicFramePr>
        <xdr:cNvPr id="4" name="Chart 1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</xdr:colOff>
      <xdr:row>50</xdr:row>
      <xdr:rowOff>9525</xdr:rowOff>
    </xdr:from>
    <xdr:to>
      <xdr:col>7</xdr:col>
      <xdr:colOff>285750</xdr:colOff>
      <xdr:row>66</xdr:row>
      <xdr:rowOff>47625</xdr:rowOff>
    </xdr:to>
    <xdr:graphicFrame macro="">
      <xdr:nvGraphicFramePr>
        <xdr:cNvPr id="5" name="Chart 1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57150</xdr:rowOff>
    </xdr:from>
    <xdr:to>
      <xdr:col>6</xdr:col>
      <xdr:colOff>447675</xdr:colOff>
      <xdr:row>16</xdr:row>
      <xdr:rowOff>19050</xdr:rowOff>
    </xdr:to>
    <xdr:graphicFrame macro="">
      <xdr:nvGraphicFramePr>
        <xdr:cNvPr id="2" name="Chart 12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95251</xdr:rowOff>
    </xdr:from>
    <xdr:to>
      <xdr:col>6</xdr:col>
      <xdr:colOff>447675</xdr:colOff>
      <xdr:row>32</xdr:row>
      <xdr:rowOff>133351</xdr:rowOff>
    </xdr:to>
    <xdr:graphicFrame macro="">
      <xdr:nvGraphicFramePr>
        <xdr:cNvPr id="3" name="Chart 13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33</xdr:row>
      <xdr:rowOff>9525</xdr:rowOff>
    </xdr:from>
    <xdr:to>
      <xdr:col>6</xdr:col>
      <xdr:colOff>476250</xdr:colOff>
      <xdr:row>47</xdr:row>
      <xdr:rowOff>114300</xdr:rowOff>
    </xdr:to>
    <xdr:graphicFrame macro="">
      <xdr:nvGraphicFramePr>
        <xdr:cNvPr id="4" name="Chart 14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28575</xdr:colOff>
      <xdr:row>48</xdr:row>
      <xdr:rowOff>47625</xdr:rowOff>
    </xdr:from>
    <xdr:to>
      <xdr:col>6</xdr:col>
      <xdr:colOff>466725</xdr:colOff>
      <xdr:row>65</xdr:row>
      <xdr:rowOff>0</xdr:rowOff>
    </xdr:to>
    <xdr:graphicFrame macro="">
      <xdr:nvGraphicFramePr>
        <xdr:cNvPr id="5" name="Chart 15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3</xdr:row>
      <xdr:rowOff>9525</xdr:rowOff>
    </xdr:from>
    <xdr:to>
      <xdr:col>7</xdr:col>
      <xdr:colOff>333375</xdr:colOff>
      <xdr:row>18</xdr:row>
      <xdr:rowOff>123825</xdr:rowOff>
    </xdr:to>
    <xdr:graphicFrame macro="">
      <xdr:nvGraphicFramePr>
        <xdr:cNvPr id="2" name="Chart 10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95250</xdr:colOff>
      <xdr:row>22</xdr:row>
      <xdr:rowOff>0</xdr:rowOff>
    </xdr:from>
    <xdr:to>
      <xdr:col>7</xdr:col>
      <xdr:colOff>314325</xdr:colOff>
      <xdr:row>38</xdr:row>
      <xdr:rowOff>0</xdr:rowOff>
    </xdr:to>
    <xdr:graphicFrame macro="">
      <xdr:nvGraphicFramePr>
        <xdr:cNvPr id="3" name="Chart 11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46"/>
  <sheetViews>
    <sheetView showGridLines="0" tabSelected="1" zoomScale="80" zoomScaleNormal="80" workbookViewId="0">
      <pane xSplit="1" ySplit="7" topLeftCell="B8" activePane="bottomRight" state="frozen"/>
      <selection activeCell="B16" sqref="B16"/>
      <selection pane="topRight" activeCell="B16" sqref="B16"/>
      <selection pane="bottomLeft" activeCell="B16" sqref="B16"/>
      <selection pane="bottomRight" activeCell="C46" sqref="C46"/>
    </sheetView>
  </sheetViews>
  <sheetFormatPr defaultColWidth="9.109375" defaultRowHeight="13.2" x14ac:dyDescent="0.25"/>
  <cols>
    <col min="1" max="1" width="52.33203125" style="1" customWidth="1"/>
    <col min="2" max="2" width="17.88671875" style="1" customWidth="1"/>
    <col min="3" max="3" width="17" style="1" bestFit="1" customWidth="1"/>
    <col min="4" max="4" width="10.5546875" style="1" bestFit="1" customWidth="1"/>
    <col min="5" max="5" width="13.5546875" style="1" bestFit="1" customWidth="1"/>
    <col min="6" max="7" width="18.88671875" style="1" bestFit="1" customWidth="1"/>
    <col min="8" max="8" width="10.33203125" style="1" bestFit="1" customWidth="1"/>
    <col min="9" max="9" width="13.5546875" style="1" bestFit="1" customWidth="1"/>
    <col min="10" max="11" width="18.6640625" style="1" bestFit="1" customWidth="1"/>
    <col min="12" max="13" width="9.44140625" style="1" bestFit="1" customWidth="1"/>
    <col min="14" max="16384" width="9.109375" style="1"/>
  </cols>
  <sheetData>
    <row r="1" spans="1:13" ht="24.6" x14ac:dyDescent="0.4">
      <c r="B1" s="153" t="s">
        <v>123</v>
      </c>
      <c r="C1" s="153"/>
      <c r="D1" s="153"/>
      <c r="E1" s="153"/>
      <c r="F1" s="153"/>
      <c r="G1" s="153"/>
      <c r="H1" s="153"/>
      <c r="I1" s="153"/>
      <c r="J1" s="153"/>
      <c r="K1" s="69"/>
      <c r="L1" s="69"/>
      <c r="M1" s="69"/>
    </row>
    <row r="2" spans="1:13" x14ac:dyDescent="0.25">
      <c r="D2" s="2"/>
    </row>
    <row r="3" spans="1:13" x14ac:dyDescent="0.25">
      <c r="D3" s="2"/>
    </row>
    <row r="4" spans="1:13" x14ac:dyDescent="0.25">
      <c r="B4" s="2"/>
      <c r="C4" s="2"/>
      <c r="D4" s="2"/>
      <c r="E4" s="2"/>
      <c r="F4" s="2"/>
      <c r="G4" s="2"/>
      <c r="H4" s="2"/>
      <c r="I4" s="2"/>
    </row>
    <row r="5" spans="1:13" ht="24.6" x14ac:dyDescent="0.25">
      <c r="A5" s="150" t="s">
        <v>124</v>
      </c>
      <c r="B5" s="151"/>
      <c r="C5" s="151"/>
      <c r="D5" s="151"/>
      <c r="E5" s="151"/>
      <c r="F5" s="151"/>
      <c r="G5" s="151"/>
      <c r="H5" s="151"/>
      <c r="I5" s="151"/>
      <c r="J5" s="151"/>
      <c r="K5" s="151"/>
      <c r="L5" s="151"/>
      <c r="M5" s="152"/>
    </row>
    <row r="6" spans="1:13" ht="17.399999999999999" x14ac:dyDescent="0.25">
      <c r="A6" s="3"/>
      <c r="B6" s="149" t="s">
        <v>125</v>
      </c>
      <c r="C6" s="149"/>
      <c r="D6" s="149"/>
      <c r="E6" s="149"/>
      <c r="F6" s="149" t="s">
        <v>126</v>
      </c>
      <c r="G6" s="149"/>
      <c r="H6" s="149"/>
      <c r="I6" s="149"/>
      <c r="J6" s="149" t="s">
        <v>104</v>
      </c>
      <c r="K6" s="149"/>
      <c r="L6" s="149"/>
      <c r="M6" s="149"/>
    </row>
    <row r="7" spans="1:13" ht="28.2" x14ac:dyDescent="0.3">
      <c r="A7" s="4" t="s">
        <v>1</v>
      </c>
      <c r="B7" s="5">
        <v>2020</v>
      </c>
      <c r="C7" s="6">
        <v>2021</v>
      </c>
      <c r="D7" s="7" t="s">
        <v>119</v>
      </c>
      <c r="E7" s="7" t="s">
        <v>224</v>
      </c>
      <c r="F7" s="5">
        <v>2020</v>
      </c>
      <c r="G7" s="6">
        <v>2021</v>
      </c>
      <c r="H7" s="7" t="s">
        <v>119</v>
      </c>
      <c r="I7" s="7" t="s">
        <v>224</v>
      </c>
      <c r="J7" s="5" t="s">
        <v>127</v>
      </c>
      <c r="K7" s="5" t="s">
        <v>128</v>
      </c>
      <c r="L7" s="7" t="s">
        <v>119</v>
      </c>
      <c r="M7" s="7" t="s">
        <v>224</v>
      </c>
    </row>
    <row r="8" spans="1:13" ht="16.8" x14ac:dyDescent="0.3">
      <c r="A8" s="85" t="s">
        <v>2</v>
      </c>
      <c r="B8" s="8">
        <f>B9+B18+B20</f>
        <v>1909991.8026700001</v>
      </c>
      <c r="C8" s="8">
        <f>C9+C18+C20</f>
        <v>2564723.4617300001</v>
      </c>
      <c r="D8" s="10">
        <f t="shared" ref="D8:D46" si="0">(C8-B8)/B8*100</f>
        <v>34.279291573123132</v>
      </c>
      <c r="E8" s="10">
        <f t="shared" ref="E8:E44" si="1">C8/C$46*100</f>
        <v>12.970677253251129</v>
      </c>
      <c r="F8" s="8">
        <f>F9+F18+F20</f>
        <v>11262482.118639998</v>
      </c>
      <c r="G8" s="8">
        <f>G9+G18+G20</f>
        <v>13616542.016870001</v>
      </c>
      <c r="H8" s="10">
        <f t="shared" ref="H8:H46" si="2">(G8-F8)/F8*100</f>
        <v>20.901785889044039</v>
      </c>
      <c r="I8" s="10">
        <f t="shared" ref="I8:I46" si="3">G8/G$46*100</f>
        <v>12.970350232864703</v>
      </c>
      <c r="J8" s="8">
        <f>J9+J18+J20</f>
        <v>23694436.604879998</v>
      </c>
      <c r="K8" s="8">
        <f>K9+K18+K20</f>
        <v>26699712.622899998</v>
      </c>
      <c r="L8" s="10">
        <f t="shared" ref="L8:L46" si="4">(K8-J8)/J8*100</f>
        <v>12.683466875093572</v>
      </c>
      <c r="M8" s="10">
        <f t="shared" ref="M8:M46" si="5">K8/K$46*100</f>
        <v>13.37879965248135</v>
      </c>
    </row>
    <row r="9" spans="1:13" ht="15.6" x14ac:dyDescent="0.3">
      <c r="A9" s="9" t="s">
        <v>3</v>
      </c>
      <c r="B9" s="8">
        <f>B10+B11+B12+B13+B14+B15+B16+B17</f>
        <v>1267762.47056</v>
      </c>
      <c r="C9" s="8">
        <f>C10+C11+C12+C13+C14+C15+C16+C17</f>
        <v>1636249.0356000001</v>
      </c>
      <c r="D9" s="10">
        <f t="shared" si="0"/>
        <v>29.065899456483436</v>
      </c>
      <c r="E9" s="10">
        <f t="shared" si="1"/>
        <v>8.275066869156781</v>
      </c>
      <c r="F9" s="8">
        <f>F10+F11+F12+F13+F14+F15+F16+F17</f>
        <v>7644715.6689499989</v>
      </c>
      <c r="G9" s="8">
        <f>G10+G11+G12+G13+G14+G15+G16+G17</f>
        <v>8868420.2704000007</v>
      </c>
      <c r="H9" s="10">
        <f t="shared" si="2"/>
        <v>16.007195747256318</v>
      </c>
      <c r="I9" s="10">
        <f t="shared" si="3"/>
        <v>8.4475571534104912</v>
      </c>
      <c r="J9" s="8">
        <f>J10+J11+J12+J13+J14+J15+J16+J17</f>
        <v>15954815.421729999</v>
      </c>
      <c r="K9" s="8">
        <f>K10+K11+K12+K13+K14+K15+K16+K17</f>
        <v>17555170.707899999</v>
      </c>
      <c r="L9" s="10">
        <f t="shared" si="4"/>
        <v>10.030547166282867</v>
      </c>
      <c r="M9" s="10">
        <f t="shared" si="5"/>
        <v>8.7966157195512586</v>
      </c>
    </row>
    <row r="10" spans="1:13" ht="13.8" x14ac:dyDescent="0.25">
      <c r="A10" s="11" t="s">
        <v>129</v>
      </c>
      <c r="B10" s="12">
        <v>571551.14307999995</v>
      </c>
      <c r="C10" s="12">
        <v>766531.93328999996</v>
      </c>
      <c r="D10" s="13">
        <f t="shared" si="0"/>
        <v>34.114320751644186</v>
      </c>
      <c r="E10" s="13">
        <f t="shared" si="1"/>
        <v>3.8766122193574324</v>
      </c>
      <c r="F10" s="12">
        <v>3471729.33024</v>
      </c>
      <c r="G10" s="12">
        <v>4155642.7877699998</v>
      </c>
      <c r="H10" s="13">
        <f t="shared" si="2"/>
        <v>19.699503978402628</v>
      </c>
      <c r="I10" s="13">
        <f t="shared" si="3"/>
        <v>3.9584310270020393</v>
      </c>
      <c r="J10" s="12">
        <v>7014416.6062599998</v>
      </c>
      <c r="K10" s="12">
        <v>7976117.2625700003</v>
      </c>
      <c r="L10" s="13">
        <f t="shared" si="4"/>
        <v>13.710344142543985</v>
      </c>
      <c r="M10" s="13">
        <f t="shared" si="5"/>
        <v>3.9967049970829081</v>
      </c>
    </row>
    <row r="11" spans="1:13" ht="13.8" x14ac:dyDescent="0.25">
      <c r="A11" s="11" t="s">
        <v>130</v>
      </c>
      <c r="B11" s="12">
        <v>264193.62819999998</v>
      </c>
      <c r="C11" s="12">
        <v>295745.21227000002</v>
      </c>
      <c r="D11" s="13">
        <f t="shared" si="0"/>
        <v>11.942598421077303</v>
      </c>
      <c r="E11" s="13">
        <f t="shared" si="1"/>
        <v>1.4956839420655832</v>
      </c>
      <c r="F11" s="12">
        <v>1178078.5003800001</v>
      </c>
      <c r="G11" s="12">
        <v>1472210.23456</v>
      </c>
      <c r="H11" s="13">
        <f t="shared" si="2"/>
        <v>24.96707427265034</v>
      </c>
      <c r="I11" s="13">
        <f t="shared" si="3"/>
        <v>1.4023444671190044</v>
      </c>
      <c r="J11" s="12">
        <v>2473516.7933800002</v>
      </c>
      <c r="K11" s="12">
        <v>3024153.5814700001</v>
      </c>
      <c r="L11" s="13">
        <f t="shared" si="4"/>
        <v>22.261291678459489</v>
      </c>
      <c r="M11" s="13">
        <f t="shared" si="5"/>
        <v>1.5153550697815166</v>
      </c>
    </row>
    <row r="12" spans="1:13" ht="13.8" x14ac:dyDescent="0.25">
      <c r="A12" s="11" t="s">
        <v>131</v>
      </c>
      <c r="B12" s="12">
        <v>112606.64788999999</v>
      </c>
      <c r="C12" s="12">
        <v>193875.05601</v>
      </c>
      <c r="D12" s="13">
        <f t="shared" si="0"/>
        <v>72.170169028907765</v>
      </c>
      <c r="E12" s="13">
        <f t="shared" si="1"/>
        <v>0.98049197758944495</v>
      </c>
      <c r="F12" s="12">
        <v>777191.25662999996</v>
      </c>
      <c r="G12" s="12">
        <v>936046.23606999998</v>
      </c>
      <c r="H12" s="13">
        <f t="shared" si="2"/>
        <v>20.439625135364416</v>
      </c>
      <c r="I12" s="13">
        <f t="shared" si="3"/>
        <v>0.89162487075947328</v>
      </c>
      <c r="J12" s="12">
        <v>1602940.2395299999</v>
      </c>
      <c r="K12" s="12">
        <v>1841722.1281900001</v>
      </c>
      <c r="L12" s="13">
        <f t="shared" si="4"/>
        <v>14.896493504337609</v>
      </c>
      <c r="M12" s="13">
        <f t="shared" si="5"/>
        <v>0.92285754968995992</v>
      </c>
    </row>
    <row r="13" spans="1:13" ht="13.8" x14ac:dyDescent="0.25">
      <c r="A13" s="11" t="s">
        <v>132</v>
      </c>
      <c r="B13" s="12">
        <v>89459.700299999997</v>
      </c>
      <c r="C13" s="12">
        <v>111112.39329000001</v>
      </c>
      <c r="D13" s="13">
        <f t="shared" si="0"/>
        <v>24.203851474338116</v>
      </c>
      <c r="E13" s="13">
        <f t="shared" si="1"/>
        <v>0.56193309481746301</v>
      </c>
      <c r="F13" s="12">
        <v>604036.91110999999</v>
      </c>
      <c r="G13" s="12">
        <v>685069.85201999999</v>
      </c>
      <c r="H13" s="13">
        <f t="shared" si="2"/>
        <v>13.415229999949997</v>
      </c>
      <c r="I13" s="13">
        <f t="shared" si="3"/>
        <v>0.65255891721022297</v>
      </c>
      <c r="J13" s="12">
        <v>1376434.07253</v>
      </c>
      <c r="K13" s="12">
        <v>1479518.52657</v>
      </c>
      <c r="L13" s="13">
        <f t="shared" si="4"/>
        <v>7.4892402111582577</v>
      </c>
      <c r="M13" s="13">
        <f t="shared" si="5"/>
        <v>0.74136310861028598</v>
      </c>
    </row>
    <row r="14" spans="1:13" ht="13.8" x14ac:dyDescent="0.25">
      <c r="A14" s="11" t="s">
        <v>133</v>
      </c>
      <c r="B14" s="12">
        <v>120394.22031</v>
      </c>
      <c r="C14" s="12">
        <v>149062.02895000001</v>
      </c>
      <c r="D14" s="13">
        <f t="shared" si="0"/>
        <v>23.81161534680319</v>
      </c>
      <c r="E14" s="13">
        <f t="shared" si="1"/>
        <v>0.7538572860097178</v>
      </c>
      <c r="F14" s="12">
        <v>990683.88396999997</v>
      </c>
      <c r="G14" s="12">
        <v>1038649.18198</v>
      </c>
      <c r="H14" s="13">
        <f t="shared" si="2"/>
        <v>4.8416350347587285</v>
      </c>
      <c r="I14" s="13">
        <f t="shared" si="3"/>
        <v>0.98935865234128784</v>
      </c>
      <c r="J14" s="12">
        <v>2241301.6242399998</v>
      </c>
      <c r="K14" s="12">
        <v>1988112.3727599999</v>
      </c>
      <c r="L14" s="13">
        <f t="shared" si="4"/>
        <v>-11.296527372385833</v>
      </c>
      <c r="M14" s="13">
        <f t="shared" si="5"/>
        <v>0.99621136367445862</v>
      </c>
    </row>
    <row r="15" spans="1:13" ht="13.8" x14ac:dyDescent="0.25">
      <c r="A15" s="11" t="s">
        <v>134</v>
      </c>
      <c r="B15" s="12">
        <v>18969.29394</v>
      </c>
      <c r="C15" s="12">
        <v>23406.559229999999</v>
      </c>
      <c r="D15" s="13">
        <f t="shared" si="0"/>
        <v>23.391831578102476</v>
      </c>
      <c r="E15" s="13">
        <f t="shared" si="1"/>
        <v>0.1183749164039103</v>
      </c>
      <c r="F15" s="12">
        <v>140785.54837999999</v>
      </c>
      <c r="G15" s="12">
        <v>136519.96598000001</v>
      </c>
      <c r="H15" s="13">
        <f t="shared" si="2"/>
        <v>-3.0298439357472815</v>
      </c>
      <c r="I15" s="13">
        <f t="shared" si="3"/>
        <v>0.13004122267941293</v>
      </c>
      <c r="J15" s="12">
        <v>266020.80882999999</v>
      </c>
      <c r="K15" s="12">
        <v>266861.23134</v>
      </c>
      <c r="L15" s="13">
        <f t="shared" si="4"/>
        <v>0.31592359774271422</v>
      </c>
      <c r="M15" s="13">
        <f t="shared" si="5"/>
        <v>0.13371990176591458</v>
      </c>
    </row>
    <row r="16" spans="1:13" ht="13.8" x14ac:dyDescent="0.25">
      <c r="A16" s="11" t="s">
        <v>135</v>
      </c>
      <c r="B16" s="12">
        <v>84526.764179999998</v>
      </c>
      <c r="C16" s="12">
        <v>85523.658630000005</v>
      </c>
      <c r="D16" s="13">
        <f t="shared" si="0"/>
        <v>1.1793831926147289</v>
      </c>
      <c r="E16" s="13">
        <f t="shared" si="1"/>
        <v>0.43252217642938084</v>
      </c>
      <c r="F16" s="12">
        <v>426203.75276</v>
      </c>
      <c r="G16" s="12">
        <v>357627.49283</v>
      </c>
      <c r="H16" s="13">
        <f t="shared" si="2"/>
        <v>-16.090017857870915</v>
      </c>
      <c r="I16" s="13">
        <f t="shared" si="3"/>
        <v>0.34065578684805192</v>
      </c>
      <c r="J16" s="12">
        <v>881593.37401000003</v>
      </c>
      <c r="K16" s="12">
        <v>841930.02083000005</v>
      </c>
      <c r="L16" s="13">
        <f t="shared" si="4"/>
        <v>-4.4990530044013326</v>
      </c>
      <c r="M16" s="13">
        <f t="shared" si="5"/>
        <v>0.42187768944123477</v>
      </c>
    </row>
    <row r="17" spans="1:13" ht="13.8" x14ac:dyDescent="0.25">
      <c r="A17" s="11" t="s">
        <v>136</v>
      </c>
      <c r="B17" s="12">
        <v>6061.0726599999998</v>
      </c>
      <c r="C17" s="12">
        <v>10992.193929999999</v>
      </c>
      <c r="D17" s="13">
        <f t="shared" si="0"/>
        <v>81.357237350789319</v>
      </c>
      <c r="E17" s="13">
        <f t="shared" si="1"/>
        <v>5.5591256483848446E-2</v>
      </c>
      <c r="F17" s="12">
        <v>56006.485480000003</v>
      </c>
      <c r="G17" s="12">
        <v>86654.519190000006</v>
      </c>
      <c r="H17" s="13">
        <f t="shared" si="2"/>
        <v>54.722294118856041</v>
      </c>
      <c r="I17" s="13">
        <f t="shared" si="3"/>
        <v>8.2542209450997772E-2</v>
      </c>
      <c r="J17" s="12">
        <v>98591.902950000003</v>
      </c>
      <c r="K17" s="12">
        <v>136755.58416999999</v>
      </c>
      <c r="L17" s="13">
        <f t="shared" si="4"/>
        <v>38.708737815269018</v>
      </c>
      <c r="M17" s="13">
        <f t="shared" si="5"/>
        <v>6.8526039504980804E-2</v>
      </c>
    </row>
    <row r="18" spans="1:13" ht="15.6" x14ac:dyDescent="0.3">
      <c r="A18" s="9" t="s">
        <v>12</v>
      </c>
      <c r="B18" s="8">
        <f>B19</f>
        <v>183353.03677999999</v>
      </c>
      <c r="C18" s="8">
        <f>C19</f>
        <v>314098.01539999997</v>
      </c>
      <c r="D18" s="10">
        <f t="shared" si="0"/>
        <v>71.307779198049005</v>
      </c>
      <c r="E18" s="10">
        <f t="shared" si="1"/>
        <v>1.5885002981537808</v>
      </c>
      <c r="F18" s="8">
        <f>F19</f>
        <v>1127676.8372500001</v>
      </c>
      <c r="G18" s="8">
        <f>G19</f>
        <v>1533967.63643</v>
      </c>
      <c r="H18" s="10">
        <f t="shared" si="2"/>
        <v>36.029009886449174</v>
      </c>
      <c r="I18" s="10">
        <f t="shared" si="3"/>
        <v>1.4611710862953904</v>
      </c>
      <c r="J18" s="8">
        <f>J19</f>
        <v>2346653.11069</v>
      </c>
      <c r="K18" s="8">
        <f>K19</f>
        <v>2856173.65839</v>
      </c>
      <c r="L18" s="10">
        <f t="shared" si="4"/>
        <v>21.712648766829567</v>
      </c>
      <c r="M18" s="10">
        <f t="shared" si="5"/>
        <v>1.4311830126411336</v>
      </c>
    </row>
    <row r="19" spans="1:13" ht="13.8" x14ac:dyDescent="0.25">
      <c r="A19" s="11" t="s">
        <v>137</v>
      </c>
      <c r="B19" s="12">
        <v>183353.03677999999</v>
      </c>
      <c r="C19" s="12">
        <v>314098.01539999997</v>
      </c>
      <c r="D19" s="13">
        <f t="shared" si="0"/>
        <v>71.307779198049005</v>
      </c>
      <c r="E19" s="13">
        <f t="shared" si="1"/>
        <v>1.5885002981537808</v>
      </c>
      <c r="F19" s="12">
        <v>1127676.8372500001</v>
      </c>
      <c r="G19" s="12">
        <v>1533967.63643</v>
      </c>
      <c r="H19" s="13">
        <f t="shared" si="2"/>
        <v>36.029009886449174</v>
      </c>
      <c r="I19" s="13">
        <f t="shared" si="3"/>
        <v>1.4611710862953904</v>
      </c>
      <c r="J19" s="12">
        <v>2346653.11069</v>
      </c>
      <c r="K19" s="12">
        <v>2856173.65839</v>
      </c>
      <c r="L19" s="13">
        <f t="shared" si="4"/>
        <v>21.712648766829567</v>
      </c>
      <c r="M19" s="13">
        <f t="shared" si="5"/>
        <v>1.4311830126411336</v>
      </c>
    </row>
    <row r="20" spans="1:13" ht="15.6" x14ac:dyDescent="0.3">
      <c r="A20" s="9" t="s">
        <v>110</v>
      </c>
      <c r="B20" s="8">
        <f>B21</f>
        <v>458876.29532999999</v>
      </c>
      <c r="C20" s="8">
        <f>C21</f>
        <v>614376.41073</v>
      </c>
      <c r="D20" s="10">
        <f t="shared" si="0"/>
        <v>33.887153680094194</v>
      </c>
      <c r="E20" s="10">
        <f t="shared" si="1"/>
        <v>3.1071100859405645</v>
      </c>
      <c r="F20" s="8">
        <f>F21</f>
        <v>2490089.6124399998</v>
      </c>
      <c r="G20" s="8">
        <f>G21</f>
        <v>3214154.1100400002</v>
      </c>
      <c r="H20" s="10">
        <f t="shared" si="2"/>
        <v>29.077849005221179</v>
      </c>
      <c r="I20" s="10">
        <f t="shared" si="3"/>
        <v>3.0616219931588202</v>
      </c>
      <c r="J20" s="8">
        <f>J21</f>
        <v>5392968.0724600004</v>
      </c>
      <c r="K20" s="8">
        <f>K21</f>
        <v>6288368.2566099996</v>
      </c>
      <c r="L20" s="10">
        <f t="shared" si="4"/>
        <v>16.603105601950332</v>
      </c>
      <c r="M20" s="10">
        <f t="shared" si="5"/>
        <v>3.1510009202889586</v>
      </c>
    </row>
    <row r="21" spans="1:13" ht="13.8" x14ac:dyDescent="0.25">
      <c r="A21" s="11" t="s">
        <v>138</v>
      </c>
      <c r="B21" s="12">
        <v>458876.29532999999</v>
      </c>
      <c r="C21" s="12">
        <v>614376.41073</v>
      </c>
      <c r="D21" s="13">
        <f t="shared" si="0"/>
        <v>33.887153680094194</v>
      </c>
      <c r="E21" s="13">
        <f t="shared" si="1"/>
        <v>3.1071100859405645</v>
      </c>
      <c r="F21" s="12">
        <v>2490089.6124399998</v>
      </c>
      <c r="G21" s="12">
        <v>3214154.1100400002</v>
      </c>
      <c r="H21" s="13">
        <f t="shared" si="2"/>
        <v>29.077849005221179</v>
      </c>
      <c r="I21" s="13">
        <f t="shared" si="3"/>
        <v>3.0616219931588202</v>
      </c>
      <c r="J21" s="12">
        <v>5392968.0724600004</v>
      </c>
      <c r="K21" s="12">
        <v>6288368.2566099996</v>
      </c>
      <c r="L21" s="13">
        <f t="shared" si="4"/>
        <v>16.603105601950332</v>
      </c>
      <c r="M21" s="13">
        <f t="shared" si="5"/>
        <v>3.1510009202889586</v>
      </c>
    </row>
    <row r="22" spans="1:13" ht="16.8" x14ac:dyDescent="0.3">
      <c r="A22" s="85" t="s">
        <v>14</v>
      </c>
      <c r="B22" s="8">
        <f>B23+B27+B29</f>
        <v>10209223.406710001</v>
      </c>
      <c r="C22" s="8">
        <f>C23+C27+C29</f>
        <v>15276638.694299998</v>
      </c>
      <c r="D22" s="10">
        <f t="shared" si="0"/>
        <v>49.63565871483862</v>
      </c>
      <c r="E22" s="10">
        <f t="shared" si="1"/>
        <v>77.259148198626704</v>
      </c>
      <c r="F22" s="8">
        <f>F23+F27+F29</f>
        <v>55734641.083639994</v>
      </c>
      <c r="G22" s="8">
        <f>G23+G27+G29</f>
        <v>79183952.664519995</v>
      </c>
      <c r="H22" s="10">
        <f t="shared" si="2"/>
        <v>42.073136428186615</v>
      </c>
      <c r="I22" s="10">
        <f t="shared" si="3"/>
        <v>75.426168964849154</v>
      </c>
      <c r="J22" s="8">
        <f>J23+J27+J29</f>
        <v>125986632.36173999</v>
      </c>
      <c r="K22" s="8">
        <f>K23+K27+K29</f>
        <v>150985969.76485002</v>
      </c>
      <c r="L22" s="10">
        <f t="shared" si="4"/>
        <v>19.842849145558954</v>
      </c>
      <c r="M22" s="10">
        <f t="shared" si="5"/>
        <v>75.656658494780871</v>
      </c>
    </row>
    <row r="23" spans="1:13" ht="15.6" x14ac:dyDescent="0.3">
      <c r="A23" s="9" t="s">
        <v>15</v>
      </c>
      <c r="B23" s="8">
        <f>B24+B25+B26</f>
        <v>849571.76183999993</v>
      </c>
      <c r="C23" s="8">
        <f>C24+C25+C26</f>
        <v>1351722.5897299999</v>
      </c>
      <c r="D23" s="10">
        <f>(C23-B23)/B23*100</f>
        <v>59.106346331761692</v>
      </c>
      <c r="E23" s="10">
        <f t="shared" si="1"/>
        <v>6.8361200374757471</v>
      </c>
      <c r="F23" s="8">
        <f>F24+F25+F26</f>
        <v>4808659.4883699995</v>
      </c>
      <c r="G23" s="8">
        <f>G24+G25+G26</f>
        <v>7277123.2608399997</v>
      </c>
      <c r="H23" s="10">
        <f t="shared" si="2"/>
        <v>51.33371947920439</v>
      </c>
      <c r="I23" s="10">
        <f t="shared" si="3"/>
        <v>6.9317773384668548</v>
      </c>
      <c r="J23" s="8">
        <f>J24+J25+J26</f>
        <v>10891753.19435</v>
      </c>
      <c r="K23" s="8">
        <f>K24+K25+K26</f>
        <v>13687226.77218</v>
      </c>
      <c r="L23" s="10">
        <f t="shared" si="4"/>
        <v>25.665965138469417</v>
      </c>
      <c r="M23" s="10">
        <f t="shared" si="5"/>
        <v>6.8584507769576781</v>
      </c>
    </row>
    <row r="24" spans="1:13" ht="13.8" x14ac:dyDescent="0.25">
      <c r="A24" s="11" t="s">
        <v>139</v>
      </c>
      <c r="B24" s="12">
        <v>553302.64202999999</v>
      </c>
      <c r="C24" s="12">
        <v>900613.37867000001</v>
      </c>
      <c r="D24" s="13">
        <f t="shared" si="0"/>
        <v>62.770482238392944</v>
      </c>
      <c r="E24" s="13">
        <f t="shared" si="1"/>
        <v>4.5547076084409381</v>
      </c>
      <c r="F24" s="12">
        <v>3131544.1367799998</v>
      </c>
      <c r="G24" s="12">
        <v>4866419.2506299997</v>
      </c>
      <c r="H24" s="13">
        <f t="shared" si="2"/>
        <v>55.399989208961934</v>
      </c>
      <c r="I24" s="13">
        <f t="shared" si="3"/>
        <v>4.6354766123752711</v>
      </c>
      <c r="J24" s="12">
        <v>7021006.5008699996</v>
      </c>
      <c r="K24" s="12">
        <v>9018513.4774900004</v>
      </c>
      <c r="L24" s="13">
        <f t="shared" si="4"/>
        <v>28.45043622125235</v>
      </c>
      <c r="M24" s="13">
        <f t="shared" si="5"/>
        <v>4.5190330953246196</v>
      </c>
    </row>
    <row r="25" spans="1:13" ht="13.8" x14ac:dyDescent="0.25">
      <c r="A25" s="11" t="s">
        <v>140</v>
      </c>
      <c r="B25" s="12">
        <v>101137.99194000001</v>
      </c>
      <c r="C25" s="12">
        <v>153108.44534999999</v>
      </c>
      <c r="D25" s="13">
        <f t="shared" si="0"/>
        <v>51.385688417495366</v>
      </c>
      <c r="E25" s="13">
        <f t="shared" si="1"/>
        <v>0.77432138747711698</v>
      </c>
      <c r="F25" s="12">
        <v>631120.02948000003</v>
      </c>
      <c r="G25" s="12">
        <v>793286.71614999999</v>
      </c>
      <c r="H25" s="13">
        <f t="shared" si="2"/>
        <v>25.695062602214396</v>
      </c>
      <c r="I25" s="13">
        <f t="shared" si="3"/>
        <v>0.75564020077909477</v>
      </c>
      <c r="J25" s="12">
        <v>1465536.42689</v>
      </c>
      <c r="K25" s="12">
        <v>1493883.74141</v>
      </c>
      <c r="L25" s="13">
        <f t="shared" si="4"/>
        <v>1.934262021733268</v>
      </c>
      <c r="M25" s="13">
        <f t="shared" si="5"/>
        <v>0.74856128838186808</v>
      </c>
    </row>
    <row r="26" spans="1:13" ht="13.8" x14ac:dyDescent="0.25">
      <c r="A26" s="11" t="s">
        <v>141</v>
      </c>
      <c r="B26" s="12">
        <v>195131.12787</v>
      </c>
      <c r="C26" s="12">
        <v>298000.76571000001</v>
      </c>
      <c r="D26" s="13">
        <f t="shared" si="0"/>
        <v>52.718210037987213</v>
      </c>
      <c r="E26" s="13">
        <f t="shared" si="1"/>
        <v>1.5070910415576921</v>
      </c>
      <c r="F26" s="12">
        <v>1045995.32211</v>
      </c>
      <c r="G26" s="12">
        <v>1617417.29406</v>
      </c>
      <c r="H26" s="13">
        <f t="shared" si="2"/>
        <v>54.629495932861126</v>
      </c>
      <c r="I26" s="13">
        <f t="shared" si="3"/>
        <v>1.5406605253124892</v>
      </c>
      <c r="J26" s="12">
        <v>2405210.2665900001</v>
      </c>
      <c r="K26" s="12">
        <v>3174829.5532800001</v>
      </c>
      <c r="L26" s="13">
        <f t="shared" si="4"/>
        <v>31.998004389908573</v>
      </c>
      <c r="M26" s="13">
        <f t="shared" si="5"/>
        <v>1.5908563932511908</v>
      </c>
    </row>
    <row r="27" spans="1:13" ht="15.6" x14ac:dyDescent="0.3">
      <c r="A27" s="9" t="s">
        <v>19</v>
      </c>
      <c r="B27" s="8">
        <f>B28</f>
        <v>1422581.6673300001</v>
      </c>
      <c r="C27" s="8">
        <f>C28</f>
        <v>2370391.2499000002</v>
      </c>
      <c r="D27" s="10">
        <f t="shared" si="0"/>
        <v>66.6260225572086</v>
      </c>
      <c r="E27" s="10">
        <f t="shared" si="1"/>
        <v>11.987873283478452</v>
      </c>
      <c r="F27" s="8">
        <f>F28</f>
        <v>8537322.1292599998</v>
      </c>
      <c r="G27" s="8">
        <f>G28</f>
        <v>11963625.6304</v>
      </c>
      <c r="H27" s="10">
        <f t="shared" si="2"/>
        <v>40.133234394389497</v>
      </c>
      <c r="I27" s="10">
        <f t="shared" si="3"/>
        <v>11.395875273539811</v>
      </c>
      <c r="J27" s="8">
        <f>J28</f>
        <v>19113008.24845</v>
      </c>
      <c r="K27" s="8">
        <f>K28</f>
        <v>21683122.369100001</v>
      </c>
      <c r="L27" s="10">
        <f t="shared" si="4"/>
        <v>13.446936700079268</v>
      </c>
      <c r="M27" s="10">
        <f t="shared" si="5"/>
        <v>10.865066381561563</v>
      </c>
    </row>
    <row r="28" spans="1:13" ht="13.8" x14ac:dyDescent="0.25">
      <c r="A28" s="11" t="s">
        <v>142</v>
      </c>
      <c r="B28" s="12">
        <v>1422581.6673300001</v>
      </c>
      <c r="C28" s="12">
        <v>2370391.2499000002</v>
      </c>
      <c r="D28" s="13">
        <f t="shared" si="0"/>
        <v>66.6260225572086</v>
      </c>
      <c r="E28" s="13">
        <f t="shared" si="1"/>
        <v>11.987873283478452</v>
      </c>
      <c r="F28" s="12">
        <v>8537322.1292599998</v>
      </c>
      <c r="G28" s="12">
        <v>11963625.6304</v>
      </c>
      <c r="H28" s="13">
        <f t="shared" si="2"/>
        <v>40.133234394389497</v>
      </c>
      <c r="I28" s="13">
        <f t="shared" si="3"/>
        <v>11.395875273539811</v>
      </c>
      <c r="J28" s="12">
        <v>19113008.24845</v>
      </c>
      <c r="K28" s="12">
        <v>21683122.369100001</v>
      </c>
      <c r="L28" s="13">
        <f t="shared" si="4"/>
        <v>13.446936700079268</v>
      </c>
      <c r="M28" s="13">
        <f t="shared" si="5"/>
        <v>10.865066381561563</v>
      </c>
    </row>
    <row r="29" spans="1:13" ht="15.6" x14ac:dyDescent="0.3">
      <c r="A29" s="9" t="s">
        <v>21</v>
      </c>
      <c r="B29" s="8">
        <f>B30+B31+B32+B33+B34+B35+B36+B37+B38+B39+B40+B41</f>
        <v>7937069.9775400003</v>
      </c>
      <c r="C29" s="8">
        <f>C30+C31+C32+C33+C34+C35+C36+C37+C38+C39+C40+C41</f>
        <v>11554524.854669997</v>
      </c>
      <c r="D29" s="10">
        <f t="shared" si="0"/>
        <v>45.576703838652357</v>
      </c>
      <c r="E29" s="10">
        <f t="shared" si="1"/>
        <v>58.435154877672502</v>
      </c>
      <c r="F29" s="8">
        <f>F30+F31+F32+F33+F34+F35+F36+F37+F38+F39+F40+F41</f>
        <v>42388659.466009997</v>
      </c>
      <c r="G29" s="8">
        <f>G30+G31+G32+G33+G34+G35+G36+G37+G38+G39+G40+G41</f>
        <v>59943203.773280002</v>
      </c>
      <c r="H29" s="10">
        <f t="shared" si="2"/>
        <v>41.413303766651048</v>
      </c>
      <c r="I29" s="10">
        <f t="shared" si="3"/>
        <v>57.098516352842488</v>
      </c>
      <c r="J29" s="8">
        <f>J30+J31+J32+J33+J34+J35+J36+J37+J38+J39+J40+J41</f>
        <v>95981870.918939993</v>
      </c>
      <c r="K29" s="8">
        <f>K30+K31+K32+K33+K34+K35+K36+K37+K38+K39+K40+K41</f>
        <v>115615620.62357001</v>
      </c>
      <c r="L29" s="10">
        <f t="shared" si="4"/>
        <v>20.455685554630829</v>
      </c>
      <c r="M29" s="10">
        <f t="shared" si="5"/>
        <v>57.93314133626162</v>
      </c>
    </row>
    <row r="30" spans="1:13" ht="13.8" x14ac:dyDescent="0.25">
      <c r="A30" s="11" t="s">
        <v>143</v>
      </c>
      <c r="B30" s="12">
        <v>1348587.81259</v>
      </c>
      <c r="C30" s="12">
        <v>1808054.09935</v>
      </c>
      <c r="D30" s="13">
        <f t="shared" si="0"/>
        <v>34.070179373605818</v>
      </c>
      <c r="E30" s="13">
        <f t="shared" si="1"/>
        <v>9.1439434032655811</v>
      </c>
      <c r="F30" s="12">
        <v>6974844.8401100002</v>
      </c>
      <c r="G30" s="12">
        <v>9437202.2845300008</v>
      </c>
      <c r="H30" s="13">
        <f t="shared" si="2"/>
        <v>35.303401019902353</v>
      </c>
      <c r="I30" s="13">
        <f t="shared" si="3"/>
        <v>8.9893468324846868</v>
      </c>
      <c r="J30" s="12">
        <v>15958976.19193</v>
      </c>
      <c r="K30" s="12">
        <v>19581339.354559999</v>
      </c>
      <c r="L30" s="13">
        <f t="shared" si="4"/>
        <v>22.697967081758826</v>
      </c>
      <c r="M30" s="13">
        <f t="shared" si="5"/>
        <v>9.8118964743917978</v>
      </c>
    </row>
    <row r="31" spans="1:13" ht="13.8" x14ac:dyDescent="0.25">
      <c r="A31" s="11" t="s">
        <v>144</v>
      </c>
      <c r="B31" s="12">
        <v>2014180.9913000001</v>
      </c>
      <c r="C31" s="12">
        <v>2352247.9598400001</v>
      </c>
      <c r="D31" s="13">
        <f t="shared" si="0"/>
        <v>16.784339143316192</v>
      </c>
      <c r="E31" s="13">
        <f t="shared" si="1"/>
        <v>11.896116506113598</v>
      </c>
      <c r="F31" s="12">
        <v>10789542.254240001</v>
      </c>
      <c r="G31" s="12">
        <v>14382801.580809999</v>
      </c>
      <c r="H31" s="13">
        <f t="shared" si="2"/>
        <v>33.303167473652032</v>
      </c>
      <c r="I31" s="13">
        <f t="shared" si="3"/>
        <v>13.700245892223048</v>
      </c>
      <c r="J31" s="12">
        <v>26062343.095109999</v>
      </c>
      <c r="K31" s="12">
        <v>29138612.677560002</v>
      </c>
      <c r="L31" s="13">
        <f t="shared" si="4"/>
        <v>11.803503511651622</v>
      </c>
      <c r="M31" s="13">
        <f t="shared" si="5"/>
        <v>14.600893525347086</v>
      </c>
    </row>
    <row r="32" spans="1:13" ht="13.8" x14ac:dyDescent="0.25">
      <c r="A32" s="11" t="s">
        <v>145</v>
      </c>
      <c r="B32" s="12">
        <v>88349.361170000004</v>
      </c>
      <c r="C32" s="12">
        <v>277380.44821</v>
      </c>
      <c r="D32" s="13">
        <f t="shared" si="0"/>
        <v>213.95863482959467</v>
      </c>
      <c r="E32" s="13">
        <f t="shared" si="1"/>
        <v>1.4028070954937157</v>
      </c>
      <c r="F32" s="12">
        <v>500575.11901999998</v>
      </c>
      <c r="G32" s="12">
        <v>734472.71152999997</v>
      </c>
      <c r="H32" s="13">
        <f t="shared" si="2"/>
        <v>46.725772740745199</v>
      </c>
      <c r="I32" s="13">
        <f t="shared" si="3"/>
        <v>0.69961729587610122</v>
      </c>
      <c r="J32" s="12">
        <v>1051620.77633</v>
      </c>
      <c r="K32" s="12">
        <v>1608903.94741</v>
      </c>
      <c r="L32" s="13">
        <f t="shared" si="4"/>
        <v>52.99278823920114</v>
      </c>
      <c r="M32" s="13">
        <f t="shared" si="5"/>
        <v>0.80619607695788054</v>
      </c>
    </row>
    <row r="33" spans="1:13" ht="13.8" x14ac:dyDescent="0.25">
      <c r="A33" s="11" t="s">
        <v>146</v>
      </c>
      <c r="B33" s="12">
        <v>901077.70648000005</v>
      </c>
      <c r="C33" s="12">
        <v>1307455.9532399999</v>
      </c>
      <c r="D33" s="13">
        <f t="shared" si="0"/>
        <v>45.099134496123469</v>
      </c>
      <c r="E33" s="13">
        <f t="shared" si="1"/>
        <v>6.6122486285046289</v>
      </c>
      <c r="F33" s="12">
        <v>4703333.5628599999</v>
      </c>
      <c r="G33" s="12">
        <v>6880115.5460200002</v>
      </c>
      <c r="H33" s="13">
        <f t="shared" si="2"/>
        <v>46.281684130358471</v>
      </c>
      <c r="I33" s="13">
        <f t="shared" si="3"/>
        <v>6.553610172384233</v>
      </c>
      <c r="J33" s="12">
        <v>10566503.996069999</v>
      </c>
      <c r="K33" s="12">
        <v>13224974.50533</v>
      </c>
      <c r="L33" s="13">
        <f t="shared" si="4"/>
        <v>25.159414222989607</v>
      </c>
      <c r="M33" s="13">
        <f t="shared" si="5"/>
        <v>6.6268235473152428</v>
      </c>
    </row>
    <row r="34" spans="1:13" ht="13.8" x14ac:dyDescent="0.25">
      <c r="A34" s="11" t="s">
        <v>147</v>
      </c>
      <c r="B34" s="12">
        <v>585130.64616</v>
      </c>
      <c r="C34" s="12">
        <v>828684.81292000005</v>
      </c>
      <c r="D34" s="13">
        <f t="shared" si="0"/>
        <v>41.623895169114391</v>
      </c>
      <c r="E34" s="13">
        <f t="shared" si="1"/>
        <v>4.190940432153174</v>
      </c>
      <c r="F34" s="12">
        <v>3353910.23636</v>
      </c>
      <c r="G34" s="12">
        <v>4505770.2091199998</v>
      </c>
      <c r="H34" s="13">
        <f t="shared" si="2"/>
        <v>34.343792516346944</v>
      </c>
      <c r="I34" s="13">
        <f t="shared" si="3"/>
        <v>4.2919426686077387</v>
      </c>
      <c r="J34" s="12">
        <v>7389956.4050799999</v>
      </c>
      <c r="K34" s="12">
        <v>8691261.3010900002</v>
      </c>
      <c r="L34" s="13">
        <f t="shared" si="4"/>
        <v>17.609101118857183</v>
      </c>
      <c r="M34" s="13">
        <f t="shared" si="5"/>
        <v>4.3550522553159174</v>
      </c>
    </row>
    <row r="35" spans="1:13" ht="13.8" x14ac:dyDescent="0.25">
      <c r="A35" s="11" t="s">
        <v>148</v>
      </c>
      <c r="B35" s="12">
        <v>676126.49988999998</v>
      </c>
      <c r="C35" s="12">
        <v>1127261.1352599999</v>
      </c>
      <c r="D35" s="13">
        <f t="shared" si="0"/>
        <v>66.72340685410137</v>
      </c>
      <c r="E35" s="13">
        <f t="shared" si="1"/>
        <v>5.7009422589865855</v>
      </c>
      <c r="F35" s="12">
        <v>3754224.7748799999</v>
      </c>
      <c r="G35" s="12">
        <v>5685240.9011599999</v>
      </c>
      <c r="H35" s="13">
        <f t="shared" si="2"/>
        <v>51.435815436536373</v>
      </c>
      <c r="I35" s="13">
        <f t="shared" si="3"/>
        <v>5.4154399520005922</v>
      </c>
      <c r="J35" s="12">
        <v>7806154.1986800004</v>
      </c>
      <c r="K35" s="12">
        <v>10183637.22807</v>
      </c>
      <c r="L35" s="13">
        <f t="shared" si="4"/>
        <v>30.456521468561636</v>
      </c>
      <c r="M35" s="13">
        <f t="shared" si="5"/>
        <v>5.1028580019637975</v>
      </c>
    </row>
    <row r="36" spans="1:13" ht="13.8" x14ac:dyDescent="0.25">
      <c r="A36" s="11" t="s">
        <v>149</v>
      </c>
      <c r="B36" s="12">
        <v>1119137.2262800001</v>
      </c>
      <c r="C36" s="12">
        <v>2025836.58999</v>
      </c>
      <c r="D36" s="13">
        <f t="shared" si="0"/>
        <v>81.017711002596059</v>
      </c>
      <c r="E36" s="13">
        <f t="shared" si="1"/>
        <v>10.245343394200743</v>
      </c>
      <c r="F36" s="12">
        <v>5943587.9526199996</v>
      </c>
      <c r="G36" s="12">
        <v>9208551.93499</v>
      </c>
      <c r="H36" s="13">
        <f t="shared" si="2"/>
        <v>54.932542571878116</v>
      </c>
      <c r="I36" s="13">
        <f t="shared" si="3"/>
        <v>8.7715474006813352</v>
      </c>
      <c r="J36" s="12">
        <v>12595626.9077</v>
      </c>
      <c r="K36" s="12">
        <v>15868189.902380001</v>
      </c>
      <c r="L36" s="13">
        <f t="shared" si="4"/>
        <v>25.981739683631044</v>
      </c>
      <c r="M36" s="13">
        <f t="shared" si="5"/>
        <v>7.9512965757311163</v>
      </c>
    </row>
    <row r="37" spans="1:13" ht="13.8" x14ac:dyDescent="0.25">
      <c r="A37" s="14" t="s">
        <v>150</v>
      </c>
      <c r="B37" s="12">
        <v>322827.06705999997</v>
      </c>
      <c r="C37" s="12">
        <v>426994.40077000001</v>
      </c>
      <c r="D37" s="13">
        <f t="shared" si="0"/>
        <v>32.267224263026158</v>
      </c>
      <c r="E37" s="13">
        <f t="shared" si="1"/>
        <v>2.1594556465737544</v>
      </c>
      <c r="F37" s="12">
        <v>1717694.7411100001</v>
      </c>
      <c r="G37" s="12">
        <v>2224996.7680600001</v>
      </c>
      <c r="H37" s="13">
        <f t="shared" si="2"/>
        <v>29.533887180802214</v>
      </c>
      <c r="I37" s="13">
        <f t="shared" si="3"/>
        <v>2.1194064772815184</v>
      </c>
      <c r="J37" s="12">
        <v>3496883.7036600001</v>
      </c>
      <c r="K37" s="12">
        <v>4264788.5720800003</v>
      </c>
      <c r="L37" s="13">
        <f t="shared" si="4"/>
        <v>21.959691356514817</v>
      </c>
      <c r="M37" s="13">
        <f t="shared" si="5"/>
        <v>2.1370174530310355</v>
      </c>
    </row>
    <row r="38" spans="1:13" ht="13.8" x14ac:dyDescent="0.25">
      <c r="A38" s="11" t="s">
        <v>151</v>
      </c>
      <c r="B38" s="12">
        <v>346434.36122999998</v>
      </c>
      <c r="C38" s="12">
        <v>591734.46400000004</v>
      </c>
      <c r="D38" s="13">
        <f t="shared" si="0"/>
        <v>70.807093701407922</v>
      </c>
      <c r="E38" s="13">
        <f t="shared" si="1"/>
        <v>2.9926020745302289</v>
      </c>
      <c r="F38" s="12">
        <v>1616429.5625799999</v>
      </c>
      <c r="G38" s="12">
        <v>2460776.6563800001</v>
      </c>
      <c r="H38" s="13">
        <f t="shared" si="2"/>
        <v>52.235316239349707</v>
      </c>
      <c r="I38" s="13">
        <f t="shared" si="3"/>
        <v>2.3439971057676114</v>
      </c>
      <c r="J38" s="12">
        <v>4070029.10623</v>
      </c>
      <c r="K38" s="12">
        <v>4622903.2846299997</v>
      </c>
      <c r="L38" s="13">
        <f t="shared" si="4"/>
        <v>13.584035002445418</v>
      </c>
      <c r="M38" s="13">
        <f t="shared" si="5"/>
        <v>2.3164630170893949</v>
      </c>
    </row>
    <row r="39" spans="1:13" ht="13.8" x14ac:dyDescent="0.25">
      <c r="A39" s="11" t="s">
        <v>152</v>
      </c>
      <c r="B39" s="12">
        <v>167255.90655000001</v>
      </c>
      <c r="C39" s="12">
        <v>221791.03886999999</v>
      </c>
      <c r="D39" s="13">
        <f>(C39-B39)/B39*100</f>
        <v>32.605803552711649</v>
      </c>
      <c r="E39" s="13">
        <f t="shared" si="1"/>
        <v>1.1216725802108707</v>
      </c>
      <c r="F39" s="12">
        <v>922527.65668999997</v>
      </c>
      <c r="G39" s="12">
        <v>1341847.8600600001</v>
      </c>
      <c r="H39" s="13">
        <f t="shared" si="2"/>
        <v>45.453401893067117</v>
      </c>
      <c r="I39" s="13">
        <f t="shared" si="3"/>
        <v>1.2781686189221551</v>
      </c>
      <c r="J39" s="12">
        <v>2395260.16273</v>
      </c>
      <c r="K39" s="12">
        <v>2698341.0831499998</v>
      </c>
      <c r="L39" s="13">
        <f t="shared" si="4"/>
        <v>12.653361214614915</v>
      </c>
      <c r="M39" s="13">
        <f t="shared" si="5"/>
        <v>1.3520956294698236</v>
      </c>
    </row>
    <row r="40" spans="1:13" ht="13.8" x14ac:dyDescent="0.25">
      <c r="A40" s="11" t="s">
        <v>153</v>
      </c>
      <c r="B40" s="12">
        <v>359616.86741000001</v>
      </c>
      <c r="C40" s="12">
        <v>574860.55836000002</v>
      </c>
      <c r="D40" s="13">
        <f>(C40-B40)/B40*100</f>
        <v>59.853613791869279</v>
      </c>
      <c r="E40" s="13">
        <f t="shared" si="1"/>
        <v>2.9072650051252409</v>
      </c>
      <c r="F40" s="12">
        <v>2068940.4100200001</v>
      </c>
      <c r="G40" s="12">
        <v>3014643.5954999998</v>
      </c>
      <c r="H40" s="13">
        <f t="shared" si="2"/>
        <v>45.709541990668441</v>
      </c>
      <c r="I40" s="13">
        <f t="shared" si="3"/>
        <v>2.8715795252901919</v>
      </c>
      <c r="J40" s="12">
        <v>4482447.3876499999</v>
      </c>
      <c r="K40" s="12">
        <v>5608526.1919299997</v>
      </c>
      <c r="L40" s="13">
        <f t="shared" si="4"/>
        <v>25.121963670618026</v>
      </c>
      <c r="M40" s="13">
        <f t="shared" si="5"/>
        <v>2.8103429174428185</v>
      </c>
    </row>
    <row r="41" spans="1:13" ht="13.8" x14ac:dyDescent="0.25">
      <c r="A41" s="11" t="s">
        <v>154</v>
      </c>
      <c r="B41" s="12">
        <v>8345.5314199999993</v>
      </c>
      <c r="C41" s="12">
        <v>12223.39386</v>
      </c>
      <c r="D41" s="13">
        <f t="shared" si="0"/>
        <v>46.46633323681143</v>
      </c>
      <c r="E41" s="13">
        <f t="shared" si="1"/>
        <v>6.1817852514394131E-2</v>
      </c>
      <c r="F41" s="12">
        <v>43048.355519999997</v>
      </c>
      <c r="G41" s="12">
        <v>66783.725120000003</v>
      </c>
      <c r="H41" s="13">
        <f t="shared" si="2"/>
        <v>55.13653033499201</v>
      </c>
      <c r="I41" s="13">
        <f t="shared" si="3"/>
        <v>6.3614411323270559E-2</v>
      </c>
      <c r="J41" s="12">
        <v>106068.98777000001</v>
      </c>
      <c r="K41" s="12">
        <v>124142.57537999999</v>
      </c>
      <c r="L41" s="13">
        <f t="shared" si="4"/>
        <v>17.039464588076164</v>
      </c>
      <c r="M41" s="13">
        <f t="shared" si="5"/>
        <v>6.2205862205706654E-2</v>
      </c>
    </row>
    <row r="42" spans="1:13" ht="15.6" x14ac:dyDescent="0.3">
      <c r="A42" s="9" t="s">
        <v>31</v>
      </c>
      <c r="B42" s="8">
        <f>B43</f>
        <v>312612.13030000002</v>
      </c>
      <c r="C42" s="8">
        <f>C43</f>
        <v>497554.75401999999</v>
      </c>
      <c r="D42" s="10">
        <f t="shared" si="0"/>
        <v>59.160411831274338</v>
      </c>
      <c r="E42" s="10">
        <f t="shared" si="1"/>
        <v>2.5163033077495882</v>
      </c>
      <c r="F42" s="8">
        <f>F43</f>
        <v>1849689.6680600001</v>
      </c>
      <c r="G42" s="8">
        <f>G43</f>
        <v>2817235.92032</v>
      </c>
      <c r="H42" s="10">
        <f t="shared" si="2"/>
        <v>52.308572025208221</v>
      </c>
      <c r="I42" s="10">
        <f t="shared" si="3"/>
        <v>2.6835401036390878</v>
      </c>
      <c r="J42" s="8">
        <f>J43</f>
        <v>4031593.78095</v>
      </c>
      <c r="K42" s="8">
        <f>K43</f>
        <v>5237405.4826699998</v>
      </c>
      <c r="L42" s="10">
        <f t="shared" si="4"/>
        <v>29.909057490307561</v>
      </c>
      <c r="M42" s="10">
        <f t="shared" si="5"/>
        <v>2.624380256113731</v>
      </c>
    </row>
    <row r="43" spans="1:13" ht="13.8" x14ac:dyDescent="0.25">
      <c r="A43" s="11" t="s">
        <v>155</v>
      </c>
      <c r="B43" s="12">
        <v>312612.13030000002</v>
      </c>
      <c r="C43" s="12">
        <v>497554.75401999999</v>
      </c>
      <c r="D43" s="13">
        <f t="shared" si="0"/>
        <v>59.160411831274338</v>
      </c>
      <c r="E43" s="13">
        <f t="shared" si="1"/>
        <v>2.5163033077495882</v>
      </c>
      <c r="F43" s="12">
        <v>1849689.6680600001</v>
      </c>
      <c r="G43" s="12">
        <v>2817235.92032</v>
      </c>
      <c r="H43" s="13">
        <f t="shared" si="2"/>
        <v>52.308572025208221</v>
      </c>
      <c r="I43" s="13">
        <f t="shared" si="3"/>
        <v>2.6835401036390878</v>
      </c>
      <c r="J43" s="12">
        <v>4031593.78095</v>
      </c>
      <c r="K43" s="12">
        <v>5237405.4826699998</v>
      </c>
      <c r="L43" s="13">
        <f t="shared" si="4"/>
        <v>29.909057490307561</v>
      </c>
      <c r="M43" s="13">
        <f t="shared" si="5"/>
        <v>2.624380256113731</v>
      </c>
    </row>
    <row r="44" spans="1:13" ht="15.6" x14ac:dyDescent="0.3">
      <c r="A44" s="9" t="s">
        <v>33</v>
      </c>
      <c r="B44" s="8">
        <f>B8+B22+B42</f>
        <v>12431827.339680001</v>
      </c>
      <c r="C44" s="8">
        <f>C8+C22+C42</f>
        <v>18338916.910050001</v>
      </c>
      <c r="D44" s="10">
        <f t="shared" si="0"/>
        <v>47.515859165093985</v>
      </c>
      <c r="E44" s="10">
        <f t="shared" si="1"/>
        <v>92.746128759627439</v>
      </c>
      <c r="F44" s="15">
        <f>F8+F22+F42</f>
        <v>68846812.87033999</v>
      </c>
      <c r="G44" s="15">
        <f>G8+G22+G42</f>
        <v>95617730.601710007</v>
      </c>
      <c r="H44" s="16">
        <f t="shared" si="2"/>
        <v>38.88475967912705</v>
      </c>
      <c r="I44" s="16">
        <f t="shared" si="3"/>
        <v>91.080059301352946</v>
      </c>
      <c r="J44" s="15">
        <f>J8+J22+J42</f>
        <v>153712662.74757001</v>
      </c>
      <c r="K44" s="15">
        <f>K8+K22+K42</f>
        <v>182923087.87042004</v>
      </c>
      <c r="L44" s="16">
        <f t="shared" si="4"/>
        <v>19.003265313814758</v>
      </c>
      <c r="M44" s="16">
        <f t="shared" si="5"/>
        <v>91.659838403375957</v>
      </c>
    </row>
    <row r="45" spans="1:13" ht="30" x14ac:dyDescent="0.25">
      <c r="A45" s="141" t="s">
        <v>222</v>
      </c>
      <c r="B45" s="142">
        <f>B46-B44</f>
        <v>1028536.0583199989</v>
      </c>
      <c r="C45" s="142">
        <f>C46-C44</f>
        <v>1434325.5479499996</v>
      </c>
      <c r="D45" s="143">
        <f t="shared" si="0"/>
        <v>39.453112639805106</v>
      </c>
      <c r="E45" s="143">
        <f t="shared" ref="E45:E46" si="6">C45/C$46*100</f>
        <v>7.2538712403725665</v>
      </c>
      <c r="F45" s="142">
        <f>F46-F44</f>
        <v>6212458.1236600131</v>
      </c>
      <c r="G45" s="142">
        <f>G46-G44</f>
        <v>9364338.289289996</v>
      </c>
      <c r="H45" s="144">
        <f t="shared" si="2"/>
        <v>50.734831573771345</v>
      </c>
      <c r="I45" s="143">
        <f t="shared" si="3"/>
        <v>8.9199406986470517</v>
      </c>
      <c r="J45" s="142">
        <f>J46-J44</f>
        <v>13815219.694429964</v>
      </c>
      <c r="K45" s="142">
        <f>K46-K44</f>
        <v>16644237.423579961</v>
      </c>
      <c r="L45" s="144">
        <f t="shared" si="4"/>
        <v>20.477544271631118</v>
      </c>
      <c r="M45" s="143">
        <f t="shared" si="5"/>
        <v>8.3401615966240392</v>
      </c>
    </row>
    <row r="46" spans="1:13" ht="21" x14ac:dyDescent="0.25">
      <c r="A46" s="145" t="s">
        <v>223</v>
      </c>
      <c r="B46" s="146">
        <v>13460363.398</v>
      </c>
      <c r="C46" s="146">
        <v>19773242.458000001</v>
      </c>
      <c r="D46" s="147">
        <f t="shared" si="0"/>
        <v>46.899766918165049</v>
      </c>
      <c r="E46" s="148">
        <f t="shared" si="6"/>
        <v>100</v>
      </c>
      <c r="F46" s="146">
        <v>75059270.994000003</v>
      </c>
      <c r="G46" s="146">
        <v>104982068.891</v>
      </c>
      <c r="H46" s="147">
        <f t="shared" si="2"/>
        <v>39.865558911958964</v>
      </c>
      <c r="I46" s="148">
        <f t="shared" si="3"/>
        <v>100</v>
      </c>
      <c r="J46" s="146">
        <v>167527882.44199997</v>
      </c>
      <c r="K46" s="146">
        <v>199567325.294</v>
      </c>
      <c r="L46" s="147">
        <f t="shared" si="4"/>
        <v>19.124842017323559</v>
      </c>
      <c r="M46" s="148">
        <f t="shared" si="5"/>
        <v>100</v>
      </c>
    </row>
  </sheetData>
  <mergeCells count="5">
    <mergeCell ref="B6:E6"/>
    <mergeCell ref="F6:I6"/>
    <mergeCell ref="J6:M6"/>
    <mergeCell ref="A5:M5"/>
    <mergeCell ref="B1:J1"/>
  </mergeCells>
  <conditionalFormatting sqref="D46"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H46">
    <cfRule type="cellIs" dxfId="3" priority="3" operator="greaterThan">
      <formula>0</formula>
    </cfRule>
    <cfRule type="cellIs" dxfId="2" priority="4" operator="lessThan">
      <formula>0</formula>
    </cfRule>
  </conditionalFormatting>
  <conditionalFormatting sqref="L46">
    <cfRule type="cellIs" dxfId="1" priority="1" operator="greaterThan">
      <formula>0</formula>
    </cfRule>
    <cfRule type="cellIs" dxfId="0" priority="2" operator="lessThan">
      <formula>0</formula>
    </cfRule>
  </conditionalFormatting>
  <printOptions horizontalCentered="1" verticalCentered="1"/>
  <pageMargins left="0.11811023622047245" right="0" top="0.19685039370078741" bottom="0.19685039370078741" header="0.39370078740157483" footer="0.35433070866141736"/>
  <pageSetup paperSize="9" scale="64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2:A76"/>
  <sheetViews>
    <sheetView showGridLines="0" workbookViewId="0">
      <selection activeCell="H1" sqref="H1"/>
    </sheetView>
  </sheetViews>
  <sheetFormatPr defaultColWidth="9.109375" defaultRowHeight="13.2" x14ac:dyDescent="0.25"/>
  <cols>
    <col min="4" max="4" width="18.5546875" customWidth="1"/>
    <col min="7" max="7" width="8" customWidth="1"/>
    <col min="8" max="8" width="10.44140625" bestFit="1" customWidth="1"/>
    <col min="11" max="11" width="9" customWidth="1"/>
    <col min="12" max="12" width="9.44140625" customWidth="1"/>
  </cols>
  <sheetData>
    <row r="12" ht="12.75" customHeight="1" x14ac:dyDescent="0.25"/>
    <row r="14" ht="12.75" customHeight="1" x14ac:dyDescent="0.25"/>
    <row r="25" ht="12.75" customHeight="1" x14ac:dyDescent="0.25"/>
    <row r="29" ht="12.75" customHeight="1" x14ac:dyDescent="0.25"/>
    <row r="43" ht="12.75" customHeight="1" x14ac:dyDescent="0.25"/>
    <row r="45" ht="12.75" customHeight="1" x14ac:dyDescent="0.25"/>
    <row r="59" spans="1:1" ht="12.75" customHeight="1" x14ac:dyDescent="0.25"/>
    <row r="61" spans="1:1" ht="12.75" customHeight="1" x14ac:dyDescent="0.25">
      <c r="A61" s="30"/>
    </row>
    <row r="76" ht="12.75" customHeight="1" x14ac:dyDescent="0.25"/>
  </sheetData>
  <pageMargins left="0.15748031496062992" right="0.15748031496062992" top="0.19685039370078741" bottom="0" header="0.51181102362204722" footer="0.51181102362204722"/>
  <pageSetup paperSize="9" orientation="portrait" horizontalDpi="4294967294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C66"/>
  <sheetViews>
    <sheetView showGridLines="0" workbookViewId="0">
      <selection activeCell="I1" sqref="I1"/>
    </sheetView>
  </sheetViews>
  <sheetFormatPr defaultColWidth="9.109375" defaultRowHeight="13.2" x14ac:dyDescent="0.25"/>
  <cols>
    <col min="1" max="1" width="2.44140625" customWidth="1"/>
    <col min="5" max="5" width="20.5546875" customWidth="1"/>
    <col min="7" max="7" width="6.5546875" customWidth="1"/>
    <col min="8" max="8" width="8.5546875" customWidth="1"/>
    <col min="10" max="10" width="9" customWidth="1"/>
    <col min="11" max="11" width="9.44140625" customWidth="1"/>
  </cols>
  <sheetData>
    <row r="2" spans="3:3" ht="13.8" x14ac:dyDescent="0.25">
      <c r="C2" s="31" t="s">
        <v>55</v>
      </c>
    </row>
    <row r="14" spans="3:3" ht="12.75" customHeight="1" x14ac:dyDescent="0.25"/>
    <row r="16" spans="3:3" ht="12.75" customHeight="1" x14ac:dyDescent="0.25"/>
    <row r="21" spans="3:3" ht="13.8" x14ac:dyDescent="0.25">
      <c r="C21" s="31" t="s">
        <v>56</v>
      </c>
    </row>
    <row r="34" ht="12.75" customHeight="1" x14ac:dyDescent="0.25"/>
    <row r="50" spans="2:2" ht="12.75" customHeight="1" x14ac:dyDescent="0.25"/>
    <row r="51" spans="2:2" x14ac:dyDescent="0.25">
      <c r="B51" s="30"/>
    </row>
    <row r="66" ht="12.75" customHeight="1" x14ac:dyDescent="0.25"/>
  </sheetData>
  <pageMargins left="0" right="0" top="0.19685039370078741" bottom="0.19685039370078741" header="0.51181102362204722" footer="0.51181102362204722"/>
  <pageSetup paperSize="9" orientation="portrait" horizontalDpi="4294967294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82"/>
  <sheetViews>
    <sheetView showGridLines="0" workbookViewId="0">
      <selection activeCell="H1" sqref="H1"/>
    </sheetView>
  </sheetViews>
  <sheetFormatPr defaultColWidth="9.109375" defaultRowHeight="13.2" x14ac:dyDescent="0.25"/>
  <cols>
    <col min="4" max="4" width="17.44140625" customWidth="1"/>
  </cols>
  <sheetData>
    <row r="1" spans="2:2" ht="13.8" x14ac:dyDescent="0.25">
      <c r="B1" s="31" t="s">
        <v>14</v>
      </c>
    </row>
    <row r="2" spans="2:2" ht="13.8" x14ac:dyDescent="0.25">
      <c r="B2" s="31" t="s">
        <v>57</v>
      </c>
    </row>
    <row r="11" spans="2:2" ht="12.75" customHeight="1" x14ac:dyDescent="0.25"/>
    <row r="14" spans="2:2" ht="12.75" customHeight="1" x14ac:dyDescent="0.25"/>
    <row r="25" ht="12.75" customHeight="1" x14ac:dyDescent="0.25"/>
    <row r="31" ht="12.75" customHeight="1" x14ac:dyDescent="0.25"/>
    <row r="40" spans="1:1" ht="12.75" customHeight="1" x14ac:dyDescent="0.25"/>
    <row r="45" spans="1:1" x14ac:dyDescent="0.25">
      <c r="A45" s="30"/>
    </row>
    <row r="47" spans="1:1" ht="12.75" customHeight="1" x14ac:dyDescent="0.25"/>
    <row r="54" ht="12.75" customHeight="1" x14ac:dyDescent="0.25"/>
    <row r="69" ht="12.75" customHeight="1" x14ac:dyDescent="0.25"/>
    <row r="71" ht="12.75" customHeight="1" x14ac:dyDescent="0.25"/>
    <row r="82" ht="12.75" customHeight="1" x14ac:dyDescent="0.25"/>
  </sheetData>
  <pageMargins left="0" right="0" top="0" bottom="0" header="0.51181102362204722" footer="0.51181102362204722"/>
  <pageSetup paperSize="9" orientation="portrait" horizontalDpi="4294967294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147"/>
  <sheetViews>
    <sheetView showGridLines="0" workbookViewId="0">
      <selection activeCell="H1" sqref="H1"/>
    </sheetView>
  </sheetViews>
  <sheetFormatPr defaultColWidth="9.109375" defaultRowHeight="13.2" x14ac:dyDescent="0.25"/>
  <cols>
    <col min="4" max="4" width="22.33203125" customWidth="1"/>
    <col min="9" max="9" width="17.88671875" customWidth="1"/>
  </cols>
  <sheetData>
    <row r="1" spans="2:2" ht="13.8" x14ac:dyDescent="0.25">
      <c r="B1" s="31" t="s">
        <v>58</v>
      </c>
    </row>
    <row r="10" spans="2:2" ht="12.75" customHeight="1" x14ac:dyDescent="0.25"/>
    <row r="13" spans="2:2" ht="12.75" customHeight="1" x14ac:dyDescent="0.25"/>
    <row r="18" spans="2:2" ht="13.8" x14ac:dyDescent="0.25">
      <c r="B18" s="31" t="s">
        <v>59</v>
      </c>
    </row>
    <row r="19" spans="2:2" ht="13.8" x14ac:dyDescent="0.25">
      <c r="B19" s="31"/>
    </row>
    <row r="20" spans="2:2" ht="13.8" x14ac:dyDescent="0.25">
      <c r="B20" s="31"/>
    </row>
    <row r="21" spans="2:2" ht="13.8" x14ac:dyDescent="0.25">
      <c r="B21" s="31"/>
    </row>
    <row r="26" spans="2:2" ht="12.75" customHeight="1" x14ac:dyDescent="0.25"/>
    <row r="29" spans="2:2" ht="12.75" customHeight="1" x14ac:dyDescent="0.25"/>
    <row r="40" ht="12.75" customHeight="1" x14ac:dyDescent="0.25"/>
    <row r="42" ht="12.75" customHeight="1" x14ac:dyDescent="0.25"/>
    <row r="44" ht="12.75" customHeight="1" x14ac:dyDescent="0.25"/>
    <row r="51" spans="1:1" x14ac:dyDescent="0.25">
      <c r="A51" s="30"/>
    </row>
    <row r="53" spans="1:1" ht="12.75" customHeight="1" x14ac:dyDescent="0.25"/>
    <row r="54" spans="1:1" ht="12.75" customHeight="1" x14ac:dyDescent="0.25"/>
    <row r="57" spans="1:1" ht="12.75" customHeight="1" x14ac:dyDescent="0.25"/>
    <row r="64" spans="1:1" ht="12.75" customHeight="1" x14ac:dyDescent="0.25"/>
    <row r="67" ht="12.75" customHeight="1" x14ac:dyDescent="0.25"/>
    <row r="69" ht="12.75" customHeight="1" x14ac:dyDescent="0.25"/>
    <row r="77" ht="12.75" customHeight="1" x14ac:dyDescent="0.25"/>
    <row r="96" ht="12.75" customHeight="1" x14ac:dyDescent="0.25"/>
    <row r="114" ht="12.75" customHeight="1" x14ac:dyDescent="0.25"/>
    <row r="127" ht="12.75" customHeight="1" x14ac:dyDescent="0.25"/>
    <row r="147" ht="12.75" customHeight="1" x14ac:dyDescent="0.25"/>
  </sheetData>
  <pageMargins left="0" right="0" top="0" bottom="0.19685039370078741" header="0.51181102362204722" footer="0.51181102362204722"/>
  <pageSetup paperSize="9" scale="95" orientation="portrait" horizontalDpi="4294967294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O84"/>
  <sheetViews>
    <sheetView showGridLines="0" zoomScale="90" zoomScaleNormal="90" workbookViewId="0">
      <selection activeCell="P1" sqref="P1"/>
    </sheetView>
  </sheetViews>
  <sheetFormatPr defaultColWidth="9.109375" defaultRowHeight="13.2" x14ac:dyDescent="0.25"/>
  <cols>
    <col min="1" max="1" width="7" customWidth="1"/>
    <col min="2" max="2" width="40.33203125" customWidth="1"/>
    <col min="3" max="4" width="11" style="33" bestFit="1" customWidth="1"/>
    <col min="5" max="5" width="12.33203125" style="34" bestFit="1" customWidth="1"/>
    <col min="6" max="6" width="11" style="34" bestFit="1" customWidth="1"/>
    <col min="7" max="7" width="12.33203125" style="34" bestFit="1" customWidth="1"/>
    <col min="8" max="8" width="11.44140625" style="34" bestFit="1" customWidth="1"/>
    <col min="9" max="9" width="12.33203125" style="34" bestFit="1" customWidth="1"/>
    <col min="10" max="10" width="12.6640625" style="34" bestFit="1" customWidth="1"/>
    <col min="11" max="11" width="12.33203125" style="34" bestFit="1" customWidth="1"/>
    <col min="12" max="12" width="11" style="34" customWidth="1"/>
    <col min="13" max="13" width="12.33203125" style="34" bestFit="1" customWidth="1"/>
    <col min="14" max="14" width="11" style="34" bestFit="1" customWidth="1"/>
    <col min="15" max="15" width="13.5546875" style="33" bestFit="1" customWidth="1"/>
  </cols>
  <sheetData>
    <row r="1" spans="1:15" ht="16.2" thickBot="1" x14ac:dyDescent="0.35">
      <c r="A1" s="86"/>
      <c r="B1" s="110" t="s">
        <v>60</v>
      </c>
      <c r="C1" s="111" t="s">
        <v>44</v>
      </c>
      <c r="D1" s="111" t="s">
        <v>45</v>
      </c>
      <c r="E1" s="111" t="s">
        <v>46</v>
      </c>
      <c r="F1" s="111" t="s">
        <v>47</v>
      </c>
      <c r="G1" s="111" t="s">
        <v>48</v>
      </c>
      <c r="H1" s="111" t="s">
        <v>49</v>
      </c>
      <c r="I1" s="111" t="s">
        <v>0</v>
      </c>
      <c r="J1" s="111" t="s">
        <v>61</v>
      </c>
      <c r="K1" s="111" t="s">
        <v>50</v>
      </c>
      <c r="L1" s="111" t="s">
        <v>51</v>
      </c>
      <c r="M1" s="111" t="s">
        <v>52</v>
      </c>
      <c r="N1" s="111" t="s">
        <v>53</v>
      </c>
      <c r="O1" s="112" t="s">
        <v>42</v>
      </c>
    </row>
    <row r="2" spans="1:15" s="37" customFormat="1" ht="15" thickTop="1" thickBot="1" x14ac:dyDescent="0.3">
      <c r="A2" s="87">
        <v>2021</v>
      </c>
      <c r="B2" s="113" t="s">
        <v>2</v>
      </c>
      <c r="C2" s="114">
        <f>C4+C6+C8+C10+C12+C14+C16+C18+C20+C22</f>
        <v>2059952.5122600002</v>
      </c>
      <c r="D2" s="114">
        <f t="shared" ref="D2:O2" si="0">D4+D6+D8+D10+D12+D14+D16+D18+D20+D22</f>
        <v>2128251.4620599998</v>
      </c>
      <c r="E2" s="114">
        <f t="shared" si="0"/>
        <v>2427772.3920199997</v>
      </c>
      <c r="F2" s="114">
        <f t="shared" si="0"/>
        <v>2355124.4513500002</v>
      </c>
      <c r="G2" s="114">
        <f t="shared" si="0"/>
        <v>2080717.7374499999</v>
      </c>
      <c r="H2" s="114">
        <f t="shared" si="0"/>
        <v>2564723.4617300001</v>
      </c>
      <c r="I2" s="114"/>
      <c r="J2" s="114"/>
      <c r="K2" s="114"/>
      <c r="L2" s="114"/>
      <c r="M2" s="114"/>
      <c r="N2" s="114"/>
      <c r="O2" s="114">
        <f t="shared" si="0"/>
        <v>13616542.016870001</v>
      </c>
    </row>
    <row r="3" spans="1:15" ht="14.4" thickTop="1" x14ac:dyDescent="0.25">
      <c r="A3" s="86">
        <v>2020</v>
      </c>
      <c r="B3" s="113" t="s">
        <v>2</v>
      </c>
      <c r="C3" s="114">
        <f>C5+C7+C9+C11+C13+C15+C17+C19+C21+C23</f>
        <v>2043227.3886000002</v>
      </c>
      <c r="D3" s="114">
        <f t="shared" ref="D3:O3" si="1">D5+D7+D9+D11+D13+D15+D17+D19+D21+D23</f>
        <v>1939477.2558599999</v>
      </c>
      <c r="E3" s="114">
        <f t="shared" si="1"/>
        <v>2031647.1407999999</v>
      </c>
      <c r="F3" s="114">
        <f t="shared" si="1"/>
        <v>1762688.7463500001</v>
      </c>
      <c r="G3" s="114">
        <f t="shared" si="1"/>
        <v>1575449.7843600002</v>
      </c>
      <c r="H3" s="114">
        <f t="shared" si="1"/>
        <v>1909991.8026700001</v>
      </c>
      <c r="I3" s="114">
        <f t="shared" si="1"/>
        <v>1954110.6066000003</v>
      </c>
      <c r="J3" s="114">
        <f t="shared" si="1"/>
        <v>1678855.3302</v>
      </c>
      <c r="K3" s="114">
        <f t="shared" si="1"/>
        <v>2215725.02703</v>
      </c>
      <c r="L3" s="114">
        <f t="shared" si="1"/>
        <v>2332473.73771</v>
      </c>
      <c r="M3" s="114">
        <f t="shared" si="1"/>
        <v>2307947.2413300001</v>
      </c>
      <c r="N3" s="114">
        <f t="shared" si="1"/>
        <v>2594058.66316</v>
      </c>
      <c r="O3" s="114">
        <f t="shared" si="1"/>
        <v>24345652.72467</v>
      </c>
    </row>
    <row r="4" spans="1:15" s="37" customFormat="1" ht="13.8" x14ac:dyDescent="0.25">
      <c r="A4" s="87">
        <v>2021</v>
      </c>
      <c r="B4" s="115" t="s">
        <v>129</v>
      </c>
      <c r="C4" s="116">
        <v>599857.19082000002</v>
      </c>
      <c r="D4" s="116">
        <v>635786.85036000004</v>
      </c>
      <c r="E4" s="116">
        <v>783933.87655000004</v>
      </c>
      <c r="F4" s="116">
        <v>752338.75693999999</v>
      </c>
      <c r="G4" s="116">
        <v>617194.17981</v>
      </c>
      <c r="H4" s="116">
        <v>766531.93328999996</v>
      </c>
      <c r="I4" s="116"/>
      <c r="J4" s="116"/>
      <c r="K4" s="116"/>
      <c r="L4" s="116"/>
      <c r="M4" s="116"/>
      <c r="N4" s="116"/>
      <c r="O4" s="117">
        <v>4155642.7877699998</v>
      </c>
    </row>
    <row r="5" spans="1:15" ht="13.8" x14ac:dyDescent="0.25">
      <c r="A5" s="86">
        <v>2020</v>
      </c>
      <c r="B5" s="115" t="s">
        <v>129</v>
      </c>
      <c r="C5" s="116">
        <v>583479.08978000004</v>
      </c>
      <c r="D5" s="116">
        <v>593047.14078999998</v>
      </c>
      <c r="E5" s="116">
        <v>631382.81952000002</v>
      </c>
      <c r="F5" s="116">
        <v>593842.38549999997</v>
      </c>
      <c r="G5" s="116">
        <v>498426.75157000002</v>
      </c>
      <c r="H5" s="116">
        <v>571551.14307999995</v>
      </c>
      <c r="I5" s="116">
        <v>588897.20463000005</v>
      </c>
      <c r="J5" s="116">
        <v>544244.33328999998</v>
      </c>
      <c r="K5" s="116">
        <v>643333.91526000004</v>
      </c>
      <c r="L5" s="116">
        <v>667002.41604000004</v>
      </c>
      <c r="M5" s="116">
        <v>611809.29750999995</v>
      </c>
      <c r="N5" s="116">
        <v>765187.30807000003</v>
      </c>
      <c r="O5" s="117">
        <v>7292203.80504</v>
      </c>
    </row>
    <row r="6" spans="1:15" s="37" customFormat="1" ht="13.8" x14ac:dyDescent="0.25">
      <c r="A6" s="87">
        <v>2021</v>
      </c>
      <c r="B6" s="115" t="s">
        <v>130</v>
      </c>
      <c r="C6" s="116">
        <v>278146.06261000002</v>
      </c>
      <c r="D6" s="116">
        <v>249528.27283999999</v>
      </c>
      <c r="E6" s="116">
        <v>246526.56328</v>
      </c>
      <c r="F6" s="116">
        <v>201482.64084000001</v>
      </c>
      <c r="G6" s="116">
        <v>200781.48272</v>
      </c>
      <c r="H6" s="116">
        <v>295745.21227000002</v>
      </c>
      <c r="I6" s="116"/>
      <c r="J6" s="116"/>
      <c r="K6" s="116"/>
      <c r="L6" s="116"/>
      <c r="M6" s="116"/>
      <c r="N6" s="116"/>
      <c r="O6" s="117">
        <v>1472210.23456</v>
      </c>
    </row>
    <row r="7" spans="1:15" ht="13.8" x14ac:dyDescent="0.25">
      <c r="A7" s="86">
        <v>2020</v>
      </c>
      <c r="B7" s="115" t="s">
        <v>130</v>
      </c>
      <c r="C7" s="116">
        <v>255282.10699</v>
      </c>
      <c r="D7" s="116">
        <v>203425.85910999999</v>
      </c>
      <c r="E7" s="116">
        <v>178132.90669999999</v>
      </c>
      <c r="F7" s="116">
        <v>118357.13295</v>
      </c>
      <c r="G7" s="116">
        <v>158686.86642999999</v>
      </c>
      <c r="H7" s="116">
        <v>264193.62819999998</v>
      </c>
      <c r="I7" s="116">
        <v>185540.81602</v>
      </c>
      <c r="J7" s="116">
        <v>129755.44379999999</v>
      </c>
      <c r="K7" s="116">
        <v>197114.48373000001</v>
      </c>
      <c r="L7" s="116">
        <v>263887.011</v>
      </c>
      <c r="M7" s="116">
        <v>370411.22047</v>
      </c>
      <c r="N7" s="116">
        <v>405234.37189000001</v>
      </c>
      <c r="O7" s="117">
        <v>2730021.8472899999</v>
      </c>
    </row>
    <row r="8" spans="1:15" s="37" customFormat="1" ht="13.8" x14ac:dyDescent="0.25">
      <c r="A8" s="87">
        <v>2021</v>
      </c>
      <c r="B8" s="115" t="s">
        <v>131</v>
      </c>
      <c r="C8" s="116">
        <v>129763.89152999999</v>
      </c>
      <c r="D8" s="116">
        <v>145632.75881</v>
      </c>
      <c r="E8" s="116">
        <v>164340.66694</v>
      </c>
      <c r="F8" s="116">
        <v>157797.91372000001</v>
      </c>
      <c r="G8" s="116">
        <v>144635.94906000001</v>
      </c>
      <c r="H8" s="116">
        <v>193875.05601</v>
      </c>
      <c r="I8" s="116"/>
      <c r="J8" s="116"/>
      <c r="K8" s="116"/>
      <c r="L8" s="116"/>
      <c r="M8" s="116"/>
      <c r="N8" s="116"/>
      <c r="O8" s="117">
        <v>936046.23606999998</v>
      </c>
    </row>
    <row r="9" spans="1:15" ht="13.8" x14ac:dyDescent="0.25">
      <c r="A9" s="86">
        <v>2020</v>
      </c>
      <c r="B9" s="115" t="s">
        <v>131</v>
      </c>
      <c r="C9" s="116">
        <v>131869.98423</v>
      </c>
      <c r="D9" s="116">
        <v>126847.16056</v>
      </c>
      <c r="E9" s="116">
        <v>162232.90966999999</v>
      </c>
      <c r="F9" s="116">
        <v>143635.70899000001</v>
      </c>
      <c r="G9" s="116">
        <v>99998.845289999997</v>
      </c>
      <c r="H9" s="116">
        <v>112606.64788999999</v>
      </c>
      <c r="I9" s="116">
        <v>124157.45339</v>
      </c>
      <c r="J9" s="116">
        <v>130638.14971</v>
      </c>
      <c r="K9" s="116">
        <v>166846.41081</v>
      </c>
      <c r="L9" s="116">
        <v>168496.41704</v>
      </c>
      <c r="M9" s="116">
        <v>164437.27471999999</v>
      </c>
      <c r="N9" s="116">
        <v>151100.18645000001</v>
      </c>
      <c r="O9" s="117">
        <v>1682867.1487499999</v>
      </c>
    </row>
    <row r="10" spans="1:15" s="37" customFormat="1" ht="13.8" x14ac:dyDescent="0.25">
      <c r="A10" s="87">
        <v>2021</v>
      </c>
      <c r="B10" s="115" t="s">
        <v>132</v>
      </c>
      <c r="C10" s="116">
        <v>103746.17676</v>
      </c>
      <c r="D10" s="116">
        <v>116611.64056</v>
      </c>
      <c r="E10" s="116">
        <v>126274.76027</v>
      </c>
      <c r="F10" s="116">
        <v>122122.31202</v>
      </c>
      <c r="G10" s="116">
        <v>105202.56912</v>
      </c>
      <c r="H10" s="116">
        <v>111112.39329000001</v>
      </c>
      <c r="I10" s="116"/>
      <c r="J10" s="116"/>
      <c r="K10" s="116"/>
      <c r="L10" s="116"/>
      <c r="M10" s="116"/>
      <c r="N10" s="116"/>
      <c r="O10" s="117">
        <v>685069.85201999999</v>
      </c>
    </row>
    <row r="11" spans="1:15" ht="13.8" x14ac:dyDescent="0.25">
      <c r="A11" s="86">
        <v>2020</v>
      </c>
      <c r="B11" s="115" t="s">
        <v>132</v>
      </c>
      <c r="C11" s="116">
        <v>113205.42514000001</v>
      </c>
      <c r="D11" s="116">
        <v>100301.6303</v>
      </c>
      <c r="E11" s="116">
        <v>123199.15419</v>
      </c>
      <c r="F11" s="116">
        <v>103631.95716999999</v>
      </c>
      <c r="G11" s="116">
        <v>74239.044009999998</v>
      </c>
      <c r="H11" s="116">
        <v>89459.700299999997</v>
      </c>
      <c r="I11" s="116">
        <v>89853.850919999997</v>
      </c>
      <c r="J11" s="116">
        <v>84827.392730000007</v>
      </c>
      <c r="K11" s="116">
        <v>148527.73120000001</v>
      </c>
      <c r="L11" s="116">
        <v>191066.40427</v>
      </c>
      <c r="M11" s="116">
        <v>154427.12138</v>
      </c>
      <c r="N11" s="116">
        <v>125746.17405</v>
      </c>
      <c r="O11" s="117">
        <v>1398485.5856600001</v>
      </c>
    </row>
    <row r="12" spans="1:15" s="37" customFormat="1" ht="13.8" x14ac:dyDescent="0.25">
      <c r="A12" s="87">
        <v>2021</v>
      </c>
      <c r="B12" s="115" t="s">
        <v>133</v>
      </c>
      <c r="C12" s="116">
        <v>190789.16724000001</v>
      </c>
      <c r="D12" s="116">
        <v>201269.21229</v>
      </c>
      <c r="E12" s="116">
        <v>183686.70697</v>
      </c>
      <c r="F12" s="116">
        <v>166128.25615</v>
      </c>
      <c r="G12" s="116">
        <v>147713.81038000001</v>
      </c>
      <c r="H12" s="116">
        <v>149062.02895000001</v>
      </c>
      <c r="I12" s="116"/>
      <c r="J12" s="116"/>
      <c r="K12" s="116"/>
      <c r="L12" s="116"/>
      <c r="M12" s="116"/>
      <c r="N12" s="116"/>
      <c r="O12" s="117">
        <v>1038649.18198</v>
      </c>
    </row>
    <row r="13" spans="1:15" ht="13.8" x14ac:dyDescent="0.25">
      <c r="A13" s="86">
        <v>2020</v>
      </c>
      <c r="B13" s="115" t="s">
        <v>133</v>
      </c>
      <c r="C13" s="116">
        <v>183299.71315</v>
      </c>
      <c r="D13" s="116">
        <v>163093.91933999999</v>
      </c>
      <c r="E13" s="116">
        <v>207313.63224000001</v>
      </c>
      <c r="F13" s="116">
        <v>196606.79991999999</v>
      </c>
      <c r="G13" s="116">
        <v>119975.59901000001</v>
      </c>
      <c r="H13" s="116">
        <v>120394.22031</v>
      </c>
      <c r="I13" s="116">
        <v>135352.20457</v>
      </c>
      <c r="J13" s="116">
        <v>91056.767959999997</v>
      </c>
      <c r="K13" s="116">
        <v>222071.38493</v>
      </c>
      <c r="L13" s="116">
        <v>171070.26412000001</v>
      </c>
      <c r="M13" s="116">
        <v>155514.57625000001</v>
      </c>
      <c r="N13" s="116">
        <v>174397.99295000001</v>
      </c>
      <c r="O13" s="117">
        <v>1940147.0747499999</v>
      </c>
    </row>
    <row r="14" spans="1:15" s="37" customFormat="1" ht="13.8" x14ac:dyDescent="0.25">
      <c r="A14" s="87">
        <v>2021</v>
      </c>
      <c r="B14" s="115" t="s">
        <v>134</v>
      </c>
      <c r="C14" s="116">
        <v>15943.144840000001</v>
      </c>
      <c r="D14" s="116">
        <v>26135.543170000001</v>
      </c>
      <c r="E14" s="116">
        <v>26641.716609999999</v>
      </c>
      <c r="F14" s="116">
        <v>24902.9107</v>
      </c>
      <c r="G14" s="116">
        <v>19490.09143</v>
      </c>
      <c r="H14" s="116">
        <v>23406.559229999999</v>
      </c>
      <c r="I14" s="116"/>
      <c r="J14" s="116"/>
      <c r="K14" s="116"/>
      <c r="L14" s="116"/>
      <c r="M14" s="116"/>
      <c r="N14" s="116"/>
      <c r="O14" s="117">
        <v>136519.96598000001</v>
      </c>
    </row>
    <row r="15" spans="1:15" ht="13.8" x14ac:dyDescent="0.25">
      <c r="A15" s="86">
        <v>2020</v>
      </c>
      <c r="B15" s="115" t="s">
        <v>134</v>
      </c>
      <c r="C15" s="116">
        <v>24451.569380000001</v>
      </c>
      <c r="D15" s="116">
        <v>24726.651860000002</v>
      </c>
      <c r="E15" s="116">
        <v>29417.072550000001</v>
      </c>
      <c r="F15" s="116">
        <v>23301.29163</v>
      </c>
      <c r="G15" s="116">
        <v>19919.669020000001</v>
      </c>
      <c r="H15" s="116">
        <v>18969.29394</v>
      </c>
      <c r="I15" s="116">
        <v>19075.408370000001</v>
      </c>
      <c r="J15" s="116">
        <v>14848.67002</v>
      </c>
      <c r="K15" s="116">
        <v>19081.79737</v>
      </c>
      <c r="L15" s="116">
        <v>22005.576830000002</v>
      </c>
      <c r="M15" s="116">
        <v>25197.230309999999</v>
      </c>
      <c r="N15" s="116">
        <v>30132.582460000001</v>
      </c>
      <c r="O15" s="117">
        <v>271126.81374000001</v>
      </c>
    </row>
    <row r="16" spans="1:15" ht="13.8" x14ac:dyDescent="0.25">
      <c r="A16" s="87">
        <v>2021</v>
      </c>
      <c r="B16" s="115" t="s">
        <v>135</v>
      </c>
      <c r="C16" s="116">
        <v>59118.003539999998</v>
      </c>
      <c r="D16" s="116">
        <v>49199.688770000001</v>
      </c>
      <c r="E16" s="116">
        <v>49273.004710000001</v>
      </c>
      <c r="F16" s="116">
        <v>52377.636700000003</v>
      </c>
      <c r="G16" s="116">
        <v>62135.500480000002</v>
      </c>
      <c r="H16" s="116">
        <v>85523.658630000005</v>
      </c>
      <c r="I16" s="116"/>
      <c r="J16" s="116"/>
      <c r="K16" s="116"/>
      <c r="L16" s="116"/>
      <c r="M16" s="116"/>
      <c r="N16" s="116"/>
      <c r="O16" s="117">
        <v>357627.49283</v>
      </c>
    </row>
    <row r="17" spans="1:15" ht="13.8" x14ac:dyDescent="0.25">
      <c r="A17" s="86">
        <v>2020</v>
      </c>
      <c r="B17" s="115" t="s">
        <v>135</v>
      </c>
      <c r="C17" s="116">
        <v>79131.446320000003</v>
      </c>
      <c r="D17" s="116">
        <v>60671.367539999999</v>
      </c>
      <c r="E17" s="116">
        <v>78806.017680000004</v>
      </c>
      <c r="F17" s="116">
        <v>53409.438990000002</v>
      </c>
      <c r="G17" s="116">
        <v>69658.718049999996</v>
      </c>
      <c r="H17" s="116">
        <v>84526.764179999998</v>
      </c>
      <c r="I17" s="116">
        <v>74619.318069999994</v>
      </c>
      <c r="J17" s="116">
        <v>71254.857780000006</v>
      </c>
      <c r="K17" s="116">
        <v>90724.827149999997</v>
      </c>
      <c r="L17" s="116">
        <v>79811.920360000004</v>
      </c>
      <c r="M17" s="116">
        <v>67968.791859999998</v>
      </c>
      <c r="N17" s="116">
        <v>99922.812779999993</v>
      </c>
      <c r="O17" s="117">
        <v>910506.28075999999</v>
      </c>
    </row>
    <row r="18" spans="1:15" ht="13.8" x14ac:dyDescent="0.25">
      <c r="A18" s="87">
        <v>2021</v>
      </c>
      <c r="B18" s="115" t="s">
        <v>136</v>
      </c>
      <c r="C18" s="116">
        <v>12015.77319</v>
      </c>
      <c r="D18" s="116">
        <v>16226.111290000001</v>
      </c>
      <c r="E18" s="116">
        <v>17369.885979999999</v>
      </c>
      <c r="F18" s="116">
        <v>15412.279479999999</v>
      </c>
      <c r="G18" s="116">
        <v>14638.275320000001</v>
      </c>
      <c r="H18" s="116">
        <v>10992.193929999999</v>
      </c>
      <c r="I18" s="116"/>
      <c r="J18" s="116"/>
      <c r="K18" s="116"/>
      <c r="L18" s="116"/>
      <c r="M18" s="116"/>
      <c r="N18" s="116"/>
      <c r="O18" s="117">
        <v>86654.519190000006</v>
      </c>
    </row>
    <row r="19" spans="1:15" ht="13.8" x14ac:dyDescent="0.25">
      <c r="A19" s="86">
        <v>2020</v>
      </c>
      <c r="B19" s="115" t="s">
        <v>136</v>
      </c>
      <c r="C19" s="116">
        <v>11024.010979999999</v>
      </c>
      <c r="D19" s="116">
        <v>13044.33958</v>
      </c>
      <c r="E19" s="116">
        <v>12149.519109999999</v>
      </c>
      <c r="F19" s="116">
        <v>6813.2945600000003</v>
      </c>
      <c r="G19" s="116">
        <v>6914.2485900000001</v>
      </c>
      <c r="H19" s="116">
        <v>6061.0726599999998</v>
      </c>
      <c r="I19" s="116">
        <v>6099.3303900000001</v>
      </c>
      <c r="J19" s="116">
        <v>6022.5977899999998</v>
      </c>
      <c r="K19" s="116">
        <v>8099.6306800000002</v>
      </c>
      <c r="L19" s="116">
        <v>7811.1414000000004</v>
      </c>
      <c r="M19" s="116">
        <v>8959.7396700000008</v>
      </c>
      <c r="N19" s="116">
        <v>13108.625050000001</v>
      </c>
      <c r="O19" s="117">
        <v>106107.55046</v>
      </c>
    </row>
    <row r="20" spans="1:15" ht="13.8" x14ac:dyDescent="0.25">
      <c r="A20" s="87">
        <v>2021</v>
      </c>
      <c r="B20" s="115" t="s">
        <v>137</v>
      </c>
      <c r="C20" s="118">
        <v>216901.64304</v>
      </c>
      <c r="D20" s="118">
        <v>208723.36321000001</v>
      </c>
      <c r="E20" s="118">
        <v>247882.11481</v>
      </c>
      <c r="F20" s="118">
        <v>280588.88767000003</v>
      </c>
      <c r="G20" s="118">
        <v>265773.61229999998</v>
      </c>
      <c r="H20" s="116">
        <v>314098.01539999997</v>
      </c>
      <c r="I20" s="116"/>
      <c r="J20" s="116"/>
      <c r="K20" s="116"/>
      <c r="L20" s="116"/>
      <c r="M20" s="116"/>
      <c r="N20" s="116"/>
      <c r="O20" s="117">
        <v>1533967.63643</v>
      </c>
    </row>
    <row r="21" spans="1:15" ht="13.8" x14ac:dyDescent="0.25">
      <c r="A21" s="86">
        <v>2020</v>
      </c>
      <c r="B21" s="115" t="s">
        <v>137</v>
      </c>
      <c r="C21" s="116">
        <v>208704.15538000001</v>
      </c>
      <c r="D21" s="116">
        <v>209590.38469000001</v>
      </c>
      <c r="E21" s="116">
        <v>182293.10563000001</v>
      </c>
      <c r="F21" s="116">
        <v>182916.50704999999</v>
      </c>
      <c r="G21" s="116">
        <v>160819.64772000001</v>
      </c>
      <c r="H21" s="116">
        <v>183353.03677999999</v>
      </c>
      <c r="I21" s="116">
        <v>218769.25588000001</v>
      </c>
      <c r="J21" s="116">
        <v>179649.28064000001</v>
      </c>
      <c r="K21" s="116">
        <v>206141.39783999999</v>
      </c>
      <c r="L21" s="116">
        <v>234875.55642000001</v>
      </c>
      <c r="M21" s="116">
        <v>226851.70314999999</v>
      </c>
      <c r="N21" s="116">
        <v>255918.82803</v>
      </c>
      <c r="O21" s="117">
        <v>2449882.8592099999</v>
      </c>
    </row>
    <row r="22" spans="1:15" ht="13.8" x14ac:dyDescent="0.25">
      <c r="A22" s="87">
        <v>2021</v>
      </c>
      <c r="B22" s="115" t="s">
        <v>138</v>
      </c>
      <c r="C22" s="118">
        <v>453671.45869</v>
      </c>
      <c r="D22" s="118">
        <v>479138.02075999998</v>
      </c>
      <c r="E22" s="118">
        <v>581843.09589999996</v>
      </c>
      <c r="F22" s="118">
        <v>581972.85713000002</v>
      </c>
      <c r="G22" s="118">
        <v>503152.26682999998</v>
      </c>
      <c r="H22" s="116">
        <v>614376.41073</v>
      </c>
      <c r="I22" s="116"/>
      <c r="J22" s="116"/>
      <c r="K22" s="116"/>
      <c r="L22" s="116"/>
      <c r="M22" s="116"/>
      <c r="N22" s="116"/>
      <c r="O22" s="117">
        <v>3214154.1100400002</v>
      </c>
    </row>
    <row r="23" spans="1:15" ht="13.8" x14ac:dyDescent="0.25">
      <c r="A23" s="86">
        <v>2020</v>
      </c>
      <c r="B23" s="115" t="s">
        <v>138</v>
      </c>
      <c r="C23" s="116">
        <v>452779.88725000003</v>
      </c>
      <c r="D23" s="118">
        <v>444728.80209000001</v>
      </c>
      <c r="E23" s="116">
        <v>426720.00351000001</v>
      </c>
      <c r="F23" s="116">
        <v>340174.22959</v>
      </c>
      <c r="G23" s="116">
        <v>366810.39467000001</v>
      </c>
      <c r="H23" s="116">
        <v>458876.29532999999</v>
      </c>
      <c r="I23" s="116">
        <v>511745.76435999997</v>
      </c>
      <c r="J23" s="116">
        <v>426557.83648</v>
      </c>
      <c r="K23" s="116">
        <v>513783.44806000002</v>
      </c>
      <c r="L23" s="116">
        <v>526447.03023000003</v>
      </c>
      <c r="M23" s="116">
        <v>522370.28600999998</v>
      </c>
      <c r="N23" s="116">
        <v>573309.78142999997</v>
      </c>
      <c r="O23" s="117">
        <v>5564303.7590100002</v>
      </c>
    </row>
    <row r="24" spans="1:15" ht="13.8" x14ac:dyDescent="0.25">
      <c r="A24" s="87">
        <v>2021</v>
      </c>
      <c r="B24" s="113" t="s">
        <v>14</v>
      </c>
      <c r="C24" s="119">
        <f>C26+C28+C30+C32+C34+C36+C38+C40+C42+C44+C46+C48+C50+C52+C54+C56</f>
        <v>11078321.841660002</v>
      </c>
      <c r="D24" s="119">
        <f t="shared" ref="D24:O24" si="2">D26+D28+D30+D32+D34+D36+D38+D40+D42+D44+D46+D48+D50+D52+D54+D56</f>
        <v>11956764.177320002</v>
      </c>
      <c r="E24" s="119">
        <f t="shared" si="2"/>
        <v>14124671.280779999</v>
      </c>
      <c r="F24" s="119">
        <f t="shared" si="2"/>
        <v>14147142.755660001</v>
      </c>
      <c r="G24" s="119">
        <f t="shared" si="2"/>
        <v>12600413.914800003</v>
      </c>
      <c r="H24" s="119">
        <f t="shared" si="2"/>
        <v>15276638.694299996</v>
      </c>
      <c r="I24" s="119"/>
      <c r="J24" s="119"/>
      <c r="K24" s="119"/>
      <c r="L24" s="119"/>
      <c r="M24" s="119"/>
      <c r="N24" s="119"/>
      <c r="O24" s="119">
        <f t="shared" si="2"/>
        <v>79183952.664519981</v>
      </c>
    </row>
    <row r="25" spans="1:15" ht="13.8" x14ac:dyDescent="0.25">
      <c r="A25" s="86">
        <v>2020</v>
      </c>
      <c r="B25" s="113" t="s">
        <v>14</v>
      </c>
      <c r="C25" s="119">
        <f>C27+C29+C31+C33+C35+C37+C39+C41+C43+C45+C47+C49+C51+C53+C55+C57</f>
        <v>11099339.090580001</v>
      </c>
      <c r="D25" s="119">
        <f t="shared" ref="D25:O25" si="3">D27+D29+D31+D33+D35+D37+D39+D41+D43+D45+D47+D49+D51+D53+D55+D57</f>
        <v>11122037.219469998</v>
      </c>
      <c r="E25" s="119">
        <f t="shared" si="3"/>
        <v>9958314.0655000024</v>
      </c>
      <c r="F25" s="119">
        <f t="shared" si="3"/>
        <v>6232787.0450900001</v>
      </c>
      <c r="G25" s="119">
        <f t="shared" si="3"/>
        <v>7112940.2562899999</v>
      </c>
      <c r="H25" s="119">
        <f t="shared" si="3"/>
        <v>10209223.406709999</v>
      </c>
      <c r="I25" s="119">
        <f t="shared" si="3"/>
        <v>11458337.97682</v>
      </c>
      <c r="J25" s="119">
        <f t="shared" si="3"/>
        <v>9391652.7099099997</v>
      </c>
      <c r="K25" s="119">
        <f t="shared" si="3"/>
        <v>12225276.214359999</v>
      </c>
      <c r="L25" s="119">
        <f t="shared" si="3"/>
        <v>13280509.059940003</v>
      </c>
      <c r="M25" s="119">
        <f t="shared" si="3"/>
        <v>12174489.30129</v>
      </c>
      <c r="N25" s="119">
        <f t="shared" si="3"/>
        <v>13271751.83801</v>
      </c>
      <c r="O25" s="119">
        <f t="shared" si="3"/>
        <v>127536658.18397</v>
      </c>
    </row>
    <row r="26" spans="1:15" ht="13.8" x14ac:dyDescent="0.25">
      <c r="A26" s="87">
        <v>2021</v>
      </c>
      <c r="B26" s="115" t="s">
        <v>139</v>
      </c>
      <c r="C26" s="116">
        <v>730309.08600999997</v>
      </c>
      <c r="D26" s="116">
        <v>744979.54677999998</v>
      </c>
      <c r="E26" s="116">
        <v>868711.91769999999</v>
      </c>
      <c r="F26" s="116">
        <v>877721.56908000004</v>
      </c>
      <c r="G26" s="116">
        <v>744083.75239000004</v>
      </c>
      <c r="H26" s="116">
        <v>900613.37867000001</v>
      </c>
      <c r="I26" s="116"/>
      <c r="J26" s="116"/>
      <c r="K26" s="116"/>
      <c r="L26" s="116"/>
      <c r="M26" s="116"/>
      <c r="N26" s="116"/>
      <c r="O26" s="117">
        <v>4866419.2506299997</v>
      </c>
    </row>
    <row r="27" spans="1:15" ht="13.8" x14ac:dyDescent="0.25">
      <c r="A27" s="86">
        <v>2020</v>
      </c>
      <c r="B27" s="115" t="s">
        <v>139</v>
      </c>
      <c r="C27" s="116">
        <v>672977.22942999995</v>
      </c>
      <c r="D27" s="116">
        <v>645847.26633000001</v>
      </c>
      <c r="E27" s="116">
        <v>584624.57605000003</v>
      </c>
      <c r="F27" s="116">
        <v>306219.74414999998</v>
      </c>
      <c r="G27" s="116">
        <v>368572.67878999998</v>
      </c>
      <c r="H27" s="116">
        <v>553302.64202999999</v>
      </c>
      <c r="I27" s="116">
        <v>655102.73019000003</v>
      </c>
      <c r="J27" s="116">
        <v>568016.42666</v>
      </c>
      <c r="K27" s="116">
        <v>687216.48754999996</v>
      </c>
      <c r="L27" s="116">
        <v>769146.17827000003</v>
      </c>
      <c r="M27" s="116">
        <v>704186.82903999998</v>
      </c>
      <c r="N27" s="116">
        <v>768425.57515000005</v>
      </c>
      <c r="O27" s="117">
        <v>7283638.3636400001</v>
      </c>
    </row>
    <row r="28" spans="1:15" ht="13.8" x14ac:dyDescent="0.25">
      <c r="A28" s="87">
        <v>2021</v>
      </c>
      <c r="B28" s="115" t="s">
        <v>140</v>
      </c>
      <c r="C28" s="116">
        <v>109764.21923</v>
      </c>
      <c r="D28" s="116">
        <v>129093.56877</v>
      </c>
      <c r="E28" s="116">
        <v>157480.12390999999</v>
      </c>
      <c r="F28" s="116">
        <v>143008.30968999999</v>
      </c>
      <c r="G28" s="116">
        <v>100832.04919999999</v>
      </c>
      <c r="H28" s="116">
        <v>153108.44534999999</v>
      </c>
      <c r="I28" s="116"/>
      <c r="J28" s="116"/>
      <c r="K28" s="116"/>
      <c r="L28" s="116"/>
      <c r="M28" s="116"/>
      <c r="N28" s="116"/>
      <c r="O28" s="117">
        <v>793286.71614999999</v>
      </c>
    </row>
    <row r="29" spans="1:15" ht="13.8" x14ac:dyDescent="0.25">
      <c r="A29" s="86">
        <v>2020</v>
      </c>
      <c r="B29" s="115" t="s">
        <v>140</v>
      </c>
      <c r="C29" s="116">
        <v>132734.87474999999</v>
      </c>
      <c r="D29" s="116">
        <v>151363.62469999999</v>
      </c>
      <c r="E29" s="116">
        <v>130394.66183</v>
      </c>
      <c r="F29" s="116">
        <v>53932.50344</v>
      </c>
      <c r="G29" s="116">
        <v>61556.372819999997</v>
      </c>
      <c r="H29" s="116">
        <v>101137.99194000001</v>
      </c>
      <c r="I29" s="116">
        <v>127736.4161</v>
      </c>
      <c r="J29" s="116">
        <v>97893.038379999998</v>
      </c>
      <c r="K29" s="116">
        <v>130369.79236000001</v>
      </c>
      <c r="L29" s="116">
        <v>130856.13042</v>
      </c>
      <c r="M29" s="116">
        <v>103919.55716</v>
      </c>
      <c r="N29" s="116">
        <v>109822.09084</v>
      </c>
      <c r="O29" s="117">
        <v>1331717.0547400001</v>
      </c>
    </row>
    <row r="30" spans="1:15" s="37" customFormat="1" ht="13.8" x14ac:dyDescent="0.25">
      <c r="A30" s="87">
        <v>2021</v>
      </c>
      <c r="B30" s="115" t="s">
        <v>141</v>
      </c>
      <c r="C30" s="116">
        <v>235590.76749999999</v>
      </c>
      <c r="D30" s="116">
        <v>246727.25545</v>
      </c>
      <c r="E30" s="116">
        <v>286719.10113999998</v>
      </c>
      <c r="F30" s="116">
        <v>305099.32261999999</v>
      </c>
      <c r="G30" s="116">
        <v>245280.08163999999</v>
      </c>
      <c r="H30" s="116">
        <v>298000.76571000001</v>
      </c>
      <c r="I30" s="116"/>
      <c r="J30" s="116"/>
      <c r="K30" s="116"/>
      <c r="L30" s="116"/>
      <c r="M30" s="116"/>
      <c r="N30" s="116"/>
      <c r="O30" s="117">
        <v>1617417.29406</v>
      </c>
    </row>
    <row r="31" spans="1:15" ht="13.8" x14ac:dyDescent="0.25">
      <c r="A31" s="86">
        <v>2020</v>
      </c>
      <c r="B31" s="115" t="s">
        <v>141</v>
      </c>
      <c r="C31" s="116">
        <v>221439.79410999999</v>
      </c>
      <c r="D31" s="116">
        <v>216850.69987000001</v>
      </c>
      <c r="E31" s="116">
        <v>219868.65556000001</v>
      </c>
      <c r="F31" s="116">
        <v>75483.474539999996</v>
      </c>
      <c r="G31" s="116">
        <v>117221.57016</v>
      </c>
      <c r="H31" s="116">
        <v>195131.12787</v>
      </c>
      <c r="I31" s="116">
        <v>248773.95482000001</v>
      </c>
      <c r="J31" s="116">
        <v>205412.21100000001</v>
      </c>
      <c r="K31" s="116">
        <v>269574.16256999999</v>
      </c>
      <c r="L31" s="116">
        <v>286788.05070000002</v>
      </c>
      <c r="M31" s="116">
        <v>257706.13659000001</v>
      </c>
      <c r="N31" s="116">
        <v>289157.74354</v>
      </c>
      <c r="O31" s="117">
        <v>2603407.58133</v>
      </c>
    </row>
    <row r="32" spans="1:15" ht="13.8" x14ac:dyDescent="0.25">
      <c r="A32" s="87">
        <v>2021</v>
      </c>
      <c r="B32" s="115" t="s">
        <v>142</v>
      </c>
      <c r="C32" s="118">
        <v>1639019.36894</v>
      </c>
      <c r="D32" s="118">
        <v>1671431.5730399999</v>
      </c>
      <c r="E32" s="118">
        <v>1996421.9948199999</v>
      </c>
      <c r="F32" s="118">
        <v>2158054.3693499998</v>
      </c>
      <c r="G32" s="118">
        <v>2128307.0743499999</v>
      </c>
      <c r="H32" s="118">
        <v>2370391.2499000002</v>
      </c>
      <c r="I32" s="118"/>
      <c r="J32" s="118"/>
      <c r="K32" s="118"/>
      <c r="L32" s="118"/>
      <c r="M32" s="118"/>
      <c r="N32" s="118"/>
      <c r="O32" s="117">
        <v>11963625.6304</v>
      </c>
    </row>
    <row r="33" spans="1:15" ht="13.8" x14ac:dyDescent="0.25">
      <c r="A33" s="86">
        <v>2020</v>
      </c>
      <c r="B33" s="115" t="s">
        <v>142</v>
      </c>
      <c r="C33" s="116">
        <v>1680074.7345</v>
      </c>
      <c r="D33" s="116">
        <v>1489534.4544599999</v>
      </c>
      <c r="E33" s="116">
        <v>1489046.5320299999</v>
      </c>
      <c r="F33" s="118">
        <v>1275431.3443100001</v>
      </c>
      <c r="G33" s="118">
        <v>1180653.3966300001</v>
      </c>
      <c r="H33" s="118">
        <v>1422581.6673300001</v>
      </c>
      <c r="I33" s="118">
        <v>1579587.24814</v>
      </c>
      <c r="J33" s="118">
        <v>1372169.0569800001</v>
      </c>
      <c r="K33" s="118">
        <v>1617814.4368499999</v>
      </c>
      <c r="L33" s="118">
        <v>1721220.0064600001</v>
      </c>
      <c r="M33" s="118">
        <v>1629563.04898</v>
      </c>
      <c r="N33" s="118">
        <v>1799142.94129</v>
      </c>
      <c r="O33" s="117">
        <v>18256818.867959999</v>
      </c>
    </row>
    <row r="34" spans="1:15" ht="13.8" x14ac:dyDescent="0.25">
      <c r="A34" s="87">
        <v>2021</v>
      </c>
      <c r="B34" s="115" t="s">
        <v>143</v>
      </c>
      <c r="C34" s="116">
        <v>1513695.07748</v>
      </c>
      <c r="D34" s="116">
        <v>1511499.9981199999</v>
      </c>
      <c r="E34" s="116">
        <v>1675992.4360100001</v>
      </c>
      <c r="F34" s="116">
        <v>1626431.01354</v>
      </c>
      <c r="G34" s="116">
        <v>1301529.6600299999</v>
      </c>
      <c r="H34" s="116">
        <v>1808054.09935</v>
      </c>
      <c r="I34" s="116"/>
      <c r="J34" s="116"/>
      <c r="K34" s="116"/>
      <c r="L34" s="116"/>
      <c r="M34" s="116"/>
      <c r="N34" s="116"/>
      <c r="O34" s="117">
        <v>9437202.2845300008</v>
      </c>
    </row>
    <row r="35" spans="1:15" ht="13.8" x14ac:dyDescent="0.25">
      <c r="A35" s="86">
        <v>2020</v>
      </c>
      <c r="B35" s="115" t="s">
        <v>143</v>
      </c>
      <c r="C35" s="116">
        <v>1490294.2445199999</v>
      </c>
      <c r="D35" s="116">
        <v>1516909.0920299999</v>
      </c>
      <c r="E35" s="116">
        <v>1209777.87473</v>
      </c>
      <c r="F35" s="116">
        <v>573302.50080000004</v>
      </c>
      <c r="G35" s="116">
        <v>835973.31544000003</v>
      </c>
      <c r="H35" s="116">
        <v>1348587.81259</v>
      </c>
      <c r="I35" s="116">
        <v>1804480.1500299999</v>
      </c>
      <c r="J35" s="116">
        <v>1538109.84464</v>
      </c>
      <c r="K35" s="116">
        <v>1787645.3691799999</v>
      </c>
      <c r="L35" s="116">
        <v>1847021.1069700001</v>
      </c>
      <c r="M35" s="116">
        <v>1514726.30434</v>
      </c>
      <c r="N35" s="116">
        <v>1652154.2948700001</v>
      </c>
      <c r="O35" s="117">
        <v>17118981.91014</v>
      </c>
    </row>
    <row r="36" spans="1:15" ht="13.8" x14ac:dyDescent="0.25">
      <c r="A36" s="87">
        <v>2021</v>
      </c>
      <c r="B36" s="115" t="s">
        <v>144</v>
      </c>
      <c r="C36" s="116">
        <v>2266249.24976</v>
      </c>
      <c r="D36" s="116">
        <v>2530933.3829899998</v>
      </c>
      <c r="E36" s="116">
        <v>2890268.9929599999</v>
      </c>
      <c r="F36" s="116">
        <v>2462572.9365099999</v>
      </c>
      <c r="G36" s="116">
        <v>1880529.0587500001</v>
      </c>
      <c r="H36" s="116">
        <v>2352247.9598400001</v>
      </c>
      <c r="I36" s="116"/>
      <c r="J36" s="116"/>
      <c r="K36" s="116"/>
      <c r="L36" s="116"/>
      <c r="M36" s="116"/>
      <c r="N36" s="116"/>
      <c r="O36" s="117">
        <v>14382801.580809999</v>
      </c>
    </row>
    <row r="37" spans="1:15" ht="13.8" x14ac:dyDescent="0.25">
      <c r="A37" s="86">
        <v>2020</v>
      </c>
      <c r="B37" s="115" t="s">
        <v>144</v>
      </c>
      <c r="C37" s="116">
        <v>2398133.06116</v>
      </c>
      <c r="D37" s="116">
        <v>2517968.84608</v>
      </c>
      <c r="E37" s="116">
        <v>2060596.1968799999</v>
      </c>
      <c r="F37" s="116">
        <v>596327.39124000003</v>
      </c>
      <c r="G37" s="116">
        <v>1202335.76758</v>
      </c>
      <c r="H37" s="116">
        <v>2014180.9913000001</v>
      </c>
      <c r="I37" s="116">
        <v>2199887.67808</v>
      </c>
      <c r="J37" s="116">
        <v>1543627.02574</v>
      </c>
      <c r="K37" s="116">
        <v>2604389.16126</v>
      </c>
      <c r="L37" s="116">
        <v>2914072.8246900002</v>
      </c>
      <c r="M37" s="116">
        <v>2696296.9789800001</v>
      </c>
      <c r="N37" s="116">
        <v>2797537.4279999998</v>
      </c>
      <c r="O37" s="117">
        <v>25545353.350990001</v>
      </c>
    </row>
    <row r="38" spans="1:15" ht="13.8" x14ac:dyDescent="0.25">
      <c r="A38" s="87">
        <v>2021</v>
      </c>
      <c r="B38" s="115" t="s">
        <v>145</v>
      </c>
      <c r="C38" s="116">
        <v>42744.004710000001</v>
      </c>
      <c r="D38" s="116">
        <v>14477.6723</v>
      </c>
      <c r="E38" s="116">
        <v>153858.56008</v>
      </c>
      <c r="F38" s="116">
        <v>109911.3973</v>
      </c>
      <c r="G38" s="116">
        <v>136100.62893000001</v>
      </c>
      <c r="H38" s="116">
        <v>277380.44821</v>
      </c>
      <c r="I38" s="116"/>
      <c r="J38" s="116"/>
      <c r="K38" s="116"/>
      <c r="L38" s="116"/>
      <c r="M38" s="116"/>
      <c r="N38" s="116"/>
      <c r="O38" s="117">
        <v>734472.71152999997</v>
      </c>
    </row>
    <row r="39" spans="1:15" ht="13.8" x14ac:dyDescent="0.25">
      <c r="A39" s="86">
        <v>2020</v>
      </c>
      <c r="B39" s="115" t="s">
        <v>145</v>
      </c>
      <c r="C39" s="116">
        <v>108751.99489</v>
      </c>
      <c r="D39" s="116">
        <v>147559.76540999999</v>
      </c>
      <c r="E39" s="116">
        <v>68797.787249999994</v>
      </c>
      <c r="F39" s="116">
        <v>28953.63925</v>
      </c>
      <c r="G39" s="116">
        <v>58162.571049999999</v>
      </c>
      <c r="H39" s="116">
        <v>88349.361170000004</v>
      </c>
      <c r="I39" s="116">
        <v>141332.83762000001</v>
      </c>
      <c r="J39" s="116">
        <v>120028.25627</v>
      </c>
      <c r="K39" s="116">
        <v>159923.62223000001</v>
      </c>
      <c r="L39" s="116">
        <v>41729.86378</v>
      </c>
      <c r="M39" s="116">
        <v>223265.95722000001</v>
      </c>
      <c r="N39" s="116">
        <v>188150.69876</v>
      </c>
      <c r="O39" s="117">
        <v>1375006.3548999999</v>
      </c>
    </row>
    <row r="40" spans="1:15" ht="13.8" x14ac:dyDescent="0.25">
      <c r="A40" s="87">
        <v>2021</v>
      </c>
      <c r="B40" s="115" t="s">
        <v>146</v>
      </c>
      <c r="C40" s="116">
        <v>894424.32799000002</v>
      </c>
      <c r="D40" s="116">
        <v>1064915.53476</v>
      </c>
      <c r="E40" s="116">
        <v>1255909.4110900001</v>
      </c>
      <c r="F40" s="116">
        <v>1256413.2733199999</v>
      </c>
      <c r="G40" s="116">
        <v>1100997.04562</v>
      </c>
      <c r="H40" s="116">
        <v>1307455.9532399999</v>
      </c>
      <c r="I40" s="116"/>
      <c r="J40" s="116"/>
      <c r="K40" s="116"/>
      <c r="L40" s="116"/>
      <c r="M40" s="116"/>
      <c r="N40" s="116"/>
      <c r="O40" s="117">
        <v>6880115.5460200002</v>
      </c>
    </row>
    <row r="41" spans="1:15" ht="13.8" x14ac:dyDescent="0.25">
      <c r="A41" s="86">
        <v>2020</v>
      </c>
      <c r="B41" s="115" t="s">
        <v>146</v>
      </c>
      <c r="C41" s="116">
        <v>822566.08528999996</v>
      </c>
      <c r="D41" s="116">
        <v>862527.26939000003</v>
      </c>
      <c r="E41" s="116">
        <v>828820.90619000001</v>
      </c>
      <c r="F41" s="116">
        <v>619436.81217000005</v>
      </c>
      <c r="G41" s="116">
        <v>668904.78333999997</v>
      </c>
      <c r="H41" s="116">
        <v>901077.70648000005</v>
      </c>
      <c r="I41" s="116">
        <v>984828.53367999999</v>
      </c>
      <c r="J41" s="116">
        <v>849845.24543999997</v>
      </c>
      <c r="K41" s="116">
        <v>1061243.37369</v>
      </c>
      <c r="L41" s="116">
        <v>1121184.5612699999</v>
      </c>
      <c r="M41" s="116">
        <v>1109142.3897599999</v>
      </c>
      <c r="N41" s="116">
        <v>1218614.8554700001</v>
      </c>
      <c r="O41" s="117">
        <v>11048192.52217</v>
      </c>
    </row>
    <row r="42" spans="1:15" ht="13.8" x14ac:dyDescent="0.25">
      <c r="A42" s="87">
        <v>2021</v>
      </c>
      <c r="B42" s="115" t="s">
        <v>147</v>
      </c>
      <c r="C42" s="116">
        <v>651305.86895999999</v>
      </c>
      <c r="D42" s="116">
        <v>684222.27050999994</v>
      </c>
      <c r="E42" s="116">
        <v>784009.09542000003</v>
      </c>
      <c r="F42" s="116">
        <v>821996.98551000003</v>
      </c>
      <c r="G42" s="116">
        <v>735551.17579999997</v>
      </c>
      <c r="H42" s="116">
        <v>828684.81292000005</v>
      </c>
      <c r="I42" s="116"/>
      <c r="J42" s="116"/>
      <c r="K42" s="116"/>
      <c r="L42" s="116"/>
      <c r="M42" s="116"/>
      <c r="N42" s="116"/>
      <c r="O42" s="117">
        <v>4505770.2091199998</v>
      </c>
    </row>
    <row r="43" spans="1:15" ht="13.8" x14ac:dyDescent="0.25">
      <c r="A43" s="86">
        <v>2020</v>
      </c>
      <c r="B43" s="115" t="s">
        <v>147</v>
      </c>
      <c r="C43" s="116">
        <v>623604.71548999997</v>
      </c>
      <c r="D43" s="116">
        <v>633534.13815000001</v>
      </c>
      <c r="E43" s="116">
        <v>625396.89246999996</v>
      </c>
      <c r="F43" s="116">
        <v>455426.81581</v>
      </c>
      <c r="G43" s="116">
        <v>430817.02828000003</v>
      </c>
      <c r="H43" s="116">
        <v>585130.64616</v>
      </c>
      <c r="I43" s="116">
        <v>665733.36221000005</v>
      </c>
      <c r="J43" s="116">
        <v>570508.73341999995</v>
      </c>
      <c r="K43" s="116">
        <v>687224.91064999998</v>
      </c>
      <c r="L43" s="116">
        <v>735259.52838999999</v>
      </c>
      <c r="M43" s="116">
        <v>693416.86661999999</v>
      </c>
      <c r="N43" s="116">
        <v>833347.69068</v>
      </c>
      <c r="O43" s="117">
        <v>7539401.3283299999</v>
      </c>
    </row>
    <row r="44" spans="1:15" ht="13.8" x14ac:dyDescent="0.25">
      <c r="A44" s="87">
        <v>2021</v>
      </c>
      <c r="B44" s="115" t="s">
        <v>148</v>
      </c>
      <c r="C44" s="116">
        <v>758864.42272999999</v>
      </c>
      <c r="D44" s="116">
        <v>833282.58437000006</v>
      </c>
      <c r="E44" s="116">
        <v>978879.48664000002</v>
      </c>
      <c r="F44" s="116">
        <v>1049100.1021100001</v>
      </c>
      <c r="G44" s="116">
        <v>937853.17004999996</v>
      </c>
      <c r="H44" s="116">
        <v>1127261.1352599999</v>
      </c>
      <c r="I44" s="116"/>
      <c r="J44" s="116"/>
      <c r="K44" s="116"/>
      <c r="L44" s="116"/>
      <c r="M44" s="116"/>
      <c r="N44" s="116"/>
      <c r="O44" s="117">
        <v>5685240.9011599999</v>
      </c>
    </row>
    <row r="45" spans="1:15" ht="13.8" x14ac:dyDescent="0.25">
      <c r="A45" s="86">
        <v>2020</v>
      </c>
      <c r="B45" s="115" t="s">
        <v>148</v>
      </c>
      <c r="C45" s="116">
        <v>702065.39318000001</v>
      </c>
      <c r="D45" s="116">
        <v>689370.16171999997</v>
      </c>
      <c r="E45" s="116">
        <v>671348.07797999994</v>
      </c>
      <c r="F45" s="116">
        <v>517649.66103000002</v>
      </c>
      <c r="G45" s="116">
        <v>497664.98108</v>
      </c>
      <c r="H45" s="116">
        <v>676126.49988999998</v>
      </c>
      <c r="I45" s="116">
        <v>754128.33484999998</v>
      </c>
      <c r="J45" s="116">
        <v>614926.77896999998</v>
      </c>
      <c r="K45" s="116">
        <v>747658.07561000006</v>
      </c>
      <c r="L45" s="116">
        <v>800839.90546000004</v>
      </c>
      <c r="M45" s="116">
        <v>761576.63332999998</v>
      </c>
      <c r="N45" s="116">
        <v>819266.59869000001</v>
      </c>
      <c r="O45" s="117">
        <v>8252621.1017899998</v>
      </c>
    </row>
    <row r="46" spans="1:15" ht="13.8" x14ac:dyDescent="0.25">
      <c r="A46" s="87">
        <v>2021</v>
      </c>
      <c r="B46" s="115" t="s">
        <v>149</v>
      </c>
      <c r="C46" s="116">
        <v>1052840.70906</v>
      </c>
      <c r="D46" s="116">
        <v>1199909.6499399999</v>
      </c>
      <c r="E46" s="116">
        <v>1529267.77504</v>
      </c>
      <c r="F46" s="116">
        <v>1654134.06057</v>
      </c>
      <c r="G46" s="116">
        <v>1746563.1503900001</v>
      </c>
      <c r="H46" s="116">
        <v>2025836.58999</v>
      </c>
      <c r="I46" s="116"/>
      <c r="J46" s="116"/>
      <c r="K46" s="116"/>
      <c r="L46" s="116"/>
      <c r="M46" s="116"/>
      <c r="N46" s="116"/>
      <c r="O46" s="117">
        <v>9208551.93499</v>
      </c>
    </row>
    <row r="47" spans="1:15" ht="13.8" x14ac:dyDescent="0.25">
      <c r="A47" s="86">
        <v>2020</v>
      </c>
      <c r="B47" s="115" t="s">
        <v>149</v>
      </c>
      <c r="C47" s="116">
        <v>1133329.39219</v>
      </c>
      <c r="D47" s="116">
        <v>997635.78670000006</v>
      </c>
      <c r="E47" s="116">
        <v>979413.15893000003</v>
      </c>
      <c r="F47" s="116">
        <v>900232.90145</v>
      </c>
      <c r="G47" s="116">
        <v>813839.48707000003</v>
      </c>
      <c r="H47" s="116">
        <v>1119137.2262800001</v>
      </c>
      <c r="I47" s="116">
        <v>1034390.7086</v>
      </c>
      <c r="J47" s="116">
        <v>864653.32877000002</v>
      </c>
      <c r="K47" s="116">
        <v>1084079.7432599999</v>
      </c>
      <c r="L47" s="116">
        <v>1103969.95025</v>
      </c>
      <c r="M47" s="116">
        <v>1208069.7869299999</v>
      </c>
      <c r="N47" s="116">
        <v>1364474.44958</v>
      </c>
      <c r="O47" s="117">
        <v>12603225.92001</v>
      </c>
    </row>
    <row r="48" spans="1:15" ht="13.8" x14ac:dyDescent="0.25">
      <c r="A48" s="87">
        <v>2021</v>
      </c>
      <c r="B48" s="115" t="s">
        <v>150</v>
      </c>
      <c r="C48" s="116">
        <v>278865.84925999999</v>
      </c>
      <c r="D48" s="116">
        <v>330104.63185000001</v>
      </c>
      <c r="E48" s="116">
        <v>402350.37615999999</v>
      </c>
      <c r="F48" s="116">
        <v>402454.38432999997</v>
      </c>
      <c r="G48" s="116">
        <v>384227.12569000002</v>
      </c>
      <c r="H48" s="116">
        <v>426994.40077000001</v>
      </c>
      <c r="I48" s="116"/>
      <c r="J48" s="116"/>
      <c r="K48" s="116"/>
      <c r="L48" s="116"/>
      <c r="M48" s="116"/>
      <c r="N48" s="116"/>
      <c r="O48" s="117">
        <v>2224996.7680600001</v>
      </c>
    </row>
    <row r="49" spans="1:15" ht="13.8" x14ac:dyDescent="0.25">
      <c r="A49" s="86">
        <v>2020</v>
      </c>
      <c r="B49" s="115" t="s">
        <v>150</v>
      </c>
      <c r="C49" s="116">
        <v>287885.92378999997</v>
      </c>
      <c r="D49" s="116">
        <v>309024.14743999997</v>
      </c>
      <c r="E49" s="116">
        <v>316472.83137999999</v>
      </c>
      <c r="F49" s="116">
        <v>231358.31606000001</v>
      </c>
      <c r="G49" s="116">
        <v>250126.45538</v>
      </c>
      <c r="H49" s="116">
        <v>322827.06705999997</v>
      </c>
      <c r="I49" s="116">
        <v>350453.63160000002</v>
      </c>
      <c r="J49" s="116">
        <v>318562.36916</v>
      </c>
      <c r="K49" s="116">
        <v>344046.81894999999</v>
      </c>
      <c r="L49" s="116">
        <v>356390.24981000001</v>
      </c>
      <c r="M49" s="116">
        <v>318073.2954</v>
      </c>
      <c r="N49" s="116">
        <v>352265.43910000002</v>
      </c>
      <c r="O49" s="117">
        <v>3757486.54513</v>
      </c>
    </row>
    <row r="50" spans="1:15" ht="13.8" x14ac:dyDescent="0.25">
      <c r="A50" s="87">
        <v>2021</v>
      </c>
      <c r="B50" s="115" t="s">
        <v>151</v>
      </c>
      <c r="C50" s="116">
        <v>330233.26205000002</v>
      </c>
      <c r="D50" s="116">
        <v>305386.72181999998</v>
      </c>
      <c r="E50" s="116">
        <v>339820.52992</v>
      </c>
      <c r="F50" s="116">
        <v>403119.28915000003</v>
      </c>
      <c r="G50" s="116">
        <v>490482.38944</v>
      </c>
      <c r="H50" s="116">
        <v>591734.46400000004</v>
      </c>
      <c r="I50" s="116"/>
      <c r="J50" s="116"/>
      <c r="K50" s="116"/>
      <c r="L50" s="116"/>
      <c r="M50" s="116"/>
      <c r="N50" s="116"/>
      <c r="O50" s="117">
        <v>2460776.6563800001</v>
      </c>
    </row>
    <row r="51" spans="1:15" ht="13.8" x14ac:dyDescent="0.25">
      <c r="A51" s="86">
        <v>2020</v>
      </c>
      <c r="B51" s="115" t="s">
        <v>151</v>
      </c>
      <c r="C51" s="116">
        <v>290551.54897</v>
      </c>
      <c r="D51" s="116">
        <v>374002.95552000002</v>
      </c>
      <c r="E51" s="116">
        <v>229228.4767</v>
      </c>
      <c r="F51" s="116">
        <v>145571.75638000001</v>
      </c>
      <c r="G51" s="116">
        <v>230640.46377999999</v>
      </c>
      <c r="H51" s="116">
        <v>346434.36122999998</v>
      </c>
      <c r="I51" s="116">
        <v>347043.65740999999</v>
      </c>
      <c r="J51" s="116">
        <v>187487.85428999999</v>
      </c>
      <c r="K51" s="116">
        <v>316252.85888999997</v>
      </c>
      <c r="L51" s="116">
        <v>694774.87872000004</v>
      </c>
      <c r="M51" s="116">
        <v>314789.19592000003</v>
      </c>
      <c r="N51" s="116">
        <v>301778.18302</v>
      </c>
      <c r="O51" s="117">
        <v>3778556.1908300002</v>
      </c>
    </row>
    <row r="52" spans="1:15" ht="13.8" x14ac:dyDescent="0.25">
      <c r="A52" s="87">
        <v>2021</v>
      </c>
      <c r="B52" s="115" t="s">
        <v>152</v>
      </c>
      <c r="C52" s="116">
        <v>166996.66803</v>
      </c>
      <c r="D52" s="116">
        <v>233224.86911999999</v>
      </c>
      <c r="E52" s="116">
        <v>246973.32432000001</v>
      </c>
      <c r="F52" s="116">
        <v>302515.77065999998</v>
      </c>
      <c r="G52" s="116">
        <v>170346.18906</v>
      </c>
      <c r="H52" s="116">
        <v>221791.03886999999</v>
      </c>
      <c r="I52" s="116"/>
      <c r="J52" s="116"/>
      <c r="K52" s="116"/>
      <c r="L52" s="116"/>
      <c r="M52" s="116"/>
      <c r="N52" s="116"/>
      <c r="O52" s="117">
        <v>1341847.8600600001</v>
      </c>
    </row>
    <row r="53" spans="1:15" ht="13.8" x14ac:dyDescent="0.25">
      <c r="A53" s="86">
        <v>2020</v>
      </c>
      <c r="B53" s="115" t="s">
        <v>152</v>
      </c>
      <c r="C53" s="116">
        <v>166851.07902</v>
      </c>
      <c r="D53" s="116">
        <v>173864.44618999999</v>
      </c>
      <c r="E53" s="116">
        <v>141493.82573000001</v>
      </c>
      <c r="F53" s="116">
        <v>160660.43745</v>
      </c>
      <c r="G53" s="116">
        <v>112401.96175</v>
      </c>
      <c r="H53" s="116">
        <v>167255.90655000001</v>
      </c>
      <c r="I53" s="116">
        <v>139475.37940000001</v>
      </c>
      <c r="J53" s="116">
        <v>177409.4436</v>
      </c>
      <c r="K53" s="116">
        <v>281550.57806999999</v>
      </c>
      <c r="L53" s="116">
        <v>287181.89549999998</v>
      </c>
      <c r="M53" s="116">
        <v>191365.55755</v>
      </c>
      <c r="N53" s="116">
        <v>279510.36897000001</v>
      </c>
      <c r="O53" s="117">
        <v>2279020.8797800001</v>
      </c>
    </row>
    <row r="54" spans="1:15" ht="13.8" x14ac:dyDescent="0.25">
      <c r="A54" s="87">
        <v>2021</v>
      </c>
      <c r="B54" s="115" t="s">
        <v>153</v>
      </c>
      <c r="C54" s="116">
        <v>400092.34071999998</v>
      </c>
      <c r="D54" s="116">
        <v>446007.40090000001</v>
      </c>
      <c r="E54" s="116">
        <v>546177.95542999997</v>
      </c>
      <c r="F54" s="116">
        <v>561290.57148000004</v>
      </c>
      <c r="G54" s="116">
        <v>486214.76861000003</v>
      </c>
      <c r="H54" s="116">
        <v>574860.55836000002</v>
      </c>
      <c r="I54" s="116"/>
      <c r="J54" s="116"/>
      <c r="K54" s="116"/>
      <c r="L54" s="116"/>
      <c r="M54" s="116"/>
      <c r="N54" s="116"/>
      <c r="O54" s="117">
        <v>3014643.5954999998</v>
      </c>
    </row>
    <row r="55" spans="1:15" ht="13.8" x14ac:dyDescent="0.25">
      <c r="A55" s="86">
        <v>2020</v>
      </c>
      <c r="B55" s="115" t="s">
        <v>153</v>
      </c>
      <c r="C55" s="116">
        <v>360950.43206999998</v>
      </c>
      <c r="D55" s="116">
        <v>387544.98968</v>
      </c>
      <c r="E55" s="116">
        <v>396008.68799000001</v>
      </c>
      <c r="F55" s="116">
        <v>286875.19173000002</v>
      </c>
      <c r="G55" s="116">
        <v>277944.24114</v>
      </c>
      <c r="H55" s="116">
        <v>359616.86741000001</v>
      </c>
      <c r="I55" s="116">
        <v>415949.28769999999</v>
      </c>
      <c r="J55" s="116">
        <v>355292.86916</v>
      </c>
      <c r="K55" s="116">
        <v>435778.98809</v>
      </c>
      <c r="L55" s="116">
        <v>459648.83395</v>
      </c>
      <c r="M55" s="116">
        <v>439308.36479000002</v>
      </c>
      <c r="N55" s="116">
        <v>487904.25274000003</v>
      </c>
      <c r="O55" s="117">
        <v>4662823.0064500002</v>
      </c>
    </row>
    <row r="56" spans="1:15" ht="13.8" x14ac:dyDescent="0.25">
      <c r="A56" s="87">
        <v>2021</v>
      </c>
      <c r="B56" s="115" t="s">
        <v>154</v>
      </c>
      <c r="C56" s="116">
        <v>7326.6192300000002</v>
      </c>
      <c r="D56" s="116">
        <v>10567.516600000001</v>
      </c>
      <c r="E56" s="116">
        <v>11830.200140000001</v>
      </c>
      <c r="F56" s="116">
        <v>13319.400439999999</v>
      </c>
      <c r="G56" s="116">
        <v>11516.594849999999</v>
      </c>
      <c r="H56" s="116">
        <v>12223.39386</v>
      </c>
      <c r="I56" s="116"/>
      <c r="J56" s="116"/>
      <c r="K56" s="116"/>
      <c r="L56" s="116"/>
      <c r="M56" s="116"/>
      <c r="N56" s="116"/>
      <c r="O56" s="117">
        <v>66783.725120000003</v>
      </c>
    </row>
    <row r="57" spans="1:15" ht="13.8" x14ac:dyDescent="0.25">
      <c r="A57" s="86">
        <v>2020</v>
      </c>
      <c r="B57" s="115" t="s">
        <v>154</v>
      </c>
      <c r="C57" s="116">
        <v>7128.5872200000003</v>
      </c>
      <c r="D57" s="116">
        <v>8499.5758000000005</v>
      </c>
      <c r="E57" s="116">
        <v>7024.9237999999996</v>
      </c>
      <c r="F57" s="116">
        <v>5924.5552799999996</v>
      </c>
      <c r="G57" s="116">
        <v>6125.1819999999998</v>
      </c>
      <c r="H57" s="116">
        <v>8345.5314199999993</v>
      </c>
      <c r="I57" s="116">
        <v>9434.06639</v>
      </c>
      <c r="J57" s="116">
        <v>7710.2274299999999</v>
      </c>
      <c r="K57" s="116">
        <v>10507.835150000001</v>
      </c>
      <c r="L57" s="116">
        <v>10425.095300000001</v>
      </c>
      <c r="M57" s="116">
        <v>9082.3986800000002</v>
      </c>
      <c r="N57" s="116">
        <v>10199.22731</v>
      </c>
      <c r="O57" s="117">
        <v>100407.20578</v>
      </c>
    </row>
    <row r="58" spans="1:15" ht="13.8" x14ac:dyDescent="0.25">
      <c r="A58" s="87">
        <v>2021</v>
      </c>
      <c r="B58" s="113" t="s">
        <v>31</v>
      </c>
      <c r="C58" s="119">
        <f>C60</f>
        <v>352755.46311999997</v>
      </c>
      <c r="D58" s="119">
        <f t="shared" ref="D58:O58" si="4">D60</f>
        <v>414359.43463999999</v>
      </c>
      <c r="E58" s="119">
        <f t="shared" si="4"/>
        <v>446502.02770999999</v>
      </c>
      <c r="F58" s="119">
        <f t="shared" si="4"/>
        <v>557444.86852000002</v>
      </c>
      <c r="G58" s="119">
        <f t="shared" si="4"/>
        <v>548619.37231000001</v>
      </c>
      <c r="H58" s="119">
        <f t="shared" si="4"/>
        <v>497554.75401999999</v>
      </c>
      <c r="I58" s="119"/>
      <c r="J58" s="119"/>
      <c r="K58" s="119"/>
      <c r="L58" s="119"/>
      <c r="M58" s="119"/>
      <c r="N58" s="119"/>
      <c r="O58" s="119">
        <f t="shared" si="4"/>
        <v>2817235.92032</v>
      </c>
    </row>
    <row r="59" spans="1:15" ht="13.8" x14ac:dyDescent="0.25">
      <c r="A59" s="86">
        <v>2020</v>
      </c>
      <c r="B59" s="113" t="s">
        <v>31</v>
      </c>
      <c r="C59" s="119">
        <f>C61</f>
        <v>329222.77347000001</v>
      </c>
      <c r="D59" s="119">
        <f t="shared" ref="D59:O59" si="5">D61</f>
        <v>282280.49232999998</v>
      </c>
      <c r="E59" s="119">
        <f t="shared" si="5"/>
        <v>323949.13653000002</v>
      </c>
      <c r="F59" s="119">
        <f t="shared" si="5"/>
        <v>329256.43342999998</v>
      </c>
      <c r="G59" s="119">
        <f t="shared" si="5"/>
        <v>272368.70199999999</v>
      </c>
      <c r="H59" s="119">
        <f t="shared" si="5"/>
        <v>312612.13030000002</v>
      </c>
      <c r="I59" s="119">
        <f t="shared" si="5"/>
        <v>372489.72096000001</v>
      </c>
      <c r="J59" s="119">
        <f t="shared" si="5"/>
        <v>322478.51418</v>
      </c>
      <c r="K59" s="119">
        <f t="shared" si="5"/>
        <v>420079.68560999999</v>
      </c>
      <c r="L59" s="119">
        <f t="shared" si="5"/>
        <v>393981.22207000002</v>
      </c>
      <c r="M59" s="119">
        <f t="shared" si="5"/>
        <v>432334.80239000003</v>
      </c>
      <c r="N59" s="119">
        <f t="shared" si="5"/>
        <v>478805.61713999999</v>
      </c>
      <c r="O59" s="119">
        <f t="shared" si="5"/>
        <v>4269859.2304100003</v>
      </c>
    </row>
    <row r="60" spans="1:15" ht="13.8" x14ac:dyDescent="0.25">
      <c r="A60" s="87">
        <v>2021</v>
      </c>
      <c r="B60" s="115" t="s">
        <v>155</v>
      </c>
      <c r="C60" s="116">
        <v>352755.46311999997</v>
      </c>
      <c r="D60" s="116">
        <v>414359.43463999999</v>
      </c>
      <c r="E60" s="116">
        <v>446502.02770999999</v>
      </c>
      <c r="F60" s="116">
        <v>557444.86852000002</v>
      </c>
      <c r="G60" s="116">
        <v>548619.37231000001</v>
      </c>
      <c r="H60" s="116">
        <v>497554.75401999999</v>
      </c>
      <c r="I60" s="116"/>
      <c r="J60" s="116"/>
      <c r="K60" s="116"/>
      <c r="L60" s="116"/>
      <c r="M60" s="116"/>
      <c r="N60" s="116"/>
      <c r="O60" s="117">
        <v>2817235.92032</v>
      </c>
    </row>
    <row r="61" spans="1:15" ht="14.4" thickBot="1" x14ac:dyDescent="0.3">
      <c r="A61" s="86">
        <v>2020</v>
      </c>
      <c r="B61" s="115" t="s">
        <v>155</v>
      </c>
      <c r="C61" s="116">
        <v>329222.77347000001</v>
      </c>
      <c r="D61" s="116">
        <v>282280.49232999998</v>
      </c>
      <c r="E61" s="116">
        <v>323949.13653000002</v>
      </c>
      <c r="F61" s="116">
        <v>329256.43342999998</v>
      </c>
      <c r="G61" s="116">
        <v>272368.70199999999</v>
      </c>
      <c r="H61" s="116">
        <v>312612.13030000002</v>
      </c>
      <c r="I61" s="116">
        <v>372489.72096000001</v>
      </c>
      <c r="J61" s="116">
        <v>322478.51418</v>
      </c>
      <c r="K61" s="116">
        <v>420079.68560999999</v>
      </c>
      <c r="L61" s="116">
        <v>393981.22207000002</v>
      </c>
      <c r="M61" s="116">
        <v>432334.80239000003</v>
      </c>
      <c r="N61" s="116">
        <v>478805.61713999999</v>
      </c>
      <c r="O61" s="117">
        <v>4269859.2304100003</v>
      </c>
    </row>
    <row r="62" spans="1:15" s="32" customFormat="1" ht="15" customHeight="1" thickBot="1" x14ac:dyDescent="0.25">
      <c r="A62" s="120">
        <v>2002</v>
      </c>
      <c r="B62" s="121" t="s">
        <v>40</v>
      </c>
      <c r="C62" s="122">
        <v>2607319.6609999998</v>
      </c>
      <c r="D62" s="122">
        <v>2383772.9539999999</v>
      </c>
      <c r="E62" s="122">
        <v>2918943.5210000002</v>
      </c>
      <c r="F62" s="122">
        <v>2742857.9219999998</v>
      </c>
      <c r="G62" s="122">
        <v>3000325.2429999998</v>
      </c>
      <c r="H62" s="122">
        <v>2770693.8810000001</v>
      </c>
      <c r="I62" s="122">
        <v>3103851.8620000002</v>
      </c>
      <c r="J62" s="122">
        <v>2975888.9739999999</v>
      </c>
      <c r="K62" s="122">
        <v>3218206.861</v>
      </c>
      <c r="L62" s="122">
        <v>3501128.02</v>
      </c>
      <c r="M62" s="122">
        <v>3593604.8960000002</v>
      </c>
      <c r="N62" s="122">
        <v>3242495.2340000002</v>
      </c>
      <c r="O62" s="123">
        <f>SUM(C62:N62)</f>
        <v>36059089.028999999</v>
      </c>
    </row>
    <row r="63" spans="1:15" s="32" customFormat="1" ht="15" customHeight="1" thickBot="1" x14ac:dyDescent="0.25">
      <c r="A63" s="120">
        <v>2003</v>
      </c>
      <c r="B63" s="121" t="s">
        <v>40</v>
      </c>
      <c r="C63" s="122">
        <v>3533705.5819999999</v>
      </c>
      <c r="D63" s="122">
        <v>2923460.39</v>
      </c>
      <c r="E63" s="122">
        <v>3908255.9909999999</v>
      </c>
      <c r="F63" s="122">
        <v>3662183.449</v>
      </c>
      <c r="G63" s="122">
        <v>3860471.3</v>
      </c>
      <c r="H63" s="122">
        <v>3796113.5219999999</v>
      </c>
      <c r="I63" s="122">
        <v>4236114.2640000004</v>
      </c>
      <c r="J63" s="122">
        <v>3828726.17</v>
      </c>
      <c r="K63" s="122">
        <v>4114677.523</v>
      </c>
      <c r="L63" s="122">
        <v>4824388.2589999996</v>
      </c>
      <c r="M63" s="122">
        <v>3969697.4580000001</v>
      </c>
      <c r="N63" s="122">
        <v>4595042.3940000003</v>
      </c>
      <c r="O63" s="123">
        <f t="shared" ref="O63:O81" si="6">SUM(C63:N63)</f>
        <v>47252836.302000001</v>
      </c>
    </row>
    <row r="64" spans="1:15" s="32" customFormat="1" ht="15" customHeight="1" thickBot="1" x14ac:dyDescent="0.25">
      <c r="A64" s="120">
        <v>2004</v>
      </c>
      <c r="B64" s="121" t="s">
        <v>40</v>
      </c>
      <c r="C64" s="122">
        <v>4619660.84</v>
      </c>
      <c r="D64" s="122">
        <v>3664503.0430000001</v>
      </c>
      <c r="E64" s="122">
        <v>5218042.1770000001</v>
      </c>
      <c r="F64" s="122">
        <v>5072462.9939999999</v>
      </c>
      <c r="G64" s="122">
        <v>5170061.6050000004</v>
      </c>
      <c r="H64" s="122">
        <v>5284383.2860000003</v>
      </c>
      <c r="I64" s="122">
        <v>5632138.7980000004</v>
      </c>
      <c r="J64" s="122">
        <v>4707491.284</v>
      </c>
      <c r="K64" s="122">
        <v>5656283.5209999997</v>
      </c>
      <c r="L64" s="122">
        <v>5867342.1210000003</v>
      </c>
      <c r="M64" s="122">
        <v>5733908.9759999998</v>
      </c>
      <c r="N64" s="122">
        <v>6540874.1749999998</v>
      </c>
      <c r="O64" s="123">
        <f t="shared" si="6"/>
        <v>63167152.819999993</v>
      </c>
    </row>
    <row r="65" spans="1:15" s="32" customFormat="1" ht="15" customHeight="1" thickBot="1" x14ac:dyDescent="0.25">
      <c r="A65" s="120">
        <v>2005</v>
      </c>
      <c r="B65" s="121" t="s">
        <v>40</v>
      </c>
      <c r="C65" s="122">
        <v>4997279.7240000004</v>
      </c>
      <c r="D65" s="122">
        <v>5651741.2520000003</v>
      </c>
      <c r="E65" s="122">
        <v>6591859.2180000003</v>
      </c>
      <c r="F65" s="122">
        <v>6128131.8779999996</v>
      </c>
      <c r="G65" s="122">
        <v>5977226.2170000002</v>
      </c>
      <c r="H65" s="122">
        <v>6038534.3669999996</v>
      </c>
      <c r="I65" s="122">
        <v>5763466.3530000001</v>
      </c>
      <c r="J65" s="122">
        <v>5552867.2120000003</v>
      </c>
      <c r="K65" s="122">
        <v>6814268.9409999996</v>
      </c>
      <c r="L65" s="122">
        <v>6772178.5690000001</v>
      </c>
      <c r="M65" s="122">
        <v>5942575.7819999997</v>
      </c>
      <c r="N65" s="122">
        <v>7246278.6299999999</v>
      </c>
      <c r="O65" s="123">
        <f t="shared" si="6"/>
        <v>73476408.142999992</v>
      </c>
    </row>
    <row r="66" spans="1:15" s="32" customFormat="1" ht="15" customHeight="1" thickBot="1" x14ac:dyDescent="0.25">
      <c r="A66" s="120">
        <v>2006</v>
      </c>
      <c r="B66" s="121" t="s">
        <v>40</v>
      </c>
      <c r="C66" s="122">
        <v>5133048.8810000001</v>
      </c>
      <c r="D66" s="122">
        <v>6058251.2790000001</v>
      </c>
      <c r="E66" s="122">
        <v>7411101.659</v>
      </c>
      <c r="F66" s="122">
        <v>6456090.2609999999</v>
      </c>
      <c r="G66" s="122">
        <v>7041543.2470000004</v>
      </c>
      <c r="H66" s="122">
        <v>7815434.6220000004</v>
      </c>
      <c r="I66" s="122">
        <v>7067411.4790000003</v>
      </c>
      <c r="J66" s="122">
        <v>6811202.4100000001</v>
      </c>
      <c r="K66" s="122">
        <v>7606551.0949999997</v>
      </c>
      <c r="L66" s="122">
        <v>6888812.5489999996</v>
      </c>
      <c r="M66" s="122">
        <v>8641474.5559999999</v>
      </c>
      <c r="N66" s="122">
        <v>8603753.4800000004</v>
      </c>
      <c r="O66" s="123">
        <f t="shared" si="6"/>
        <v>85534675.517999992</v>
      </c>
    </row>
    <row r="67" spans="1:15" s="32" customFormat="1" ht="15" customHeight="1" thickBot="1" x14ac:dyDescent="0.25">
      <c r="A67" s="120">
        <v>2007</v>
      </c>
      <c r="B67" s="121" t="s">
        <v>40</v>
      </c>
      <c r="C67" s="122">
        <v>6564559.7929999996</v>
      </c>
      <c r="D67" s="122">
        <v>7656951.608</v>
      </c>
      <c r="E67" s="122">
        <v>8957851.6209999993</v>
      </c>
      <c r="F67" s="122">
        <v>8313312.0049999999</v>
      </c>
      <c r="G67" s="122">
        <v>9147620.0419999994</v>
      </c>
      <c r="H67" s="122">
        <v>8980247.4370000008</v>
      </c>
      <c r="I67" s="122">
        <v>8937741.591</v>
      </c>
      <c r="J67" s="122">
        <v>8736689.0920000002</v>
      </c>
      <c r="K67" s="122">
        <v>9038743.8959999997</v>
      </c>
      <c r="L67" s="122">
        <v>9895216.6219999995</v>
      </c>
      <c r="M67" s="122">
        <v>11318798.220000001</v>
      </c>
      <c r="N67" s="122">
        <v>9724017.977</v>
      </c>
      <c r="O67" s="123">
        <f t="shared" si="6"/>
        <v>107271749.90399998</v>
      </c>
    </row>
    <row r="68" spans="1:15" s="32" customFormat="1" ht="15" customHeight="1" thickBot="1" x14ac:dyDescent="0.25">
      <c r="A68" s="120">
        <v>2008</v>
      </c>
      <c r="B68" s="121" t="s">
        <v>40</v>
      </c>
      <c r="C68" s="122">
        <v>10632207.040999999</v>
      </c>
      <c r="D68" s="122">
        <v>11077899.119999999</v>
      </c>
      <c r="E68" s="122">
        <v>11428587.233999999</v>
      </c>
      <c r="F68" s="122">
        <v>11363963.503</v>
      </c>
      <c r="G68" s="122">
        <v>12477968.699999999</v>
      </c>
      <c r="H68" s="122">
        <v>11770634.384</v>
      </c>
      <c r="I68" s="122">
        <v>12595426.863</v>
      </c>
      <c r="J68" s="122">
        <v>11046830.085999999</v>
      </c>
      <c r="K68" s="122">
        <v>12793148.034</v>
      </c>
      <c r="L68" s="122">
        <v>9722708.7899999991</v>
      </c>
      <c r="M68" s="122">
        <v>9395872.8969999999</v>
      </c>
      <c r="N68" s="122">
        <v>7721948.9740000004</v>
      </c>
      <c r="O68" s="123">
        <f t="shared" si="6"/>
        <v>132027195.626</v>
      </c>
    </row>
    <row r="69" spans="1:15" s="32" customFormat="1" ht="15" customHeight="1" thickBot="1" x14ac:dyDescent="0.25">
      <c r="A69" s="120">
        <v>2009</v>
      </c>
      <c r="B69" s="121" t="s">
        <v>40</v>
      </c>
      <c r="C69" s="122">
        <v>7884493.5240000002</v>
      </c>
      <c r="D69" s="122">
        <v>8435115.8340000007</v>
      </c>
      <c r="E69" s="122">
        <v>8155485.0810000002</v>
      </c>
      <c r="F69" s="122">
        <v>7561696.2829999998</v>
      </c>
      <c r="G69" s="122">
        <v>7346407.5279999999</v>
      </c>
      <c r="H69" s="122">
        <v>8329692.7829999998</v>
      </c>
      <c r="I69" s="122">
        <v>9055733.6710000001</v>
      </c>
      <c r="J69" s="122">
        <v>7839908.8420000002</v>
      </c>
      <c r="K69" s="122">
        <v>8480708.3870000001</v>
      </c>
      <c r="L69" s="122">
        <v>10095768.029999999</v>
      </c>
      <c r="M69" s="122">
        <v>8903010.773</v>
      </c>
      <c r="N69" s="122">
        <v>10054591.867000001</v>
      </c>
      <c r="O69" s="123">
        <f t="shared" si="6"/>
        <v>102142612.603</v>
      </c>
    </row>
    <row r="70" spans="1:15" s="32" customFormat="1" ht="15" customHeight="1" thickBot="1" x14ac:dyDescent="0.25">
      <c r="A70" s="120">
        <v>2010</v>
      </c>
      <c r="B70" s="121" t="s">
        <v>40</v>
      </c>
      <c r="C70" s="122">
        <v>7828748.0580000002</v>
      </c>
      <c r="D70" s="122">
        <v>8263237.8140000002</v>
      </c>
      <c r="E70" s="122">
        <v>9886488.1710000001</v>
      </c>
      <c r="F70" s="122">
        <v>9396006.6539999992</v>
      </c>
      <c r="G70" s="122">
        <v>9799958.1170000006</v>
      </c>
      <c r="H70" s="122">
        <v>9542907.6439999994</v>
      </c>
      <c r="I70" s="122">
        <v>9564682.5449999999</v>
      </c>
      <c r="J70" s="122">
        <v>8523451.9729999993</v>
      </c>
      <c r="K70" s="122">
        <v>8909230.5209999997</v>
      </c>
      <c r="L70" s="122">
        <v>10963586.27</v>
      </c>
      <c r="M70" s="122">
        <v>9382369.7180000003</v>
      </c>
      <c r="N70" s="122">
        <v>11822551.698999999</v>
      </c>
      <c r="O70" s="123">
        <f t="shared" si="6"/>
        <v>113883219.18399999</v>
      </c>
    </row>
    <row r="71" spans="1:15" s="32" customFormat="1" ht="15" customHeight="1" thickBot="1" x14ac:dyDescent="0.25">
      <c r="A71" s="120">
        <v>2011</v>
      </c>
      <c r="B71" s="121" t="s">
        <v>40</v>
      </c>
      <c r="C71" s="122">
        <v>9551084.6390000004</v>
      </c>
      <c r="D71" s="122">
        <v>10059126.307</v>
      </c>
      <c r="E71" s="122">
        <v>11811085.16</v>
      </c>
      <c r="F71" s="122">
        <v>11873269.447000001</v>
      </c>
      <c r="G71" s="122">
        <v>10943364.372</v>
      </c>
      <c r="H71" s="122">
        <v>11349953.558</v>
      </c>
      <c r="I71" s="122">
        <v>11860004.271</v>
      </c>
      <c r="J71" s="122">
        <v>11245124.657</v>
      </c>
      <c r="K71" s="122">
        <v>10750626.098999999</v>
      </c>
      <c r="L71" s="122">
        <v>11907219.297</v>
      </c>
      <c r="M71" s="122">
        <v>11078524.743000001</v>
      </c>
      <c r="N71" s="122">
        <v>12477486.279999999</v>
      </c>
      <c r="O71" s="123">
        <f t="shared" si="6"/>
        <v>134906868.83000001</v>
      </c>
    </row>
    <row r="72" spans="1:15" ht="13.8" thickBot="1" x14ac:dyDescent="0.3">
      <c r="A72" s="120">
        <v>2012</v>
      </c>
      <c r="B72" s="121" t="s">
        <v>40</v>
      </c>
      <c r="C72" s="122">
        <v>10348187.165999999</v>
      </c>
      <c r="D72" s="122">
        <v>11748000.124</v>
      </c>
      <c r="E72" s="122">
        <v>13208572.977</v>
      </c>
      <c r="F72" s="122">
        <v>12630226.718</v>
      </c>
      <c r="G72" s="122">
        <v>13131530.960999999</v>
      </c>
      <c r="H72" s="122">
        <v>13231198.687999999</v>
      </c>
      <c r="I72" s="122">
        <v>12830675.307</v>
      </c>
      <c r="J72" s="122">
        <v>12831394.572000001</v>
      </c>
      <c r="K72" s="122">
        <v>12952651.721999999</v>
      </c>
      <c r="L72" s="122">
        <v>13190769.654999999</v>
      </c>
      <c r="M72" s="122">
        <v>13753052.493000001</v>
      </c>
      <c r="N72" s="122">
        <v>12605476.173</v>
      </c>
      <c r="O72" s="123">
        <f t="shared" si="6"/>
        <v>152461736.55599999</v>
      </c>
    </row>
    <row r="73" spans="1:15" ht="13.8" thickBot="1" x14ac:dyDescent="0.3">
      <c r="A73" s="120">
        <v>2013</v>
      </c>
      <c r="B73" s="121" t="s">
        <v>40</v>
      </c>
      <c r="C73" s="122">
        <v>11481521.079</v>
      </c>
      <c r="D73" s="122">
        <v>12385690.909</v>
      </c>
      <c r="E73" s="122">
        <v>13122058.141000001</v>
      </c>
      <c r="F73" s="122">
        <v>12468202.903000001</v>
      </c>
      <c r="G73" s="122">
        <v>13277209.017000001</v>
      </c>
      <c r="H73" s="122">
        <v>12399973.961999999</v>
      </c>
      <c r="I73" s="122">
        <v>13059519.685000001</v>
      </c>
      <c r="J73" s="122">
        <v>11118300.903000001</v>
      </c>
      <c r="K73" s="122">
        <v>13060371.039000001</v>
      </c>
      <c r="L73" s="122">
        <v>12053704.638</v>
      </c>
      <c r="M73" s="122">
        <v>14201227.351</v>
      </c>
      <c r="N73" s="122">
        <v>13174857.460000001</v>
      </c>
      <c r="O73" s="123">
        <f t="shared" si="6"/>
        <v>151802637.08700001</v>
      </c>
    </row>
    <row r="74" spans="1:15" ht="13.8" thickBot="1" x14ac:dyDescent="0.3">
      <c r="A74" s="120">
        <v>2014</v>
      </c>
      <c r="B74" s="121" t="s">
        <v>40</v>
      </c>
      <c r="C74" s="122">
        <v>12399761.948000001</v>
      </c>
      <c r="D74" s="122">
        <v>13053292.493000001</v>
      </c>
      <c r="E74" s="122">
        <v>14680110.779999999</v>
      </c>
      <c r="F74" s="122">
        <v>13371185.664000001</v>
      </c>
      <c r="G74" s="122">
        <v>13681906.159</v>
      </c>
      <c r="H74" s="122">
        <v>12880924.245999999</v>
      </c>
      <c r="I74" s="122">
        <v>13344776.958000001</v>
      </c>
      <c r="J74" s="122">
        <v>11386828.925000001</v>
      </c>
      <c r="K74" s="122">
        <v>13583120.905999999</v>
      </c>
      <c r="L74" s="122">
        <v>12891630.102</v>
      </c>
      <c r="M74" s="122">
        <v>13067348.107000001</v>
      </c>
      <c r="N74" s="122">
        <v>13269271.402000001</v>
      </c>
      <c r="O74" s="123">
        <f t="shared" si="6"/>
        <v>157610157.69</v>
      </c>
    </row>
    <row r="75" spans="1:15" ht="13.8" thickBot="1" x14ac:dyDescent="0.3">
      <c r="A75" s="120">
        <v>2015</v>
      </c>
      <c r="B75" s="121" t="s">
        <v>40</v>
      </c>
      <c r="C75" s="122">
        <v>12301766.75</v>
      </c>
      <c r="D75" s="122">
        <v>12231860.140000001</v>
      </c>
      <c r="E75" s="122">
        <v>12519910.437999999</v>
      </c>
      <c r="F75" s="122">
        <v>13349346.866</v>
      </c>
      <c r="G75" s="122">
        <v>11080385.127</v>
      </c>
      <c r="H75" s="122">
        <v>11949647.085999999</v>
      </c>
      <c r="I75" s="122">
        <v>11129358.973999999</v>
      </c>
      <c r="J75" s="122">
        <v>11022045.344000001</v>
      </c>
      <c r="K75" s="122">
        <v>11581703.842</v>
      </c>
      <c r="L75" s="122">
        <v>13240039.088</v>
      </c>
      <c r="M75" s="122">
        <v>11681989.013</v>
      </c>
      <c r="N75" s="122">
        <v>11750818.76</v>
      </c>
      <c r="O75" s="123">
        <f t="shared" si="6"/>
        <v>143838871.428</v>
      </c>
    </row>
    <row r="76" spans="1:15" ht="13.8" thickBot="1" x14ac:dyDescent="0.3">
      <c r="A76" s="120">
        <v>2016</v>
      </c>
      <c r="B76" s="121" t="s">
        <v>40</v>
      </c>
      <c r="C76" s="122">
        <v>9546115.4000000004</v>
      </c>
      <c r="D76" s="122">
        <v>12366388.057</v>
      </c>
      <c r="E76" s="122">
        <v>12757672.093</v>
      </c>
      <c r="F76" s="122">
        <v>11950497.685000001</v>
      </c>
      <c r="G76" s="122">
        <v>12098611.067</v>
      </c>
      <c r="H76" s="122">
        <v>12864154.060000001</v>
      </c>
      <c r="I76" s="122">
        <v>9850124.8719999995</v>
      </c>
      <c r="J76" s="122">
        <v>11830762.82</v>
      </c>
      <c r="K76" s="122">
        <v>10901638.452</v>
      </c>
      <c r="L76" s="122">
        <v>12796159.91</v>
      </c>
      <c r="M76" s="122">
        <v>12786936.247</v>
      </c>
      <c r="N76" s="122">
        <v>12780523.145</v>
      </c>
      <c r="O76" s="123">
        <f t="shared" si="6"/>
        <v>142529583.80799997</v>
      </c>
    </row>
    <row r="77" spans="1:15" ht="13.8" thickBot="1" x14ac:dyDescent="0.3">
      <c r="A77" s="120">
        <v>2017</v>
      </c>
      <c r="B77" s="121" t="s">
        <v>40</v>
      </c>
      <c r="C77" s="122">
        <v>11247585.677000133</v>
      </c>
      <c r="D77" s="122">
        <v>12089908.933999483</v>
      </c>
      <c r="E77" s="122">
        <v>14470814.05899963</v>
      </c>
      <c r="F77" s="122">
        <v>12859938.790999187</v>
      </c>
      <c r="G77" s="122">
        <v>13582079.73099998</v>
      </c>
      <c r="H77" s="122">
        <v>13125306.943999315</v>
      </c>
      <c r="I77" s="122">
        <v>12612074.05599888</v>
      </c>
      <c r="J77" s="122">
        <v>13248462.990000026</v>
      </c>
      <c r="K77" s="122">
        <v>11810080.804999635</v>
      </c>
      <c r="L77" s="122">
        <v>13912699.49399944</v>
      </c>
      <c r="M77" s="122">
        <v>14188323.115998682</v>
      </c>
      <c r="N77" s="122">
        <v>13845665.816998869</v>
      </c>
      <c r="O77" s="123">
        <f t="shared" si="6"/>
        <v>156992940.41399324</v>
      </c>
    </row>
    <row r="78" spans="1:15" ht="13.8" thickBot="1" x14ac:dyDescent="0.3">
      <c r="A78" s="120">
        <v>2018</v>
      </c>
      <c r="B78" s="121" t="s">
        <v>40</v>
      </c>
      <c r="C78" s="122">
        <v>13080096.762</v>
      </c>
      <c r="D78" s="122">
        <v>13827132.654999999</v>
      </c>
      <c r="E78" s="122">
        <v>16338253.918</v>
      </c>
      <c r="F78" s="122">
        <v>14530822.873</v>
      </c>
      <c r="G78" s="122">
        <v>15166648.044</v>
      </c>
      <c r="H78" s="122">
        <v>13657091.159</v>
      </c>
      <c r="I78" s="122">
        <v>14771360.698000001</v>
      </c>
      <c r="J78" s="122">
        <v>12926754.198999999</v>
      </c>
      <c r="K78" s="122">
        <v>15247368.846000001</v>
      </c>
      <c r="L78" s="122">
        <v>16590652.49</v>
      </c>
      <c r="M78" s="122">
        <v>16386878.392999999</v>
      </c>
      <c r="N78" s="122">
        <v>14645696.251</v>
      </c>
      <c r="O78" s="123">
        <f t="shared" si="6"/>
        <v>177168756.28799999</v>
      </c>
    </row>
    <row r="79" spans="1:15" ht="13.8" thickBot="1" x14ac:dyDescent="0.3">
      <c r="A79" s="120">
        <v>2019</v>
      </c>
      <c r="B79" s="121" t="s">
        <v>40</v>
      </c>
      <c r="C79" s="122">
        <v>13874826.012</v>
      </c>
      <c r="D79" s="122">
        <v>14323043.041999999</v>
      </c>
      <c r="E79" s="122">
        <v>16335862.397</v>
      </c>
      <c r="F79" s="122">
        <v>15340619.824999999</v>
      </c>
      <c r="G79" s="122">
        <v>16855105.096999999</v>
      </c>
      <c r="H79" s="122">
        <v>11634653.880999999</v>
      </c>
      <c r="I79" s="122">
        <v>15932004.723999999</v>
      </c>
      <c r="J79" s="122">
        <v>13222876.222999999</v>
      </c>
      <c r="K79" s="122">
        <v>15273579.960999999</v>
      </c>
      <c r="L79" s="122">
        <v>16410781.68</v>
      </c>
      <c r="M79" s="122">
        <v>16242650.391000001</v>
      </c>
      <c r="N79" s="122">
        <v>15386718.469000001</v>
      </c>
      <c r="O79" s="122">
        <f t="shared" si="6"/>
        <v>180832721.70199999</v>
      </c>
    </row>
    <row r="80" spans="1:15" ht="13.8" thickBot="1" x14ac:dyDescent="0.3">
      <c r="A80" s="120">
        <v>2020</v>
      </c>
      <c r="B80" s="121" t="s">
        <v>40</v>
      </c>
      <c r="C80" s="122">
        <v>14701383.685000001</v>
      </c>
      <c r="D80" s="122">
        <v>14608354.504000001</v>
      </c>
      <c r="E80" s="122">
        <v>13353268.468</v>
      </c>
      <c r="F80" s="122">
        <v>8978363.7850000001</v>
      </c>
      <c r="G80" s="122">
        <v>9957537.1539999992</v>
      </c>
      <c r="H80" s="122">
        <v>13460363.398</v>
      </c>
      <c r="I80" s="122">
        <v>14891187.185000001</v>
      </c>
      <c r="J80" s="122">
        <v>12456492.603</v>
      </c>
      <c r="K80" s="122">
        <v>15990911.887</v>
      </c>
      <c r="L80" s="122">
        <v>17316204.897999998</v>
      </c>
      <c r="M80" s="122">
        <v>16088914.762</v>
      </c>
      <c r="N80" s="122">
        <v>17841545.068</v>
      </c>
      <c r="O80" s="122">
        <f t="shared" si="6"/>
        <v>169644527.39699998</v>
      </c>
    </row>
    <row r="81" spans="1:15" ht="13.8" thickBot="1" x14ac:dyDescent="0.3">
      <c r="A81" s="120">
        <v>2021</v>
      </c>
      <c r="B81" s="121" t="s">
        <v>40</v>
      </c>
      <c r="C81" s="122">
        <v>15021300.456</v>
      </c>
      <c r="D81" s="122">
        <v>15956177.265000001</v>
      </c>
      <c r="E81" s="122">
        <v>18965859.842999998</v>
      </c>
      <c r="F81" s="122">
        <v>18767969.048999999</v>
      </c>
      <c r="G81" s="122">
        <v>16497519.82</v>
      </c>
      <c r="H81" s="140">
        <v>19773242.458000001</v>
      </c>
      <c r="I81" s="122"/>
      <c r="J81" s="122"/>
      <c r="K81" s="122"/>
      <c r="L81" s="122"/>
      <c r="M81" s="122"/>
      <c r="N81" s="122"/>
      <c r="O81" s="122">
        <f t="shared" si="6"/>
        <v>104982068.891</v>
      </c>
    </row>
    <row r="82" spans="1:15" x14ac:dyDescent="0.25">
      <c r="A82" s="86"/>
      <c r="B82" s="124"/>
      <c r="C82" s="125"/>
      <c r="D82" s="125"/>
      <c r="E82" s="126"/>
      <c r="F82" s="126"/>
      <c r="G82" s="126"/>
      <c r="H82" s="126"/>
      <c r="I82" s="126"/>
      <c r="J82" s="126"/>
      <c r="K82" s="126"/>
      <c r="L82" s="126"/>
      <c r="M82" s="126"/>
      <c r="N82" s="126"/>
      <c r="O82" s="125"/>
    </row>
    <row r="84" spans="1:15" x14ac:dyDescent="0.25">
      <c r="C84" s="35"/>
    </row>
  </sheetData>
  <autoFilter ref="A1:O81" xr:uid="{58B6CB79-A308-48EA-BF81-220916E3B56B}"/>
  <pageMargins left="0.59055118110236227" right="0.35433070866141736" top="0.23622047244094491" bottom="0.19685039370078741" header="0" footer="0"/>
  <pageSetup paperSize="9" scale="60" orientation="landscape" horizontalDpi="4294967293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2:D92"/>
  <sheetViews>
    <sheetView showGridLines="0" workbookViewId="0"/>
  </sheetViews>
  <sheetFormatPr defaultColWidth="9.109375" defaultRowHeight="13.2" x14ac:dyDescent="0.25"/>
  <cols>
    <col min="1" max="1" width="29.109375" customWidth="1"/>
    <col min="2" max="2" width="20" style="36" customWidth="1"/>
    <col min="3" max="3" width="17.5546875" style="36" customWidth="1"/>
    <col min="4" max="4" width="9.33203125" bestFit="1" customWidth="1"/>
  </cols>
  <sheetData>
    <row r="2" spans="1:4" ht="24.6" customHeight="1" x14ac:dyDescent="0.35">
      <c r="A2" s="155" t="s">
        <v>62</v>
      </c>
      <c r="B2" s="155"/>
      <c r="C2" s="155"/>
      <c r="D2" s="155"/>
    </row>
    <row r="3" spans="1:4" ht="15.6" x14ac:dyDescent="0.3">
      <c r="A3" s="154" t="s">
        <v>63</v>
      </c>
      <c r="B3" s="154"/>
      <c r="C3" s="154"/>
      <c r="D3" s="154"/>
    </row>
    <row r="4" spans="1:4" x14ac:dyDescent="0.25">
      <c r="A4" s="127"/>
      <c r="B4" s="128"/>
      <c r="C4" s="128"/>
      <c r="D4" s="127"/>
    </row>
    <row r="5" spans="1:4" x14ac:dyDescent="0.25">
      <c r="A5" s="129" t="s">
        <v>64</v>
      </c>
      <c r="B5" s="130" t="s">
        <v>156</v>
      </c>
      <c r="C5" s="130" t="s">
        <v>157</v>
      </c>
      <c r="D5" s="131" t="s">
        <v>65</v>
      </c>
    </row>
    <row r="6" spans="1:4" x14ac:dyDescent="0.25">
      <c r="A6" s="132" t="s">
        <v>158</v>
      </c>
      <c r="B6" s="133">
        <v>5.5460000000000002E-2</v>
      </c>
      <c r="C6" s="133">
        <v>26.332000000000001</v>
      </c>
      <c r="D6" s="139">
        <f t="shared" ref="D6:D15" si="0">(C6-B6)/B6</f>
        <v>473.79264334655608</v>
      </c>
    </row>
    <row r="7" spans="1:4" x14ac:dyDescent="0.25">
      <c r="A7" s="132" t="s">
        <v>159</v>
      </c>
      <c r="B7" s="133">
        <v>107.42774</v>
      </c>
      <c r="C7" s="133">
        <v>36331.595119999998</v>
      </c>
      <c r="D7" s="139">
        <f t="shared" si="0"/>
        <v>337.19565709936745</v>
      </c>
    </row>
    <row r="8" spans="1:4" x14ac:dyDescent="0.25">
      <c r="A8" s="132" t="s">
        <v>160</v>
      </c>
      <c r="B8" s="133">
        <v>7.7825800000000003</v>
      </c>
      <c r="C8" s="133">
        <v>137.14703</v>
      </c>
      <c r="D8" s="139">
        <f t="shared" si="0"/>
        <v>16.622309054323889</v>
      </c>
    </row>
    <row r="9" spans="1:4" x14ac:dyDescent="0.25">
      <c r="A9" s="132" t="s">
        <v>161</v>
      </c>
      <c r="B9" s="133">
        <v>609.71288000000004</v>
      </c>
      <c r="C9" s="133">
        <v>7210.0834699999996</v>
      </c>
      <c r="D9" s="139">
        <f t="shared" si="0"/>
        <v>10.825375035541317</v>
      </c>
    </row>
    <row r="10" spans="1:4" x14ac:dyDescent="0.25">
      <c r="A10" s="132" t="s">
        <v>162</v>
      </c>
      <c r="B10" s="133">
        <v>121.8725</v>
      </c>
      <c r="C10" s="133">
        <v>1289.3852199999999</v>
      </c>
      <c r="D10" s="139">
        <f t="shared" si="0"/>
        <v>9.5797880571909158</v>
      </c>
    </row>
    <row r="11" spans="1:4" x14ac:dyDescent="0.25">
      <c r="A11" s="132" t="s">
        <v>163</v>
      </c>
      <c r="B11" s="133">
        <v>9055.83446</v>
      </c>
      <c r="C11" s="133">
        <v>93957.585519999993</v>
      </c>
      <c r="D11" s="139">
        <f t="shared" si="0"/>
        <v>9.3753647369565538</v>
      </c>
    </row>
    <row r="12" spans="1:4" x14ac:dyDescent="0.25">
      <c r="A12" s="132" t="s">
        <v>164</v>
      </c>
      <c r="B12" s="133">
        <v>38.793170000000003</v>
      </c>
      <c r="C12" s="133">
        <v>334.3673</v>
      </c>
      <c r="D12" s="139">
        <f t="shared" si="0"/>
        <v>7.619231168785638</v>
      </c>
    </row>
    <row r="13" spans="1:4" x14ac:dyDescent="0.25">
      <c r="A13" s="132" t="s">
        <v>165</v>
      </c>
      <c r="B13" s="133">
        <v>625.41328999999996</v>
      </c>
      <c r="C13" s="133">
        <v>5290.4809299999997</v>
      </c>
      <c r="D13" s="139">
        <f t="shared" si="0"/>
        <v>7.4591757396137197</v>
      </c>
    </row>
    <row r="14" spans="1:4" x14ac:dyDescent="0.25">
      <c r="A14" s="132" t="s">
        <v>166</v>
      </c>
      <c r="B14" s="133">
        <v>43.232810000000001</v>
      </c>
      <c r="C14" s="133">
        <v>337.32119</v>
      </c>
      <c r="D14" s="139">
        <f t="shared" si="0"/>
        <v>6.8024350024900073</v>
      </c>
    </row>
    <row r="15" spans="1:4" x14ac:dyDescent="0.25">
      <c r="A15" s="132" t="s">
        <v>167</v>
      </c>
      <c r="B15" s="133">
        <v>2.4314100000000001</v>
      </c>
      <c r="C15" s="133">
        <v>15.976369999999999</v>
      </c>
      <c r="D15" s="139">
        <f t="shared" si="0"/>
        <v>5.570825159064082</v>
      </c>
    </row>
    <row r="16" spans="1:4" x14ac:dyDescent="0.25">
      <c r="A16" s="134"/>
      <c r="B16" s="128"/>
      <c r="C16" s="128"/>
      <c r="D16" s="135"/>
    </row>
    <row r="17" spans="1:4" x14ac:dyDescent="0.25">
      <c r="A17" s="136"/>
      <c r="B17" s="128"/>
      <c r="C17" s="128"/>
      <c r="D17" s="127"/>
    </row>
    <row r="18" spans="1:4" ht="19.2" x14ac:dyDescent="0.35">
      <c r="A18" s="155" t="s">
        <v>66</v>
      </c>
      <c r="B18" s="155"/>
      <c r="C18" s="155"/>
      <c r="D18" s="155"/>
    </row>
    <row r="19" spans="1:4" ht="15.6" x14ac:dyDescent="0.3">
      <c r="A19" s="154" t="s">
        <v>67</v>
      </c>
      <c r="B19" s="154"/>
      <c r="C19" s="154"/>
      <c r="D19" s="154"/>
    </row>
    <row r="20" spans="1:4" x14ac:dyDescent="0.25">
      <c r="A20" s="137"/>
      <c r="B20" s="128"/>
      <c r="C20" s="128"/>
      <c r="D20" s="127"/>
    </row>
    <row r="21" spans="1:4" x14ac:dyDescent="0.25">
      <c r="A21" s="129" t="s">
        <v>64</v>
      </c>
      <c r="B21" s="130" t="s">
        <v>156</v>
      </c>
      <c r="C21" s="130" t="s">
        <v>157</v>
      </c>
      <c r="D21" s="131" t="s">
        <v>65</v>
      </c>
    </row>
    <row r="22" spans="1:4" x14ac:dyDescent="0.25">
      <c r="A22" s="132" t="s">
        <v>168</v>
      </c>
      <c r="B22" s="133">
        <v>1177487.6779</v>
      </c>
      <c r="C22" s="133">
        <v>1568505.7986099999</v>
      </c>
      <c r="D22" s="139">
        <f t="shared" ref="D22:D31" si="1">(C22-B22)/B22</f>
        <v>0.33207831219717254</v>
      </c>
    </row>
    <row r="23" spans="1:4" x14ac:dyDescent="0.25">
      <c r="A23" s="132" t="s">
        <v>169</v>
      </c>
      <c r="B23" s="133">
        <v>870584.96600000001</v>
      </c>
      <c r="C23" s="133">
        <v>1225761.2379399999</v>
      </c>
      <c r="D23" s="139">
        <f t="shared" si="1"/>
        <v>0.40797427684961868</v>
      </c>
    </row>
    <row r="24" spans="1:4" x14ac:dyDescent="0.25">
      <c r="A24" s="132" t="s">
        <v>170</v>
      </c>
      <c r="B24" s="133">
        <v>713095.31302999996</v>
      </c>
      <c r="C24" s="133">
        <v>1181787.64243</v>
      </c>
      <c r="D24" s="139">
        <f t="shared" si="1"/>
        <v>0.65726463326268159</v>
      </c>
    </row>
    <row r="25" spans="1:4" x14ac:dyDescent="0.25">
      <c r="A25" s="132" t="s">
        <v>171</v>
      </c>
      <c r="B25" s="133">
        <v>599355.24632000003</v>
      </c>
      <c r="C25" s="133">
        <v>1021647.06805</v>
      </c>
      <c r="D25" s="139">
        <f t="shared" si="1"/>
        <v>0.70457683372731394</v>
      </c>
    </row>
    <row r="26" spans="1:4" x14ac:dyDescent="0.25">
      <c r="A26" s="132" t="s">
        <v>172</v>
      </c>
      <c r="B26" s="133">
        <v>572938.55555000005</v>
      </c>
      <c r="C26" s="133">
        <v>761721.04501</v>
      </c>
      <c r="D26" s="139">
        <f t="shared" si="1"/>
        <v>0.32949866548739359</v>
      </c>
    </row>
    <row r="27" spans="1:4" x14ac:dyDescent="0.25">
      <c r="A27" s="132" t="s">
        <v>173</v>
      </c>
      <c r="B27" s="133">
        <v>580973.16773999995</v>
      </c>
      <c r="C27" s="133">
        <v>732662.43169999996</v>
      </c>
      <c r="D27" s="139">
        <f t="shared" si="1"/>
        <v>0.26109512862715334</v>
      </c>
    </row>
    <row r="28" spans="1:4" x14ac:dyDescent="0.25">
      <c r="A28" s="132" t="s">
        <v>174</v>
      </c>
      <c r="B28" s="133">
        <v>438732.86547000002</v>
      </c>
      <c r="C28" s="133">
        <v>727923.65512999997</v>
      </c>
      <c r="D28" s="139">
        <f t="shared" si="1"/>
        <v>0.65915004874366867</v>
      </c>
    </row>
    <row r="29" spans="1:4" x14ac:dyDescent="0.25">
      <c r="A29" s="132" t="s">
        <v>175</v>
      </c>
      <c r="B29" s="133">
        <v>361806.86442</v>
      </c>
      <c r="C29" s="133">
        <v>668546.11647000001</v>
      </c>
      <c r="D29" s="139">
        <f t="shared" si="1"/>
        <v>0.84779832063640648</v>
      </c>
    </row>
    <row r="30" spans="1:4" x14ac:dyDescent="0.25">
      <c r="A30" s="132" t="s">
        <v>176</v>
      </c>
      <c r="B30" s="133">
        <v>377807.30001000001</v>
      </c>
      <c r="C30" s="133">
        <v>528964.41660999996</v>
      </c>
      <c r="D30" s="139">
        <f t="shared" si="1"/>
        <v>0.40009051332782358</v>
      </c>
    </row>
    <row r="31" spans="1:4" x14ac:dyDescent="0.25">
      <c r="A31" s="132" t="s">
        <v>177</v>
      </c>
      <c r="B31" s="133">
        <v>366371.98762000003</v>
      </c>
      <c r="C31" s="133">
        <v>488251.39925000002</v>
      </c>
      <c r="D31" s="139">
        <f t="shared" si="1"/>
        <v>0.33266574887928652</v>
      </c>
    </row>
    <row r="32" spans="1:4" x14ac:dyDescent="0.25">
      <c r="A32" s="127"/>
      <c r="B32" s="128"/>
      <c r="C32" s="128"/>
      <c r="D32" s="127"/>
    </row>
    <row r="33" spans="1:4" ht="19.2" x14ac:dyDescent="0.35">
      <c r="A33" s="155" t="s">
        <v>68</v>
      </c>
      <c r="B33" s="155"/>
      <c r="C33" s="155"/>
      <c r="D33" s="155"/>
    </row>
    <row r="34" spans="1:4" ht="15.6" x14ac:dyDescent="0.3">
      <c r="A34" s="154" t="s">
        <v>72</v>
      </c>
      <c r="B34" s="154"/>
      <c r="C34" s="154"/>
      <c r="D34" s="154"/>
    </row>
    <row r="35" spans="1:4" x14ac:dyDescent="0.25">
      <c r="A35" s="127"/>
      <c r="B35" s="128"/>
      <c r="C35" s="128"/>
      <c r="D35" s="127"/>
    </row>
    <row r="36" spans="1:4" x14ac:dyDescent="0.25">
      <c r="A36" s="129" t="s">
        <v>70</v>
      </c>
      <c r="B36" s="130" t="s">
        <v>156</v>
      </c>
      <c r="C36" s="130" t="s">
        <v>157</v>
      </c>
      <c r="D36" s="131" t="s">
        <v>65</v>
      </c>
    </row>
    <row r="37" spans="1:4" x14ac:dyDescent="0.25">
      <c r="A37" s="132" t="s">
        <v>145</v>
      </c>
      <c r="B37" s="133">
        <v>88349.361170000004</v>
      </c>
      <c r="C37" s="133">
        <v>277380.44821</v>
      </c>
      <c r="D37" s="139">
        <f t="shared" ref="D37:D46" si="2">(C37-B37)/B37</f>
        <v>2.1395863482959467</v>
      </c>
    </row>
    <row r="38" spans="1:4" x14ac:dyDescent="0.25">
      <c r="A38" s="132" t="s">
        <v>136</v>
      </c>
      <c r="B38" s="133">
        <v>6061.0726599999998</v>
      </c>
      <c r="C38" s="133">
        <v>10992.193929999999</v>
      </c>
      <c r="D38" s="139">
        <f t="shared" si="2"/>
        <v>0.81357237350789324</v>
      </c>
    </row>
    <row r="39" spans="1:4" x14ac:dyDescent="0.25">
      <c r="A39" s="132" t="s">
        <v>149</v>
      </c>
      <c r="B39" s="133">
        <v>1119137.2262800001</v>
      </c>
      <c r="C39" s="133">
        <v>2025836.58999</v>
      </c>
      <c r="D39" s="139">
        <f t="shared" si="2"/>
        <v>0.8101771100259606</v>
      </c>
    </row>
    <row r="40" spans="1:4" x14ac:dyDescent="0.25">
      <c r="A40" s="132" t="s">
        <v>131</v>
      </c>
      <c r="B40" s="133">
        <v>112606.64788999999</v>
      </c>
      <c r="C40" s="133">
        <v>193875.05601</v>
      </c>
      <c r="D40" s="139">
        <f t="shared" si="2"/>
        <v>0.72170169028907771</v>
      </c>
    </row>
    <row r="41" spans="1:4" x14ac:dyDescent="0.25">
      <c r="A41" s="132" t="s">
        <v>137</v>
      </c>
      <c r="B41" s="133">
        <v>183353.03677999999</v>
      </c>
      <c r="C41" s="133">
        <v>314098.01539999997</v>
      </c>
      <c r="D41" s="139">
        <f t="shared" si="2"/>
        <v>0.71307779198049004</v>
      </c>
    </row>
    <row r="42" spans="1:4" x14ac:dyDescent="0.25">
      <c r="A42" s="132" t="s">
        <v>151</v>
      </c>
      <c r="B42" s="133">
        <v>346434.36122999998</v>
      </c>
      <c r="C42" s="133">
        <v>591734.46400000004</v>
      </c>
      <c r="D42" s="139">
        <f t="shared" si="2"/>
        <v>0.70807093701407919</v>
      </c>
    </row>
    <row r="43" spans="1:4" x14ac:dyDescent="0.25">
      <c r="A43" s="134" t="s">
        <v>148</v>
      </c>
      <c r="B43" s="133">
        <v>676126.49988999998</v>
      </c>
      <c r="C43" s="133">
        <v>1127261.1352599999</v>
      </c>
      <c r="D43" s="139">
        <f t="shared" si="2"/>
        <v>0.66723406854101364</v>
      </c>
    </row>
    <row r="44" spans="1:4" x14ac:dyDescent="0.25">
      <c r="A44" s="132" t="s">
        <v>142</v>
      </c>
      <c r="B44" s="133">
        <v>1422581.6673300001</v>
      </c>
      <c r="C44" s="133">
        <v>2370391.2499000002</v>
      </c>
      <c r="D44" s="139">
        <f t="shared" si="2"/>
        <v>0.66626022557208597</v>
      </c>
    </row>
    <row r="45" spans="1:4" x14ac:dyDescent="0.25">
      <c r="A45" s="132" t="s">
        <v>139</v>
      </c>
      <c r="B45" s="133">
        <v>553302.64202999999</v>
      </c>
      <c r="C45" s="133">
        <v>900613.37867000001</v>
      </c>
      <c r="D45" s="139">
        <f t="shared" si="2"/>
        <v>0.62770482238392944</v>
      </c>
    </row>
    <row r="46" spans="1:4" x14ac:dyDescent="0.25">
      <c r="A46" s="132" t="s">
        <v>153</v>
      </c>
      <c r="B46" s="133">
        <v>359616.86741000001</v>
      </c>
      <c r="C46" s="133">
        <v>574860.55836000002</v>
      </c>
      <c r="D46" s="139">
        <f t="shared" si="2"/>
        <v>0.59853613791869276</v>
      </c>
    </row>
    <row r="47" spans="1:4" x14ac:dyDescent="0.25">
      <c r="A47" s="127"/>
      <c r="B47" s="128"/>
      <c r="C47" s="128"/>
      <c r="D47" s="127"/>
    </row>
    <row r="48" spans="1:4" ht="19.2" x14ac:dyDescent="0.35">
      <c r="A48" s="155" t="s">
        <v>71</v>
      </c>
      <c r="B48" s="155"/>
      <c r="C48" s="155"/>
      <c r="D48" s="155"/>
    </row>
    <row r="49" spans="1:4" ht="15.6" x14ac:dyDescent="0.3">
      <c r="A49" s="154" t="s">
        <v>69</v>
      </c>
      <c r="B49" s="154"/>
      <c r="C49" s="154"/>
      <c r="D49" s="154"/>
    </row>
    <row r="50" spans="1:4" x14ac:dyDescent="0.25">
      <c r="A50" s="127"/>
      <c r="B50" s="128"/>
      <c r="C50" s="128"/>
      <c r="D50" s="127"/>
    </row>
    <row r="51" spans="1:4" x14ac:dyDescent="0.25">
      <c r="A51" s="129" t="s">
        <v>70</v>
      </c>
      <c r="B51" s="130" t="s">
        <v>156</v>
      </c>
      <c r="C51" s="130" t="s">
        <v>157</v>
      </c>
      <c r="D51" s="131" t="s">
        <v>65</v>
      </c>
    </row>
    <row r="52" spans="1:4" x14ac:dyDescent="0.25">
      <c r="A52" s="132" t="s">
        <v>142</v>
      </c>
      <c r="B52" s="133">
        <v>1422581.6673300001</v>
      </c>
      <c r="C52" s="133">
        <v>2370391.2499000002</v>
      </c>
      <c r="D52" s="139">
        <f t="shared" ref="D52:D61" si="3">(C52-B52)/B52</f>
        <v>0.66626022557208597</v>
      </c>
    </row>
    <row r="53" spans="1:4" x14ac:dyDescent="0.25">
      <c r="A53" s="132" t="s">
        <v>144</v>
      </c>
      <c r="B53" s="133">
        <v>2014180.9913000001</v>
      </c>
      <c r="C53" s="133">
        <v>2352247.9598400001</v>
      </c>
      <c r="D53" s="139">
        <f t="shared" si="3"/>
        <v>0.16784339143316193</v>
      </c>
    </row>
    <row r="54" spans="1:4" x14ac:dyDescent="0.25">
      <c r="A54" s="132" t="s">
        <v>149</v>
      </c>
      <c r="B54" s="133">
        <v>1119137.2262800001</v>
      </c>
      <c r="C54" s="133">
        <v>2025836.58999</v>
      </c>
      <c r="D54" s="139">
        <f t="shared" si="3"/>
        <v>0.8101771100259606</v>
      </c>
    </row>
    <row r="55" spans="1:4" x14ac:dyDescent="0.25">
      <c r="A55" s="132" t="s">
        <v>143</v>
      </c>
      <c r="B55" s="133">
        <v>1348587.81259</v>
      </c>
      <c r="C55" s="133">
        <v>1808054.09935</v>
      </c>
      <c r="D55" s="139">
        <f t="shared" si="3"/>
        <v>0.34070179373605819</v>
      </c>
    </row>
    <row r="56" spans="1:4" x14ac:dyDescent="0.25">
      <c r="A56" s="132" t="s">
        <v>146</v>
      </c>
      <c r="B56" s="133">
        <v>901077.70648000005</v>
      </c>
      <c r="C56" s="133">
        <v>1307455.9532399999</v>
      </c>
      <c r="D56" s="139">
        <f t="shared" si="3"/>
        <v>0.45099134496123472</v>
      </c>
    </row>
    <row r="57" spans="1:4" x14ac:dyDescent="0.25">
      <c r="A57" s="132" t="s">
        <v>148</v>
      </c>
      <c r="B57" s="133">
        <v>676126.49988999998</v>
      </c>
      <c r="C57" s="133">
        <v>1127261.1352599999</v>
      </c>
      <c r="D57" s="139">
        <f t="shared" si="3"/>
        <v>0.66723406854101364</v>
      </c>
    </row>
    <row r="58" spans="1:4" x14ac:dyDescent="0.25">
      <c r="A58" s="132" t="s">
        <v>139</v>
      </c>
      <c r="B58" s="133">
        <v>553302.64202999999</v>
      </c>
      <c r="C58" s="133">
        <v>900613.37867000001</v>
      </c>
      <c r="D58" s="139">
        <f t="shared" si="3"/>
        <v>0.62770482238392944</v>
      </c>
    </row>
    <row r="59" spans="1:4" x14ac:dyDescent="0.25">
      <c r="A59" s="132" t="s">
        <v>147</v>
      </c>
      <c r="B59" s="133">
        <v>585130.64616</v>
      </c>
      <c r="C59" s="133">
        <v>828684.81292000005</v>
      </c>
      <c r="D59" s="139">
        <f t="shared" si="3"/>
        <v>0.41623895169114389</v>
      </c>
    </row>
    <row r="60" spans="1:4" x14ac:dyDescent="0.25">
      <c r="A60" s="132" t="s">
        <v>129</v>
      </c>
      <c r="B60" s="133">
        <v>571551.14307999995</v>
      </c>
      <c r="C60" s="133">
        <v>766531.93328999996</v>
      </c>
      <c r="D60" s="139">
        <f t="shared" si="3"/>
        <v>0.34114320751644189</v>
      </c>
    </row>
    <row r="61" spans="1:4" x14ac:dyDescent="0.25">
      <c r="A61" s="132" t="s">
        <v>138</v>
      </c>
      <c r="B61" s="133">
        <v>458876.29532999999</v>
      </c>
      <c r="C61" s="133">
        <v>614376.41073</v>
      </c>
      <c r="D61" s="139">
        <f t="shared" si="3"/>
        <v>0.33887153680094195</v>
      </c>
    </row>
    <row r="62" spans="1:4" x14ac:dyDescent="0.25">
      <c r="A62" s="127"/>
      <c r="B62" s="128"/>
      <c r="C62" s="128"/>
      <c r="D62" s="127"/>
    </row>
    <row r="63" spans="1:4" ht="19.2" x14ac:dyDescent="0.35">
      <c r="A63" s="155" t="s">
        <v>73</v>
      </c>
      <c r="B63" s="155"/>
      <c r="C63" s="155"/>
      <c r="D63" s="155"/>
    </row>
    <row r="64" spans="1:4" ht="15.6" x14ac:dyDescent="0.3">
      <c r="A64" s="154" t="s">
        <v>74</v>
      </c>
      <c r="B64" s="154"/>
      <c r="C64" s="154"/>
      <c r="D64" s="154"/>
    </row>
    <row r="65" spans="1:4" x14ac:dyDescent="0.25">
      <c r="A65" s="127"/>
      <c r="B65" s="128"/>
      <c r="C65" s="128"/>
      <c r="D65" s="127"/>
    </row>
    <row r="66" spans="1:4" x14ac:dyDescent="0.25">
      <c r="A66" s="129" t="s">
        <v>75</v>
      </c>
      <c r="B66" s="130" t="s">
        <v>156</v>
      </c>
      <c r="C66" s="130" t="s">
        <v>157</v>
      </c>
      <c r="D66" s="131" t="s">
        <v>65</v>
      </c>
    </row>
    <row r="67" spans="1:4" x14ac:dyDescent="0.25">
      <c r="A67" s="132" t="s">
        <v>178</v>
      </c>
      <c r="B67" s="138">
        <v>5367837.8164999997</v>
      </c>
      <c r="C67" s="138">
        <v>7977306.4837100003</v>
      </c>
      <c r="D67" s="139">
        <f t="shared" ref="D67:D76" si="4">(C67-B67)/B67</f>
        <v>0.48613031101439963</v>
      </c>
    </row>
    <row r="68" spans="1:4" x14ac:dyDescent="0.25">
      <c r="A68" s="132" t="s">
        <v>179</v>
      </c>
      <c r="B68" s="138">
        <v>867695.63841999997</v>
      </c>
      <c r="C68" s="138">
        <v>1552168.4861300001</v>
      </c>
      <c r="D68" s="139">
        <f t="shared" si="4"/>
        <v>0.78883979289831052</v>
      </c>
    </row>
    <row r="69" spans="1:4" x14ac:dyDescent="0.25">
      <c r="A69" s="132" t="s">
        <v>180</v>
      </c>
      <c r="B69" s="138">
        <v>929850.33582000004</v>
      </c>
      <c r="C69" s="138">
        <v>1241800.8463600001</v>
      </c>
      <c r="D69" s="139">
        <f t="shared" si="4"/>
        <v>0.33548464577893883</v>
      </c>
    </row>
    <row r="70" spans="1:4" x14ac:dyDescent="0.25">
      <c r="A70" s="132" t="s">
        <v>181</v>
      </c>
      <c r="B70" s="138">
        <v>766794.31458999997</v>
      </c>
      <c r="C70" s="138">
        <v>1125799.0693699999</v>
      </c>
      <c r="D70" s="139">
        <f t="shared" si="4"/>
        <v>0.46818911923200357</v>
      </c>
    </row>
    <row r="71" spans="1:4" x14ac:dyDescent="0.25">
      <c r="A71" s="132" t="s">
        <v>182</v>
      </c>
      <c r="B71" s="138">
        <v>647845.5686</v>
      </c>
      <c r="C71" s="138">
        <v>914331.47016999999</v>
      </c>
      <c r="D71" s="139">
        <f t="shared" si="4"/>
        <v>0.41134170624316901</v>
      </c>
    </row>
    <row r="72" spans="1:4" x14ac:dyDescent="0.25">
      <c r="A72" s="132" t="s">
        <v>183</v>
      </c>
      <c r="B72" s="138">
        <v>673618.57509000006</v>
      </c>
      <c r="C72" s="138">
        <v>839828.58513000002</v>
      </c>
      <c r="D72" s="139">
        <f t="shared" si="4"/>
        <v>0.24674202313645102</v>
      </c>
    </row>
    <row r="73" spans="1:4" x14ac:dyDescent="0.25">
      <c r="A73" s="132" t="s">
        <v>184</v>
      </c>
      <c r="B73" s="138">
        <v>322440.83520999999</v>
      </c>
      <c r="C73" s="138">
        <v>478720.56800999999</v>
      </c>
      <c r="D73" s="139">
        <f t="shared" si="4"/>
        <v>0.48467723605236845</v>
      </c>
    </row>
    <row r="74" spans="1:4" x14ac:dyDescent="0.25">
      <c r="A74" s="132" t="s">
        <v>185</v>
      </c>
      <c r="B74" s="138">
        <v>246172.21627999999</v>
      </c>
      <c r="C74" s="138">
        <v>461336.65074000001</v>
      </c>
      <c r="D74" s="139">
        <f t="shared" si="4"/>
        <v>0.87404028655804411</v>
      </c>
    </row>
    <row r="75" spans="1:4" x14ac:dyDescent="0.25">
      <c r="A75" s="132" t="s">
        <v>186</v>
      </c>
      <c r="B75" s="138">
        <v>381377.04083999997</v>
      </c>
      <c r="C75" s="138">
        <v>339643.66970000003</v>
      </c>
      <c r="D75" s="139">
        <f t="shared" si="4"/>
        <v>-0.10942811619724231</v>
      </c>
    </row>
    <row r="76" spans="1:4" x14ac:dyDescent="0.25">
      <c r="A76" s="132" t="s">
        <v>187</v>
      </c>
      <c r="B76" s="138">
        <v>218641.25485999999</v>
      </c>
      <c r="C76" s="138">
        <v>320872.18102000002</v>
      </c>
      <c r="D76" s="139">
        <f t="shared" si="4"/>
        <v>0.46757381732674547</v>
      </c>
    </row>
    <row r="77" spans="1:4" x14ac:dyDescent="0.25">
      <c r="A77" s="127"/>
      <c r="B77" s="128"/>
      <c r="C77" s="128"/>
      <c r="D77" s="127"/>
    </row>
    <row r="78" spans="1:4" ht="19.2" x14ac:dyDescent="0.35">
      <c r="A78" s="155" t="s">
        <v>76</v>
      </c>
      <c r="B78" s="155"/>
      <c r="C78" s="155"/>
      <c r="D78" s="155"/>
    </row>
    <row r="79" spans="1:4" ht="15.6" x14ac:dyDescent="0.3">
      <c r="A79" s="154" t="s">
        <v>77</v>
      </c>
      <c r="B79" s="154"/>
      <c r="C79" s="154"/>
      <c r="D79" s="154"/>
    </row>
    <row r="80" spans="1:4" x14ac:dyDescent="0.25">
      <c r="A80" s="127"/>
      <c r="B80" s="128"/>
      <c r="C80" s="128"/>
      <c r="D80" s="127"/>
    </row>
    <row r="81" spans="1:4" x14ac:dyDescent="0.25">
      <c r="A81" s="129" t="s">
        <v>75</v>
      </c>
      <c r="B81" s="130" t="s">
        <v>156</v>
      </c>
      <c r="C81" s="130" t="s">
        <v>157</v>
      </c>
      <c r="D81" s="131" t="s">
        <v>65</v>
      </c>
    </row>
    <row r="82" spans="1:4" x14ac:dyDescent="0.25">
      <c r="A82" s="132" t="s">
        <v>188</v>
      </c>
      <c r="B82" s="138">
        <v>4255.6784200000002</v>
      </c>
      <c r="C82" s="138">
        <v>123449.99927</v>
      </c>
      <c r="D82" s="139">
        <f t="shared" ref="D82:D91" si="5">(C82-B82)/B82</f>
        <v>28.008300695333084</v>
      </c>
    </row>
    <row r="83" spans="1:4" x14ac:dyDescent="0.25">
      <c r="A83" s="132" t="s">
        <v>189</v>
      </c>
      <c r="B83" s="138">
        <v>223.76414</v>
      </c>
      <c r="C83" s="138">
        <v>1163.53863</v>
      </c>
      <c r="D83" s="139">
        <f t="shared" si="5"/>
        <v>4.1998440411408193</v>
      </c>
    </row>
    <row r="84" spans="1:4" x14ac:dyDescent="0.25">
      <c r="A84" s="132" t="s">
        <v>190</v>
      </c>
      <c r="B84" s="138">
        <v>16484.392980000001</v>
      </c>
      <c r="C84" s="138">
        <v>65369.441339999998</v>
      </c>
      <c r="D84" s="139">
        <f t="shared" si="5"/>
        <v>2.9655352441130653</v>
      </c>
    </row>
    <row r="85" spans="1:4" x14ac:dyDescent="0.25">
      <c r="A85" s="132" t="s">
        <v>191</v>
      </c>
      <c r="B85" s="138">
        <v>51762.346920000004</v>
      </c>
      <c r="C85" s="138">
        <v>144728.45851</v>
      </c>
      <c r="D85" s="139">
        <f t="shared" si="5"/>
        <v>1.7960180927205913</v>
      </c>
    </row>
    <row r="86" spans="1:4" x14ac:dyDescent="0.25">
      <c r="A86" s="132" t="s">
        <v>192</v>
      </c>
      <c r="B86" s="138">
        <v>23660.325519999999</v>
      </c>
      <c r="C86" s="138">
        <v>60453.109089999998</v>
      </c>
      <c r="D86" s="139">
        <f t="shared" si="5"/>
        <v>1.5550413090850832</v>
      </c>
    </row>
    <row r="87" spans="1:4" x14ac:dyDescent="0.25">
      <c r="A87" s="132" t="s">
        <v>193</v>
      </c>
      <c r="B87" s="138">
        <v>7770.2050200000003</v>
      </c>
      <c r="C87" s="138">
        <v>16214.316049999999</v>
      </c>
      <c r="D87" s="139">
        <f t="shared" si="5"/>
        <v>1.0867295017654501</v>
      </c>
    </row>
    <row r="88" spans="1:4" x14ac:dyDescent="0.25">
      <c r="A88" s="132" t="s">
        <v>194</v>
      </c>
      <c r="B88" s="138">
        <v>15853.933209999999</v>
      </c>
      <c r="C88" s="138">
        <v>32164.68506</v>
      </c>
      <c r="D88" s="139">
        <f t="shared" si="5"/>
        <v>1.0288142149931514</v>
      </c>
    </row>
    <row r="89" spans="1:4" x14ac:dyDescent="0.25">
      <c r="A89" s="132" t="s">
        <v>195</v>
      </c>
      <c r="B89" s="138">
        <v>13275.07301</v>
      </c>
      <c r="C89" s="138">
        <v>26456.797689999999</v>
      </c>
      <c r="D89" s="139">
        <f t="shared" si="5"/>
        <v>0.99296814940831724</v>
      </c>
    </row>
    <row r="90" spans="1:4" x14ac:dyDescent="0.25">
      <c r="A90" s="132" t="s">
        <v>196</v>
      </c>
      <c r="B90" s="138">
        <v>8447.4919200000004</v>
      </c>
      <c r="C90" s="138">
        <v>16778.433669999999</v>
      </c>
      <c r="D90" s="139">
        <f t="shared" si="5"/>
        <v>0.98620298532348261</v>
      </c>
    </row>
    <row r="91" spans="1:4" x14ac:dyDescent="0.25">
      <c r="A91" s="132" t="s">
        <v>197</v>
      </c>
      <c r="B91" s="138">
        <v>3922.3041499999999</v>
      </c>
      <c r="C91" s="138">
        <v>7623.0933299999997</v>
      </c>
      <c r="D91" s="139">
        <f t="shared" si="5"/>
        <v>0.94352427513812254</v>
      </c>
    </row>
    <row r="92" spans="1:4" x14ac:dyDescent="0.25">
      <c r="A92" s="127" t="s">
        <v>117</v>
      </c>
      <c r="B92" s="128"/>
      <c r="C92" s="128"/>
      <c r="D92" s="127"/>
    </row>
  </sheetData>
  <mergeCells count="12">
    <mergeCell ref="A79:D79"/>
    <mergeCell ref="A2:D2"/>
    <mergeCell ref="A3:D3"/>
    <mergeCell ref="A18:D18"/>
    <mergeCell ref="A19:D19"/>
    <mergeCell ref="A33:D33"/>
    <mergeCell ref="A34:D34"/>
    <mergeCell ref="A48:D48"/>
    <mergeCell ref="A49:D49"/>
    <mergeCell ref="A63:D63"/>
    <mergeCell ref="A64:D64"/>
    <mergeCell ref="A78:D78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55"/>
  <sheetViews>
    <sheetView showGridLines="0" zoomScale="80" zoomScaleNormal="80" workbookViewId="0">
      <selection activeCell="B2" sqref="B2"/>
    </sheetView>
  </sheetViews>
  <sheetFormatPr defaultColWidth="9.109375" defaultRowHeight="13.2" x14ac:dyDescent="0.25"/>
  <cols>
    <col min="1" max="1" width="44.6640625" style="17" customWidth="1"/>
    <col min="2" max="2" width="16" style="19" customWidth="1"/>
    <col min="3" max="3" width="16" style="17" customWidth="1"/>
    <col min="4" max="4" width="10.33203125" style="17" customWidth="1"/>
    <col min="5" max="5" width="14" style="17" bestFit="1" customWidth="1"/>
    <col min="6" max="7" width="15" style="17" bestFit="1" customWidth="1"/>
    <col min="8" max="8" width="10.5546875" style="17" bestFit="1" customWidth="1"/>
    <col min="9" max="9" width="14" style="17" bestFit="1" customWidth="1"/>
    <col min="10" max="11" width="14.33203125" style="17" bestFit="1" customWidth="1"/>
    <col min="12" max="12" width="10.5546875" style="17" bestFit="1" customWidth="1"/>
    <col min="13" max="13" width="10.6640625" style="17" bestFit="1" customWidth="1"/>
    <col min="14" max="16384" width="9.109375" style="17"/>
  </cols>
  <sheetData>
    <row r="1" spans="1:13" ht="24.6" x14ac:dyDescent="0.4">
      <c r="B1" s="153" t="s">
        <v>120</v>
      </c>
      <c r="C1" s="153"/>
      <c r="D1" s="153"/>
      <c r="E1" s="153"/>
      <c r="F1" s="153"/>
      <c r="G1" s="153"/>
      <c r="H1" s="153"/>
      <c r="I1" s="153"/>
      <c r="J1" s="153"/>
    </row>
    <row r="2" spans="1:13" x14ac:dyDescent="0.25">
      <c r="D2" s="18"/>
    </row>
    <row r="3" spans="1:13" x14ac:dyDescent="0.25">
      <c r="D3" s="18"/>
    </row>
    <row r="4" spans="1:13" x14ac:dyDescent="0.25">
      <c r="B4" s="20"/>
      <c r="C4" s="18"/>
      <c r="D4" s="18"/>
      <c r="E4" s="18"/>
      <c r="F4" s="18"/>
      <c r="G4" s="18"/>
      <c r="H4" s="18"/>
      <c r="I4" s="18"/>
    </row>
    <row r="5" spans="1:13" ht="24.6" x14ac:dyDescent="0.25">
      <c r="A5" s="157" t="s">
        <v>112</v>
      </c>
      <c r="B5" s="158"/>
      <c r="C5" s="158"/>
      <c r="D5" s="158"/>
      <c r="E5" s="158"/>
      <c r="F5" s="158"/>
      <c r="G5" s="158"/>
      <c r="H5" s="158"/>
      <c r="I5" s="158"/>
      <c r="J5" s="158"/>
      <c r="K5" s="158"/>
      <c r="L5" s="158"/>
      <c r="M5" s="159"/>
    </row>
    <row r="6" spans="1:13" ht="17.399999999999999" x14ac:dyDescent="0.25">
      <c r="A6" s="88"/>
      <c r="B6" s="156" t="str">
        <f>SEKTOR_USD!B6</f>
        <v>1 - 30 HAZIRAN</v>
      </c>
      <c r="C6" s="156"/>
      <c r="D6" s="156"/>
      <c r="E6" s="156"/>
      <c r="F6" s="156" t="str">
        <f>SEKTOR_USD!F6</f>
        <v>1 OCAK  -  30 HAZIRAN</v>
      </c>
      <c r="G6" s="156"/>
      <c r="H6" s="156"/>
      <c r="I6" s="156"/>
      <c r="J6" s="156" t="s">
        <v>104</v>
      </c>
      <c r="K6" s="156"/>
      <c r="L6" s="156"/>
      <c r="M6" s="156"/>
    </row>
    <row r="7" spans="1:13" ht="28.2" x14ac:dyDescent="0.3">
      <c r="A7" s="89" t="s">
        <v>1</v>
      </c>
      <c r="B7" s="90">
        <f>SEKTOR_USD!B7</f>
        <v>2020</v>
      </c>
      <c r="C7" s="91">
        <f>SEKTOR_USD!C7</f>
        <v>2021</v>
      </c>
      <c r="D7" s="7" t="s">
        <v>119</v>
      </c>
      <c r="E7" s="7" t="s">
        <v>116</v>
      </c>
      <c r="F7" s="5"/>
      <c r="G7" s="6"/>
      <c r="H7" s="7" t="s">
        <v>119</v>
      </c>
      <c r="I7" s="7" t="s">
        <v>116</v>
      </c>
      <c r="J7" s="5"/>
      <c r="K7" s="5"/>
      <c r="L7" s="7" t="s">
        <v>119</v>
      </c>
      <c r="M7" s="7" t="s">
        <v>116</v>
      </c>
    </row>
    <row r="8" spans="1:13" ht="16.8" x14ac:dyDescent="0.3">
      <c r="A8" s="92" t="s">
        <v>2</v>
      </c>
      <c r="B8" s="93">
        <f>SEKTOR_USD!B8*$B$53</f>
        <v>13019959.540752355</v>
      </c>
      <c r="C8" s="93">
        <f>SEKTOR_USD!C8*$C$53</f>
        <v>22137946.587125998</v>
      </c>
      <c r="D8" s="94">
        <f t="shared" ref="D8:D43" si="0">(C8-B8)/B8*100</f>
        <v>70.030840094659482</v>
      </c>
      <c r="E8" s="94">
        <f>C8/C$44*100</f>
        <v>13.985141403440752</v>
      </c>
      <c r="F8" s="93">
        <f>SEKTOR_USD!F8*$B$54</f>
        <v>73028488.763622329</v>
      </c>
      <c r="G8" s="93">
        <f>SEKTOR_USD!G8*$C$54</f>
        <v>107444474.74416599</v>
      </c>
      <c r="H8" s="94">
        <f t="shared" ref="H8:H43" si="1">(G8-F8)/F8*100</f>
        <v>47.126794711500708</v>
      </c>
      <c r="I8" s="94">
        <f>G8/G$44*100</f>
        <v>14.240603631965396</v>
      </c>
      <c r="J8" s="93">
        <f>SEKTOR_USD!J8*$B$55</f>
        <v>144792271.23277655</v>
      </c>
      <c r="K8" s="93">
        <f>SEKTOR_USD!K8*$C$55</f>
        <v>206138568.89309964</v>
      </c>
      <c r="L8" s="94">
        <f t="shared" ref="L8:L43" si="2">(K8-J8)/J8*100</f>
        <v>42.36848910374448</v>
      </c>
      <c r="M8" s="94">
        <f>K8/K$44*100</f>
        <v>14.596141435035074</v>
      </c>
    </row>
    <row r="9" spans="1:13" s="21" customFormat="1" ht="15.6" x14ac:dyDescent="0.3">
      <c r="A9" s="95" t="s">
        <v>3</v>
      </c>
      <c r="B9" s="93">
        <f>SEKTOR_USD!B9*$B$53</f>
        <v>8642035.0343395267</v>
      </c>
      <c r="C9" s="93">
        <f>SEKTOR_USD!C9*$C$53</f>
        <v>14123625.526829842</v>
      </c>
      <c r="D9" s="96">
        <f t="shared" si="0"/>
        <v>63.429394473743308</v>
      </c>
      <c r="E9" s="96">
        <f t="shared" ref="E9:E44" si="3">C9/C$44*100</f>
        <v>8.9222773821681418</v>
      </c>
      <c r="F9" s="93">
        <f>SEKTOR_USD!F9*$B$54</f>
        <v>49570070.473809369</v>
      </c>
      <c r="G9" s="93">
        <f>SEKTOR_USD!G9*$C$54</f>
        <v>69978321.704813763</v>
      </c>
      <c r="H9" s="96">
        <f t="shared" si="1"/>
        <v>41.170510826259992</v>
      </c>
      <c r="I9" s="96">
        <f t="shared" ref="I9:I44" si="4">G9/G$44*100</f>
        <v>9.27487006289752</v>
      </c>
      <c r="J9" s="93">
        <f>SEKTOR_USD!J9*$B$55</f>
        <v>97496893.491708159</v>
      </c>
      <c r="K9" s="93">
        <f>SEKTOR_USD!K9*$C$55</f>
        <v>135536955.6785706</v>
      </c>
      <c r="L9" s="96">
        <f t="shared" si="2"/>
        <v>39.016691531918028</v>
      </c>
      <c r="M9" s="96">
        <f t="shared" ref="M9:M44" si="5">K9/K$44*100</f>
        <v>9.5970229413226491</v>
      </c>
    </row>
    <row r="10" spans="1:13" ht="13.8" x14ac:dyDescent="0.25">
      <c r="A10" s="97" t="str">
        <f>SEKTOR_USD!A10</f>
        <v xml:space="preserve"> Hububat, Bakliyat, Yağlı Tohumlar ve Mamulleri </v>
      </c>
      <c r="B10" s="98">
        <f>SEKTOR_USD!B10*$B$53</f>
        <v>3896128.1132043065</v>
      </c>
      <c r="C10" s="98">
        <f>SEKTOR_USD!C10*$C$53</f>
        <v>6616480.5873666927</v>
      </c>
      <c r="D10" s="99">
        <f t="shared" si="0"/>
        <v>69.821946176330357</v>
      </c>
      <c r="E10" s="99">
        <f t="shared" si="3"/>
        <v>4.1798102747819792</v>
      </c>
      <c r="F10" s="98">
        <f>SEKTOR_USD!F10*$B$54</f>
        <v>22511480.481212571</v>
      </c>
      <c r="G10" s="98">
        <f>SEKTOR_USD!G10*$C$54</f>
        <v>32791060.755597424</v>
      </c>
      <c r="H10" s="99">
        <f t="shared" si="1"/>
        <v>45.66372381844851</v>
      </c>
      <c r="I10" s="99">
        <f t="shared" si="4"/>
        <v>4.3461006255001848</v>
      </c>
      <c r="J10" s="98">
        <f>SEKTOR_USD!J10*$B$55</f>
        <v>42863788.184949487</v>
      </c>
      <c r="K10" s="98">
        <f>SEKTOR_USD!K10*$C$55</f>
        <v>61580640.250769243</v>
      </c>
      <c r="L10" s="99">
        <f t="shared" si="2"/>
        <v>43.665884090925253</v>
      </c>
      <c r="M10" s="99">
        <f t="shared" si="5"/>
        <v>4.3603666193412183</v>
      </c>
    </row>
    <row r="11" spans="1:13" ht="13.8" x14ac:dyDescent="0.25">
      <c r="A11" s="97" t="str">
        <f>SEKTOR_USD!A11</f>
        <v xml:space="preserve"> Yaş Meyve ve Sebze  </v>
      </c>
      <c r="B11" s="98">
        <f>SEKTOR_USD!B11*$B$53</f>
        <v>1800945.0853558881</v>
      </c>
      <c r="C11" s="98">
        <f>SEKTOR_USD!C11*$C$53</f>
        <v>2552786.6104578697</v>
      </c>
      <c r="D11" s="99">
        <f t="shared" si="0"/>
        <v>41.747054433556414</v>
      </c>
      <c r="E11" s="99">
        <f t="shared" si="3"/>
        <v>1.6126645522229679</v>
      </c>
      <c r="F11" s="98">
        <f>SEKTOR_USD!F11*$B$54</f>
        <v>7638928.2239370905</v>
      </c>
      <c r="G11" s="98">
        <f>SEKTOR_USD!G11*$C$54</f>
        <v>11616815.427096609</v>
      </c>
      <c r="H11" s="99">
        <f t="shared" si="1"/>
        <v>52.073891605559851</v>
      </c>
      <c r="I11" s="99">
        <f t="shared" si="4"/>
        <v>1.5396833048594352</v>
      </c>
      <c r="J11" s="98">
        <f>SEKTOR_USD!J11*$B$55</f>
        <v>15115198.576704819</v>
      </c>
      <c r="K11" s="98">
        <f>SEKTOR_USD!K11*$C$55</f>
        <v>23348367.08551275</v>
      </c>
      <c r="L11" s="99">
        <f t="shared" si="2"/>
        <v>54.469469699833738</v>
      </c>
      <c r="M11" s="99">
        <f t="shared" si="5"/>
        <v>1.6532377715011375</v>
      </c>
    </row>
    <row r="12" spans="1:13" ht="13.8" x14ac:dyDescent="0.25">
      <c r="A12" s="97" t="str">
        <f>SEKTOR_USD!A12</f>
        <v xml:space="preserve"> Meyve Sebze Mamulleri </v>
      </c>
      <c r="B12" s="98">
        <f>SEKTOR_USD!B12*$B$53</f>
        <v>767612.71828393207</v>
      </c>
      <c r="C12" s="98">
        <f>SEKTOR_USD!C12*$C$53</f>
        <v>1673473.0658370212</v>
      </c>
      <c r="D12" s="99">
        <f t="shared" si="0"/>
        <v>118.01007539038986</v>
      </c>
      <c r="E12" s="99">
        <f t="shared" si="3"/>
        <v>1.057178332618725</v>
      </c>
      <c r="F12" s="98">
        <f>SEKTOR_USD!F12*$B$54</f>
        <v>5039484.4008722985</v>
      </c>
      <c r="G12" s="98">
        <f>SEKTOR_USD!G12*$C$54</f>
        <v>7386089.3644062793</v>
      </c>
      <c r="H12" s="99">
        <f t="shared" si="1"/>
        <v>46.564385894870519</v>
      </c>
      <c r="I12" s="99">
        <f t="shared" si="4"/>
        <v>0.97894630020978546</v>
      </c>
      <c r="J12" s="98">
        <f>SEKTOR_USD!J12*$B$55</f>
        <v>9795268.053943038</v>
      </c>
      <c r="K12" s="98">
        <f>SEKTOR_USD!K12*$C$55</f>
        <v>14219252.812414901</v>
      </c>
      <c r="L12" s="99">
        <f t="shared" si="2"/>
        <v>45.164509374411757</v>
      </c>
      <c r="M12" s="99">
        <f t="shared" si="5"/>
        <v>1.0068286893859173</v>
      </c>
    </row>
    <row r="13" spans="1:13" ht="13.8" x14ac:dyDescent="0.25">
      <c r="A13" s="97" t="str">
        <f>SEKTOR_USD!A13</f>
        <v xml:space="preserve"> Kuru Meyve ve Mamulleri  </v>
      </c>
      <c r="B13" s="98">
        <f>SEKTOR_USD!B13*$B$53</f>
        <v>609825.48553642852</v>
      </c>
      <c r="C13" s="98">
        <f>SEKTOR_USD!C13*$C$53</f>
        <v>959089.84517283272</v>
      </c>
      <c r="D13" s="99">
        <f t="shared" si="0"/>
        <v>57.272837544527412</v>
      </c>
      <c r="E13" s="99">
        <f t="shared" si="3"/>
        <v>0.60588307278446063</v>
      </c>
      <c r="F13" s="98">
        <f>SEKTOR_USD!F13*$B$54</f>
        <v>3916712.3473432437</v>
      </c>
      <c r="G13" s="98">
        <f>SEKTOR_USD!G13*$C$54</f>
        <v>5405702.1468562447</v>
      </c>
      <c r="H13" s="99">
        <f t="shared" si="1"/>
        <v>38.016317448561217</v>
      </c>
      <c r="I13" s="99">
        <f t="shared" si="4"/>
        <v>0.7164673828890773</v>
      </c>
      <c r="J13" s="98">
        <f>SEKTOR_USD!J13*$B$55</f>
        <v>8411131.224059267</v>
      </c>
      <c r="K13" s="98">
        <f>SEKTOR_USD!K13*$C$55</f>
        <v>11422813.272393981</v>
      </c>
      <c r="L13" s="99">
        <f t="shared" si="2"/>
        <v>35.805909670272115</v>
      </c>
      <c r="M13" s="99">
        <f t="shared" si="5"/>
        <v>0.80882000396695053</v>
      </c>
    </row>
    <row r="14" spans="1:13" ht="13.8" x14ac:dyDescent="0.25">
      <c r="A14" s="97" t="str">
        <f>SEKTOR_USD!A14</f>
        <v xml:space="preserve"> Fındık ve Mamulleri </v>
      </c>
      <c r="B14" s="98">
        <f>SEKTOR_USD!B14*$B$53</f>
        <v>820698.74602883623</v>
      </c>
      <c r="C14" s="98">
        <f>SEKTOR_USD!C14*$C$53</f>
        <v>1286660.0568459758</v>
      </c>
      <c r="D14" s="99">
        <f t="shared" si="0"/>
        <v>56.776169461914527</v>
      </c>
      <c r="E14" s="99">
        <f t="shared" si="3"/>
        <v>0.81281806161797809</v>
      </c>
      <c r="F14" s="98">
        <f>SEKTOR_USD!F14*$B$54</f>
        <v>6423819.0237891609</v>
      </c>
      <c r="G14" s="98">
        <f>SEKTOR_USD!G14*$C$54</f>
        <v>8195701.6445906218</v>
      </c>
      <c r="H14" s="99">
        <f t="shared" si="1"/>
        <v>27.583009643324235</v>
      </c>
      <c r="I14" s="99">
        <f t="shared" si="4"/>
        <v>1.086251655884233</v>
      </c>
      <c r="J14" s="98">
        <f>SEKTOR_USD!J14*$B$55</f>
        <v>13696175.102326907</v>
      </c>
      <c r="K14" s="98">
        <f>SEKTOR_USD!K14*$C$55</f>
        <v>15349477.543361573</v>
      </c>
      <c r="L14" s="99">
        <f t="shared" si="2"/>
        <v>12.071271202963651</v>
      </c>
      <c r="M14" s="99">
        <f t="shared" si="5"/>
        <v>1.0868569932344181</v>
      </c>
    </row>
    <row r="15" spans="1:13" ht="13.8" x14ac:dyDescent="0.25">
      <c r="A15" s="97" t="str">
        <f>SEKTOR_USD!A15</f>
        <v xml:space="preserve"> Zeytin ve Zeytinyağı </v>
      </c>
      <c r="B15" s="98">
        <f>SEKTOR_USD!B15*$B$53</f>
        <v>129309.16209702227</v>
      </c>
      <c r="C15" s="98">
        <f>SEKTOR_USD!C15*$C$53</f>
        <v>202038.60796462407</v>
      </c>
      <c r="D15" s="99">
        <f t="shared" si="0"/>
        <v>56.244619242859208</v>
      </c>
      <c r="E15" s="99">
        <f t="shared" si="3"/>
        <v>0.12763326942810266</v>
      </c>
      <c r="F15" s="98">
        <f>SEKTOR_USD!F15*$B$54</f>
        <v>912885.43055114418</v>
      </c>
      <c r="G15" s="98">
        <f>SEKTOR_USD!G15*$C$54</f>
        <v>1077242.3731839869</v>
      </c>
      <c r="H15" s="99">
        <f t="shared" si="1"/>
        <v>18.00411498884521</v>
      </c>
      <c r="I15" s="99">
        <f t="shared" si="4"/>
        <v>0.14277683136892869</v>
      </c>
      <c r="J15" s="98">
        <f>SEKTOR_USD!J15*$B$55</f>
        <v>1625603.4168688788</v>
      </c>
      <c r="K15" s="98">
        <f>SEKTOR_USD!K15*$C$55</f>
        <v>2060336.494944005</v>
      </c>
      <c r="L15" s="99">
        <f t="shared" si="2"/>
        <v>26.742874280645772</v>
      </c>
      <c r="M15" s="99">
        <f t="shared" si="5"/>
        <v>0.14588712362489772</v>
      </c>
    </row>
    <row r="16" spans="1:13" ht="13.8" x14ac:dyDescent="0.25">
      <c r="A16" s="97" t="str">
        <f>SEKTOR_USD!A16</f>
        <v xml:space="preserve"> Tütün </v>
      </c>
      <c r="B16" s="98">
        <f>SEKTOR_USD!B16*$B$53</f>
        <v>576198.83404518513</v>
      </c>
      <c r="C16" s="98">
        <f>SEKTOR_USD!C16*$C$53</f>
        <v>738215.33390949876</v>
      </c>
      <c r="D16" s="99">
        <f t="shared" si="0"/>
        <v>28.118158227930117</v>
      </c>
      <c r="E16" s="99">
        <f t="shared" si="3"/>
        <v>0.46635065227397232</v>
      </c>
      <c r="F16" s="98">
        <f>SEKTOR_USD!F16*$B$54</f>
        <v>2763601.8101137578</v>
      </c>
      <c r="G16" s="98">
        <f>SEKTOR_USD!G16*$C$54</f>
        <v>2821942.4633351234</v>
      </c>
      <c r="H16" s="99">
        <f t="shared" si="1"/>
        <v>2.1110368725284654</v>
      </c>
      <c r="I16" s="99">
        <f t="shared" si="4"/>
        <v>0.3740179677759517</v>
      </c>
      <c r="J16" s="98">
        <f>SEKTOR_USD!J16*$B$55</f>
        <v>5387252.2506141709</v>
      </c>
      <c r="K16" s="98">
        <f>SEKTOR_USD!K16*$C$55</f>
        <v>6500229.1243081978</v>
      </c>
      <c r="L16" s="99">
        <f t="shared" si="2"/>
        <v>20.659453500940902</v>
      </c>
      <c r="M16" s="99">
        <f t="shared" si="5"/>
        <v>0.46026449183189527</v>
      </c>
    </row>
    <row r="17" spans="1:13" ht="13.8" x14ac:dyDescent="0.25">
      <c r="A17" s="97" t="str">
        <f>SEKTOR_USD!A17</f>
        <v xml:space="preserve"> Süs Bitkileri ve Mam.</v>
      </c>
      <c r="B17" s="98">
        <f>SEKTOR_USD!B17*$B$53</f>
        <v>41316.889787926921</v>
      </c>
      <c r="C17" s="98">
        <f>SEKTOR_USD!C17*$C$53</f>
        <v>94881.419275326378</v>
      </c>
      <c r="D17" s="99">
        <f t="shared" si="0"/>
        <v>129.64317924785175</v>
      </c>
      <c r="E17" s="99">
        <f t="shared" si="3"/>
        <v>5.9939166439955414E-2</v>
      </c>
      <c r="F17" s="98">
        <f>SEKTOR_USD!F17*$B$54</f>
        <v>363158.75599010976</v>
      </c>
      <c r="G17" s="98">
        <f>SEKTOR_USD!G17*$C$54</f>
        <v>683767.52974746772</v>
      </c>
      <c r="H17" s="99">
        <f t="shared" si="1"/>
        <v>88.283366012546153</v>
      </c>
      <c r="I17" s="99">
        <f t="shared" si="4"/>
        <v>9.0625994409922028E-2</v>
      </c>
      <c r="J17" s="98">
        <f>SEKTOR_USD!J17*$B$55</f>
        <v>602476.68224159838</v>
      </c>
      <c r="K17" s="98">
        <f>SEKTOR_USD!K17*$C$55</f>
        <v>1055839.0948659468</v>
      </c>
      <c r="L17" s="99">
        <f t="shared" si="2"/>
        <v>75.249785757276186</v>
      </c>
      <c r="M17" s="99">
        <f t="shared" si="5"/>
        <v>7.4761248436214664E-2</v>
      </c>
    </row>
    <row r="18" spans="1:13" s="21" customFormat="1" ht="15.6" x14ac:dyDescent="0.3">
      <c r="A18" s="95" t="s">
        <v>12</v>
      </c>
      <c r="B18" s="93">
        <f>SEKTOR_USD!B18*$B$53</f>
        <v>1249874.0137065062</v>
      </c>
      <c r="C18" s="93">
        <f>SEKTOR_USD!C18*$C$53</f>
        <v>2711202.6664103186</v>
      </c>
      <c r="D18" s="96">
        <f t="shared" si="0"/>
        <v>116.91807627636297</v>
      </c>
      <c r="E18" s="96">
        <f t="shared" si="3"/>
        <v>1.7127402721797029</v>
      </c>
      <c r="F18" s="93">
        <f>SEKTOR_USD!F18*$B$54</f>
        <v>7312112.4074249174</v>
      </c>
      <c r="G18" s="93">
        <f>SEKTOR_USD!G18*$C$54</f>
        <v>12104126.493097477</v>
      </c>
      <c r="H18" s="96">
        <f t="shared" si="1"/>
        <v>65.535290196121949</v>
      </c>
      <c r="I18" s="96">
        <f t="shared" si="4"/>
        <v>1.6042711187317877</v>
      </c>
      <c r="J18" s="93">
        <f>SEKTOR_USD!J18*$B$55</f>
        <v>14339958.335294891</v>
      </c>
      <c r="K18" s="93">
        <f>SEKTOR_USD!K18*$C$55</f>
        <v>22051456.461958513</v>
      </c>
      <c r="L18" s="96">
        <f t="shared" si="2"/>
        <v>53.77629381030583</v>
      </c>
      <c r="M18" s="96">
        <f t="shared" si="5"/>
        <v>1.5614068686689075</v>
      </c>
    </row>
    <row r="19" spans="1:13" ht="13.8" x14ac:dyDescent="0.25">
      <c r="A19" s="97" t="str">
        <f>SEKTOR_USD!A19</f>
        <v xml:space="preserve"> Su Ürünleri ve Hayvansal Mamuller</v>
      </c>
      <c r="B19" s="98">
        <f>SEKTOR_USD!B19*$B$53</f>
        <v>1249874.0137065062</v>
      </c>
      <c r="C19" s="98">
        <f>SEKTOR_USD!C19*$C$53</f>
        <v>2711202.6664103186</v>
      </c>
      <c r="D19" s="99">
        <f t="shared" si="0"/>
        <v>116.91807627636297</v>
      </c>
      <c r="E19" s="99">
        <f t="shared" si="3"/>
        <v>1.7127402721797029</v>
      </c>
      <c r="F19" s="98">
        <f>SEKTOR_USD!F19*$B$54</f>
        <v>7312112.4074249174</v>
      </c>
      <c r="G19" s="98">
        <f>SEKTOR_USD!G19*$C$54</f>
        <v>12104126.493097477</v>
      </c>
      <c r="H19" s="99">
        <f t="shared" si="1"/>
        <v>65.535290196121949</v>
      </c>
      <c r="I19" s="99">
        <f t="shared" si="4"/>
        <v>1.6042711187317877</v>
      </c>
      <c r="J19" s="98">
        <f>SEKTOR_USD!J19*$B$55</f>
        <v>14339958.335294891</v>
      </c>
      <c r="K19" s="98">
        <f>SEKTOR_USD!K19*$C$55</f>
        <v>22051456.461958513</v>
      </c>
      <c r="L19" s="99">
        <f t="shared" si="2"/>
        <v>53.77629381030583</v>
      </c>
      <c r="M19" s="99">
        <f t="shared" si="5"/>
        <v>1.5614068686689075</v>
      </c>
    </row>
    <row r="20" spans="1:13" s="21" customFormat="1" ht="15.6" x14ac:dyDescent="0.3">
      <c r="A20" s="95" t="s">
        <v>110</v>
      </c>
      <c r="B20" s="93">
        <f>SEKTOR_USD!B20*$B$53</f>
        <v>3128050.4927063212</v>
      </c>
      <c r="C20" s="93">
        <f>SEKTOR_USD!C20*$C$53</f>
        <v>5303118.3938858379</v>
      </c>
      <c r="D20" s="96">
        <f t="shared" si="0"/>
        <v>69.534296401260946</v>
      </c>
      <c r="E20" s="96">
        <f t="shared" si="3"/>
        <v>3.3501237490929059</v>
      </c>
      <c r="F20" s="93">
        <f>SEKTOR_USD!F20*$B$54</f>
        <v>16146305.882388048</v>
      </c>
      <c r="G20" s="93">
        <f>SEKTOR_USD!G20*$C$54</f>
        <v>25362026.546254747</v>
      </c>
      <c r="H20" s="96">
        <f t="shared" si="1"/>
        <v>57.076341368702522</v>
      </c>
      <c r="I20" s="96">
        <f t="shared" si="4"/>
        <v>3.3614624503360875</v>
      </c>
      <c r="J20" s="93">
        <f>SEKTOR_USD!J20*$B$55</f>
        <v>32955419.405773513</v>
      </c>
      <c r="K20" s="93">
        <f>SEKTOR_USD!K20*$C$55</f>
        <v>48550156.75257054</v>
      </c>
      <c r="L20" s="96">
        <f t="shared" si="2"/>
        <v>47.320706663696591</v>
      </c>
      <c r="M20" s="96">
        <f t="shared" si="5"/>
        <v>3.437711625043518</v>
      </c>
    </row>
    <row r="21" spans="1:13" ht="13.8" x14ac:dyDescent="0.25">
      <c r="A21" s="97" t="str">
        <f>SEKTOR_USD!A21</f>
        <v xml:space="preserve"> Mobilya,Kağıt ve Orman Ürünleri</v>
      </c>
      <c r="B21" s="98">
        <f>SEKTOR_USD!B21*$B$53</f>
        <v>3128050.4927063212</v>
      </c>
      <c r="C21" s="98">
        <f>SEKTOR_USD!C21*$C$53</f>
        <v>5303118.3938858379</v>
      </c>
      <c r="D21" s="99">
        <f t="shared" si="0"/>
        <v>69.534296401260946</v>
      </c>
      <c r="E21" s="99">
        <f t="shared" si="3"/>
        <v>3.3501237490929059</v>
      </c>
      <c r="F21" s="98">
        <f>SEKTOR_USD!F21*$B$54</f>
        <v>16146305.882388048</v>
      </c>
      <c r="G21" s="98">
        <f>SEKTOR_USD!G21*$C$54</f>
        <v>25362026.546254747</v>
      </c>
      <c r="H21" s="99">
        <f t="shared" si="1"/>
        <v>57.076341368702522</v>
      </c>
      <c r="I21" s="99">
        <f t="shared" si="4"/>
        <v>3.3614624503360875</v>
      </c>
      <c r="J21" s="98">
        <f>SEKTOR_USD!J21*$B$55</f>
        <v>32955419.405773513</v>
      </c>
      <c r="K21" s="98">
        <f>SEKTOR_USD!K21*$C$55</f>
        <v>48550156.75257054</v>
      </c>
      <c r="L21" s="99">
        <f t="shared" si="2"/>
        <v>47.320706663696591</v>
      </c>
      <c r="M21" s="99">
        <f t="shared" si="5"/>
        <v>3.437711625043518</v>
      </c>
    </row>
    <row r="22" spans="1:13" ht="16.8" x14ac:dyDescent="0.3">
      <c r="A22" s="92" t="s">
        <v>14</v>
      </c>
      <c r="B22" s="93">
        <f>SEKTOR_USD!B22*$B$53</f>
        <v>69593846.168371275</v>
      </c>
      <c r="C22" s="93">
        <f>SEKTOR_USD!C22*$C$53</f>
        <v>131863499.70733754</v>
      </c>
      <c r="D22" s="96">
        <f t="shared" si="0"/>
        <v>89.475804208772587</v>
      </c>
      <c r="E22" s="96">
        <f t="shared" si="3"/>
        <v>83.301749875578366</v>
      </c>
      <c r="F22" s="93">
        <f>SEKTOR_USD!F22*$B$54</f>
        <v>361396055.26074088</v>
      </c>
      <c r="G22" s="93">
        <f>SEKTOR_USD!G22*$C$54</f>
        <v>624819296.38711143</v>
      </c>
      <c r="H22" s="96">
        <f t="shared" si="1"/>
        <v>72.89045834667877</v>
      </c>
      <c r="I22" s="96">
        <f t="shared" si="4"/>
        <v>82.813043319712392</v>
      </c>
      <c r="J22" s="93">
        <f>SEKTOR_USD!J22*$B$55</f>
        <v>769880750.86234152</v>
      </c>
      <c r="K22" s="93">
        <f>SEKTOR_USD!K22*$C$55</f>
        <v>1165706619.0131319</v>
      </c>
      <c r="L22" s="96">
        <f t="shared" si="2"/>
        <v>51.413919325483427</v>
      </c>
      <c r="M22" s="96">
        <f t="shared" si="5"/>
        <v>82.540685007354682</v>
      </c>
    </row>
    <row r="23" spans="1:13" s="21" customFormat="1" ht="15.6" x14ac:dyDescent="0.3">
      <c r="A23" s="95" t="s">
        <v>15</v>
      </c>
      <c r="B23" s="93">
        <f>SEKTOR_USD!B23*$B$53</f>
        <v>5791328.5023839613</v>
      </c>
      <c r="C23" s="93">
        <f>SEKTOR_USD!C23*$C$53</f>
        <v>11667676.043275749</v>
      </c>
      <c r="D23" s="96">
        <f t="shared" si="0"/>
        <v>101.46804033777101</v>
      </c>
      <c r="E23" s="96">
        <f t="shared" si="3"/>
        <v>7.3707874699472331</v>
      </c>
      <c r="F23" s="93">
        <f>SEKTOR_USD!F23*$B$54</f>
        <v>31180438.886851691</v>
      </c>
      <c r="G23" s="93">
        <f>SEKTOR_USD!G23*$C$54</f>
        <v>57421824.530839026</v>
      </c>
      <c r="H23" s="96">
        <f t="shared" si="1"/>
        <v>84.15976997377328</v>
      </c>
      <c r="I23" s="96">
        <f t="shared" si="4"/>
        <v>7.6106421006292502</v>
      </c>
      <c r="J23" s="93">
        <f>SEKTOR_USD!J23*$B$55</f>
        <v>66557467.012825511</v>
      </c>
      <c r="K23" s="93">
        <f>SEKTOR_USD!K23*$C$55</f>
        <v>105673996.52506262</v>
      </c>
      <c r="L23" s="96">
        <f t="shared" si="2"/>
        <v>58.771060961048029</v>
      </c>
      <c r="M23" s="96">
        <f t="shared" si="5"/>
        <v>7.482503674919279</v>
      </c>
    </row>
    <row r="24" spans="1:13" ht="13.8" x14ac:dyDescent="0.25">
      <c r="A24" s="97" t="str">
        <f>SEKTOR_USD!A24</f>
        <v xml:space="preserve"> Tekstil ve Hammaddeleri</v>
      </c>
      <c r="B24" s="98">
        <f>SEKTOR_USD!B24*$B$53</f>
        <v>3771732.4246897069</v>
      </c>
      <c r="C24" s="98">
        <f>SEKTOR_USD!C24*$C$53</f>
        <v>7773832.6061862474</v>
      </c>
      <c r="D24" s="99">
        <f t="shared" si="0"/>
        <v>106.10774389240471</v>
      </c>
      <c r="E24" s="99">
        <f t="shared" si="3"/>
        <v>4.9109409409911793</v>
      </c>
      <c r="F24" s="98">
        <f>SEKTOR_USD!F24*$B$54</f>
        <v>20305642.521476544</v>
      </c>
      <c r="G24" s="98">
        <f>SEKTOR_USD!G24*$C$54</f>
        <v>38399606.86208266</v>
      </c>
      <c r="H24" s="99">
        <f t="shared" si="1"/>
        <v>89.10806107942058</v>
      </c>
      <c r="I24" s="99">
        <f t="shared" si="4"/>
        <v>5.0894527824559876</v>
      </c>
      <c r="J24" s="98">
        <f>SEKTOR_USD!J24*$B$55</f>
        <v>42904057.798600905</v>
      </c>
      <c r="K24" s="98">
        <f>SEKTOR_USD!K24*$C$55</f>
        <v>69628594.436571777</v>
      </c>
      <c r="L24" s="99">
        <f t="shared" si="2"/>
        <v>62.289065438566404</v>
      </c>
      <c r="M24" s="99">
        <f t="shared" si="5"/>
        <v>4.9302215387259256</v>
      </c>
    </row>
    <row r="25" spans="1:13" ht="13.8" x14ac:dyDescent="0.25">
      <c r="A25" s="97" t="str">
        <f>SEKTOR_USD!A25</f>
        <v xml:space="preserve"> Deri ve Deri Mamulleri </v>
      </c>
      <c r="B25" s="98">
        <f>SEKTOR_USD!B25*$B$53</f>
        <v>689433.62021289836</v>
      </c>
      <c r="C25" s="98">
        <f>SEKTOR_USD!C25*$C$53</f>
        <v>1321587.5457036032</v>
      </c>
      <c r="D25" s="99">
        <f t="shared" si="0"/>
        <v>91.691775242335083</v>
      </c>
      <c r="E25" s="99">
        <f t="shared" si="3"/>
        <v>0.83488270382038898</v>
      </c>
      <c r="F25" s="98">
        <f>SEKTOR_USD!F25*$B$54</f>
        <v>4092325.4302083408</v>
      </c>
      <c r="G25" s="98">
        <f>SEKTOR_USD!G25*$C$54</f>
        <v>6259612.3474419117</v>
      </c>
      <c r="H25" s="99">
        <f t="shared" si="1"/>
        <v>52.959789102677355</v>
      </c>
      <c r="I25" s="99">
        <f t="shared" si="4"/>
        <v>0.82964394904370709</v>
      </c>
      <c r="J25" s="98">
        <f>SEKTOR_USD!J25*$B$55</f>
        <v>8955619.049412962</v>
      </c>
      <c r="K25" s="98">
        <f>SEKTOR_USD!K25*$C$55</f>
        <v>11533721.763087612</v>
      </c>
      <c r="L25" s="99">
        <f t="shared" si="2"/>
        <v>28.787543322799593</v>
      </c>
      <c r="M25" s="99">
        <f t="shared" si="5"/>
        <v>0.81667314869965713</v>
      </c>
    </row>
    <row r="26" spans="1:13" ht="13.8" x14ac:dyDescent="0.25">
      <c r="A26" s="97" t="str">
        <f>SEKTOR_USD!A26</f>
        <v xml:space="preserve"> Halı </v>
      </c>
      <c r="B26" s="98">
        <f>SEKTOR_USD!B26*$B$53</f>
        <v>1330162.4574813568</v>
      </c>
      <c r="C26" s="98">
        <f>SEKTOR_USD!C26*$C$53</f>
        <v>2572255.8913858985</v>
      </c>
      <c r="D26" s="99">
        <f t="shared" si="0"/>
        <v>93.379077639616099</v>
      </c>
      <c r="E26" s="99">
        <f t="shared" si="3"/>
        <v>1.6249638251356657</v>
      </c>
      <c r="F26" s="98">
        <f>SEKTOR_USD!F26*$B$54</f>
        <v>6782470.9351668051</v>
      </c>
      <c r="G26" s="98">
        <f>SEKTOR_USD!G26*$C$54</f>
        <v>12762605.321314456</v>
      </c>
      <c r="H26" s="99">
        <f t="shared" si="1"/>
        <v>88.170438816640186</v>
      </c>
      <c r="I26" s="99">
        <f t="shared" si="4"/>
        <v>1.6915453691295559</v>
      </c>
      <c r="J26" s="98">
        <f>SEKTOR_USD!J26*$B$55</f>
        <v>14697790.164811639</v>
      </c>
      <c r="K26" s="98">
        <f>SEKTOR_USD!K26*$C$55</f>
        <v>24511680.325403228</v>
      </c>
      <c r="L26" s="99">
        <f t="shared" si="2"/>
        <v>66.771195196998249</v>
      </c>
      <c r="M26" s="99">
        <f t="shared" si="5"/>
        <v>1.7356089874936955</v>
      </c>
    </row>
    <row r="27" spans="1:13" s="21" customFormat="1" ht="15.6" x14ac:dyDescent="0.3">
      <c r="A27" s="95" t="s">
        <v>19</v>
      </c>
      <c r="B27" s="93">
        <f>SEKTOR_USD!B27*$B$53</f>
        <v>9697400.6517517865</v>
      </c>
      <c r="C27" s="93">
        <f>SEKTOR_USD!C27*$C$53</f>
        <v>20460527.48528308</v>
      </c>
      <c r="D27" s="96">
        <f t="shared" si="0"/>
        <v>110.98981283801027</v>
      </c>
      <c r="E27" s="96">
        <f t="shared" si="3"/>
        <v>12.925470252831509</v>
      </c>
      <c r="F27" s="93">
        <f>SEKTOR_USD!F27*$B$54</f>
        <v>55357933.235358164</v>
      </c>
      <c r="G27" s="93">
        <f>SEKTOR_USD!G27*$C$54</f>
        <v>94401755.622067034</v>
      </c>
      <c r="H27" s="96">
        <f t="shared" si="1"/>
        <v>70.529768914441405</v>
      </c>
      <c r="I27" s="96">
        <f t="shared" si="4"/>
        <v>12.511932206625751</v>
      </c>
      <c r="J27" s="93">
        <f>SEKTOR_USD!J27*$B$55</f>
        <v>116796019.27373549</v>
      </c>
      <c r="K27" s="93">
        <f>SEKTOR_USD!K27*$C$55</f>
        <v>167407337.95264158</v>
      </c>
      <c r="L27" s="96">
        <f t="shared" si="2"/>
        <v>43.333085317135719</v>
      </c>
      <c r="M27" s="96">
        <f t="shared" si="5"/>
        <v>11.853682671517111</v>
      </c>
    </row>
    <row r="28" spans="1:13" ht="13.8" x14ac:dyDescent="0.25">
      <c r="A28" s="97" t="str">
        <f>SEKTOR_USD!A28</f>
        <v xml:space="preserve"> Kimyevi Maddeler ve Mamulleri  </v>
      </c>
      <c r="B28" s="98">
        <f>SEKTOR_USD!B28*$B$53</f>
        <v>9697400.6517517865</v>
      </c>
      <c r="C28" s="98">
        <f>SEKTOR_USD!C28*$C$53</f>
        <v>20460527.48528308</v>
      </c>
      <c r="D28" s="99">
        <f t="shared" si="0"/>
        <v>110.98981283801027</v>
      </c>
      <c r="E28" s="99">
        <f t="shared" si="3"/>
        <v>12.925470252831509</v>
      </c>
      <c r="F28" s="98">
        <f>SEKTOR_USD!F28*$B$54</f>
        <v>55357933.235358164</v>
      </c>
      <c r="G28" s="98">
        <f>SEKTOR_USD!G28*$C$54</f>
        <v>94401755.622067034</v>
      </c>
      <c r="H28" s="99">
        <f t="shared" si="1"/>
        <v>70.529768914441405</v>
      </c>
      <c r="I28" s="99">
        <f t="shared" si="4"/>
        <v>12.511932206625751</v>
      </c>
      <c r="J28" s="98">
        <f>SEKTOR_USD!J28*$B$55</f>
        <v>116796019.27373549</v>
      </c>
      <c r="K28" s="98">
        <f>SEKTOR_USD!K28*$C$55</f>
        <v>167407337.95264158</v>
      </c>
      <c r="L28" s="99">
        <f t="shared" si="2"/>
        <v>43.333085317135719</v>
      </c>
      <c r="M28" s="99">
        <f t="shared" si="5"/>
        <v>11.853682671517111</v>
      </c>
    </row>
    <row r="29" spans="1:13" s="21" customFormat="1" ht="15.6" x14ac:dyDescent="0.3">
      <c r="A29" s="95" t="s">
        <v>21</v>
      </c>
      <c r="B29" s="93">
        <f>SEKTOR_USD!B29*$B$53</f>
        <v>54105117.014235526</v>
      </c>
      <c r="C29" s="93">
        <f>SEKTOR_USD!C29*$C$53</f>
        <v>99735296.178778723</v>
      </c>
      <c r="D29" s="96">
        <f t="shared" si="0"/>
        <v>84.336162053835878</v>
      </c>
      <c r="E29" s="96">
        <f t="shared" si="3"/>
        <v>63.005492152799626</v>
      </c>
      <c r="F29" s="93">
        <f>SEKTOR_USD!F29*$B$54</f>
        <v>274857683.13853103</v>
      </c>
      <c r="G29" s="93">
        <f>SEKTOR_USD!G29*$C$54</f>
        <v>472995716.23420542</v>
      </c>
      <c r="H29" s="96">
        <f t="shared" si="1"/>
        <v>72.087500277665811</v>
      </c>
      <c r="I29" s="96">
        <f t="shared" si="4"/>
        <v>62.690469012457392</v>
      </c>
      <c r="J29" s="93">
        <f>SEKTOR_USD!J29*$B$55</f>
        <v>586527264.57578051</v>
      </c>
      <c r="K29" s="93">
        <f>SEKTOR_USD!K29*$C$55</f>
        <v>892625284.53542757</v>
      </c>
      <c r="L29" s="96">
        <f t="shared" si="2"/>
        <v>52.188199670656331</v>
      </c>
      <c r="M29" s="96">
        <f t="shared" si="5"/>
        <v>63.204498660918283</v>
      </c>
    </row>
    <row r="30" spans="1:13" ht="13.8" x14ac:dyDescent="0.25">
      <c r="A30" s="97" t="str">
        <f>SEKTOR_USD!A30</f>
        <v xml:space="preserve"> Hazırgiyim ve Konfeksiyon </v>
      </c>
      <c r="B30" s="98">
        <f>SEKTOR_USD!B30*$B$53</f>
        <v>9193002.1545266323</v>
      </c>
      <c r="C30" s="98">
        <f>SEKTOR_USD!C30*$C$53</f>
        <v>15606596.841846291</v>
      </c>
      <c r="D30" s="99">
        <f t="shared" si="0"/>
        <v>69.766052259235096</v>
      </c>
      <c r="E30" s="99">
        <f t="shared" si="3"/>
        <v>9.8591105909812988</v>
      </c>
      <c r="F30" s="98">
        <f>SEKTOR_USD!F30*$B$54</f>
        <v>45226476.070577808</v>
      </c>
      <c r="G30" s="98">
        <f>SEKTOR_USD!G30*$C$54</f>
        <v>74466427.7655458</v>
      </c>
      <c r="H30" s="99">
        <f t="shared" si="1"/>
        <v>64.6522882953291</v>
      </c>
      <c r="I30" s="99">
        <f t="shared" si="4"/>
        <v>9.8697200039604667</v>
      </c>
      <c r="J30" s="98">
        <f>SEKTOR_USD!J30*$B$55</f>
        <v>97522319.180336341</v>
      </c>
      <c r="K30" s="98">
        <f>SEKTOR_USD!K30*$C$55</f>
        <v>151180251.58432239</v>
      </c>
      <c r="L30" s="99">
        <f t="shared" si="2"/>
        <v>55.021181668949929</v>
      </c>
      <c r="M30" s="99">
        <f t="shared" si="5"/>
        <v>10.704684456470103</v>
      </c>
    </row>
    <row r="31" spans="1:13" ht="13.8" x14ac:dyDescent="0.25">
      <c r="A31" s="97" t="str">
        <f>SEKTOR_USD!A31</f>
        <v xml:space="preserve"> Otomotiv Endüstrisi</v>
      </c>
      <c r="B31" s="98">
        <f>SEKTOR_USD!B31*$B$53</f>
        <v>13730192.44261617</v>
      </c>
      <c r="C31" s="98">
        <f>SEKTOR_USD!C31*$C$53</f>
        <v>20303919.885182571</v>
      </c>
      <c r="D31" s="99">
        <f t="shared" si="0"/>
        <v>47.877897342230064</v>
      </c>
      <c r="E31" s="99">
        <f t="shared" si="3"/>
        <v>12.8265369834951</v>
      </c>
      <c r="F31" s="98">
        <f>SEKTOR_USD!F31*$B$54</f>
        <v>69961839.404326841</v>
      </c>
      <c r="G31" s="98">
        <f>SEKTOR_USD!G31*$C$54</f>
        <v>113490823.09481367</v>
      </c>
      <c r="H31" s="99">
        <f t="shared" si="1"/>
        <v>62.218180741249562</v>
      </c>
      <c r="I31" s="99">
        <f t="shared" si="4"/>
        <v>15.041981743658726</v>
      </c>
      <c r="J31" s="98">
        <f>SEKTOR_USD!J31*$B$55</f>
        <v>159262104.99605843</v>
      </c>
      <c r="K31" s="98">
        <f>SEKTOR_USD!K31*$C$55</f>
        <v>224968410.77348423</v>
      </c>
      <c r="L31" s="99">
        <f t="shared" si="2"/>
        <v>41.256710614902367</v>
      </c>
      <c r="M31" s="99">
        <f t="shared" si="5"/>
        <v>15.929434068050149</v>
      </c>
    </row>
    <row r="32" spans="1:13" ht="13.8" x14ac:dyDescent="0.25">
      <c r="A32" s="97" t="str">
        <f>SEKTOR_USD!A32</f>
        <v xml:space="preserve"> Gemi ve Yat</v>
      </c>
      <c r="B32" s="98">
        <f>SEKTOR_USD!B32*$B$53</f>
        <v>602256.56794793159</v>
      </c>
      <c r="C32" s="98">
        <f>SEKTOR_USD!C32*$C$53</f>
        <v>2394267.3112382912</v>
      </c>
      <c r="D32" s="99">
        <f t="shared" si="0"/>
        <v>297.54938985493789</v>
      </c>
      <c r="E32" s="99">
        <f t="shared" si="3"/>
        <v>1.5125236106936684</v>
      </c>
      <c r="F32" s="98">
        <f>SEKTOR_USD!F32*$B$54</f>
        <v>3245842.618848511</v>
      </c>
      <c r="G32" s="98">
        <f>SEKTOR_USD!G32*$C$54</f>
        <v>5795526.8383480655</v>
      </c>
      <c r="H32" s="99">
        <f t="shared" si="1"/>
        <v>78.552305792450156</v>
      </c>
      <c r="I32" s="99">
        <f t="shared" si="4"/>
        <v>0.76813443166665663</v>
      </c>
      <c r="J32" s="98">
        <f>SEKTOR_USD!J32*$B$55</f>
        <v>6426257.9110674569</v>
      </c>
      <c r="K32" s="98">
        <f>SEKTOR_USD!K32*$C$55</f>
        <v>12421750.072362134</v>
      </c>
      <c r="L32" s="99">
        <f t="shared" si="2"/>
        <v>93.296787092362038</v>
      </c>
      <c r="M32" s="99">
        <f t="shared" si="5"/>
        <v>0.87955214737558074</v>
      </c>
    </row>
    <row r="33" spans="1:13" ht="13.8" x14ac:dyDescent="0.25">
      <c r="A33" s="97" t="str">
        <f>SEKTOR_USD!A33</f>
        <v xml:space="preserve"> Elektrik Elektronik</v>
      </c>
      <c r="B33" s="98">
        <f>SEKTOR_USD!B33*$B$53</f>
        <v>6142432.2685800176</v>
      </c>
      <c r="C33" s="98">
        <f>SEKTOR_USD!C33*$C$53</f>
        <v>11285579.318685288</v>
      </c>
      <c r="D33" s="99">
        <f t="shared" si="0"/>
        <v>83.731440986556322</v>
      </c>
      <c r="E33" s="99">
        <f t="shared" si="3"/>
        <v>7.129406603742745</v>
      </c>
      <c r="F33" s="98">
        <f>SEKTOR_USD!F33*$B$54</f>
        <v>30497481.694414083</v>
      </c>
      <c r="G33" s="98">
        <f>SEKTOR_USD!G33*$C$54</f>
        <v>54289143.315933794</v>
      </c>
      <c r="H33" s="99">
        <f t="shared" si="1"/>
        <v>78.011889177975604</v>
      </c>
      <c r="I33" s="99">
        <f t="shared" si="4"/>
        <v>7.1954390704781668</v>
      </c>
      <c r="J33" s="98">
        <f>SEKTOR_USD!J33*$B$55</f>
        <v>64569929.983736508</v>
      </c>
      <c r="K33" s="98">
        <f>SEKTOR_USD!K33*$C$55</f>
        <v>102105118.38386783</v>
      </c>
      <c r="L33" s="99">
        <f t="shared" si="2"/>
        <v>58.131065667231582</v>
      </c>
      <c r="M33" s="99">
        <f t="shared" si="5"/>
        <v>7.2298006005116058</v>
      </c>
    </row>
    <row r="34" spans="1:13" ht="13.8" x14ac:dyDescent="0.25">
      <c r="A34" s="97" t="str">
        <f>SEKTOR_USD!A34</f>
        <v xml:space="preserve"> Makine ve Aksamları</v>
      </c>
      <c r="B34" s="98">
        <f>SEKTOR_USD!B34*$B$53</f>
        <v>3988696.3537789336</v>
      </c>
      <c r="C34" s="98">
        <f>SEKTOR_USD!C34*$C$53</f>
        <v>7152966.1578448815</v>
      </c>
      <c r="D34" s="99">
        <f t="shared" si="0"/>
        <v>79.330927285755521</v>
      </c>
      <c r="E34" s="99">
        <f t="shared" si="3"/>
        <v>4.5187227630976849</v>
      </c>
      <c r="F34" s="98">
        <f>SEKTOR_USD!F34*$B$54</f>
        <v>21747514.751196854</v>
      </c>
      <c r="G34" s="98">
        <f>SEKTOR_USD!G34*$C$54</f>
        <v>35553822.16990307</v>
      </c>
      <c r="H34" s="99">
        <f t="shared" si="1"/>
        <v>63.484529504440957</v>
      </c>
      <c r="I34" s="99">
        <f t="shared" si="4"/>
        <v>4.7122747849857669</v>
      </c>
      <c r="J34" s="98">
        <f>SEKTOR_USD!J34*$B$55</f>
        <v>45158641.669596128</v>
      </c>
      <c r="K34" s="98">
        <f>SEKTOR_USD!K34*$C$55</f>
        <v>67102001.874957867</v>
      </c>
      <c r="L34" s="99">
        <f t="shared" si="2"/>
        <v>48.591718869470562</v>
      </c>
      <c r="M34" s="99">
        <f t="shared" si="5"/>
        <v>4.7513200232256958</v>
      </c>
    </row>
    <row r="35" spans="1:13" ht="13.8" x14ac:dyDescent="0.25">
      <c r="A35" s="97" t="str">
        <f>SEKTOR_USD!A35</f>
        <v xml:space="preserve"> Demir ve Demir Dışı Metaller </v>
      </c>
      <c r="B35" s="98">
        <f>SEKTOR_USD!B35*$B$53</f>
        <v>4608993.4316431554</v>
      </c>
      <c r="C35" s="98">
        <f>SEKTOR_USD!C35*$C$53</f>
        <v>9730190.0865739584</v>
      </c>
      <c r="D35" s="99">
        <f t="shared" si="0"/>
        <v>111.11312547705327</v>
      </c>
      <c r="E35" s="99">
        <f t="shared" si="3"/>
        <v>6.1468250321928428</v>
      </c>
      <c r="F35" s="98">
        <f>SEKTOR_USD!F35*$B$54</f>
        <v>24343245.023641687</v>
      </c>
      <c r="G35" s="98">
        <f>SEKTOR_USD!G35*$C$54</f>
        <v>44860708.516331449</v>
      </c>
      <c r="H35" s="99">
        <f t="shared" si="1"/>
        <v>84.284011736165823</v>
      </c>
      <c r="I35" s="99">
        <f t="shared" si="4"/>
        <v>5.9458019609789048</v>
      </c>
      <c r="J35" s="98">
        <f>SEKTOR_USD!J35*$B$55</f>
        <v>47701948.557298332</v>
      </c>
      <c r="K35" s="98">
        <f>SEKTOR_USD!K35*$C$55</f>
        <v>78624082.362607554</v>
      </c>
      <c r="L35" s="99">
        <f t="shared" si="2"/>
        <v>64.823628259475313</v>
      </c>
      <c r="M35" s="99">
        <f t="shared" si="5"/>
        <v>5.5671688831777946</v>
      </c>
    </row>
    <row r="36" spans="1:13" ht="13.8" x14ac:dyDescent="0.25">
      <c r="A36" s="97" t="str">
        <f>SEKTOR_USD!A36</f>
        <v xml:space="preserve"> Çelik</v>
      </c>
      <c r="B36" s="98">
        <f>SEKTOR_USD!B36*$B$53</f>
        <v>7628892.1168909054</v>
      </c>
      <c r="C36" s="98">
        <f>SEKTOR_USD!C36*$C$53</f>
        <v>17486431.926345993</v>
      </c>
      <c r="D36" s="99">
        <f t="shared" si="0"/>
        <v>129.21325480052076</v>
      </c>
      <c r="E36" s="99">
        <f t="shared" si="3"/>
        <v>11.046653408848867</v>
      </c>
      <c r="F36" s="98">
        <f>SEKTOR_USD!F36*$B$54</f>
        <v>38539572.488655329</v>
      </c>
      <c r="G36" s="98">
        <f>SEKTOR_USD!G36*$C$54</f>
        <v>72662209.288052902</v>
      </c>
      <c r="H36" s="99">
        <f t="shared" si="1"/>
        <v>88.539219809566021</v>
      </c>
      <c r="I36" s="99">
        <f t="shared" si="4"/>
        <v>9.6305903487164723</v>
      </c>
      <c r="J36" s="98">
        <f>SEKTOR_USD!J36*$B$55</f>
        <v>76969520.650722966</v>
      </c>
      <c r="K36" s="98">
        <f>SEKTOR_USD!K36*$C$55</f>
        <v>122512403.17077473</v>
      </c>
      <c r="L36" s="99">
        <f t="shared" si="2"/>
        <v>59.170022282870981</v>
      </c>
      <c r="M36" s="99">
        <f t="shared" si="5"/>
        <v>8.6747879051882109</v>
      </c>
    </row>
    <row r="37" spans="1:13" ht="13.8" x14ac:dyDescent="0.25">
      <c r="A37" s="97" t="str">
        <f>SEKTOR_USD!A37</f>
        <v xml:space="preserve"> Çimento Cam Seramik ve Toprak Ürünleri</v>
      </c>
      <c r="B37" s="98">
        <f>SEKTOR_USD!B37*$B$53</f>
        <v>2200635.2833060594</v>
      </c>
      <c r="C37" s="98">
        <f>SEKTOR_USD!C37*$C$53</f>
        <v>3685691.4120760164</v>
      </c>
      <c r="D37" s="99">
        <f t="shared" si="0"/>
        <v>67.483064551202091</v>
      </c>
      <c r="E37" s="99">
        <f t="shared" si="3"/>
        <v>2.328351248137237</v>
      </c>
      <c r="F37" s="98">
        <f>SEKTOR_USD!F37*$B$54</f>
        <v>11137922.331781017</v>
      </c>
      <c r="G37" s="98">
        <f>SEKTOR_USD!G37*$C$54</f>
        <v>17556851.714296445</v>
      </c>
      <c r="H37" s="99">
        <f t="shared" si="1"/>
        <v>57.631299548566751</v>
      </c>
      <c r="I37" s="99">
        <f t="shared" si="4"/>
        <v>2.326970901796543</v>
      </c>
      <c r="J37" s="98">
        <f>SEKTOR_USD!J37*$B$55</f>
        <v>21368802.395813677</v>
      </c>
      <c r="K37" s="98">
        <f>SEKTOR_USD!K37*$C$55</f>
        <v>32926849.262272298</v>
      </c>
      <c r="L37" s="99">
        <f t="shared" si="2"/>
        <v>54.088416619561876</v>
      </c>
      <c r="M37" s="99">
        <f t="shared" si="5"/>
        <v>2.331465438141473</v>
      </c>
    </row>
    <row r="38" spans="1:13" ht="13.8" x14ac:dyDescent="0.25">
      <c r="A38" s="97" t="str">
        <f>SEKTOR_USD!A38</f>
        <v xml:space="preserve"> Mücevher</v>
      </c>
      <c r="B38" s="98">
        <f>SEKTOR_USD!B38*$B$53</f>
        <v>2361560.5891269371</v>
      </c>
      <c r="C38" s="98">
        <f>SEKTOR_USD!C38*$C$53</f>
        <v>5107679.6985189766</v>
      </c>
      <c r="D38" s="99">
        <f t="shared" si="0"/>
        <v>116.28408443279758</v>
      </c>
      <c r="E38" s="99">
        <f t="shared" si="3"/>
        <v>3.2266598234911061</v>
      </c>
      <c r="F38" s="98">
        <f>SEKTOR_USD!F38*$B$54</f>
        <v>10481295.943874499</v>
      </c>
      <c r="G38" s="98">
        <f>SEKTOR_USD!G38*$C$54</f>
        <v>19417327.466832902</v>
      </c>
      <c r="H38" s="99">
        <f t="shared" si="1"/>
        <v>85.256933596849905</v>
      </c>
      <c r="I38" s="99">
        <f t="shared" si="4"/>
        <v>2.5735568506956308</v>
      </c>
      <c r="J38" s="98">
        <f>SEKTOR_USD!J38*$B$55</f>
        <v>24871186.772728667</v>
      </c>
      <c r="K38" s="98">
        <f>SEKTOR_USD!K38*$C$55</f>
        <v>35691720.007783808</v>
      </c>
      <c r="L38" s="99">
        <f t="shared" si="2"/>
        <v>43.506300418763651</v>
      </c>
      <c r="M38" s="99">
        <f t="shared" si="5"/>
        <v>2.5272388184835335</v>
      </c>
    </row>
    <row r="39" spans="1:13" ht="13.8" x14ac:dyDescent="0.25">
      <c r="A39" s="97" t="str">
        <f>SEKTOR_USD!A39</f>
        <v xml:space="preserve"> Savunma ve Havacılık Sanayii</v>
      </c>
      <c r="B39" s="98">
        <f>SEKTOR_USD!B39*$B$53</f>
        <v>1140143.7080455911</v>
      </c>
      <c r="C39" s="98">
        <f>SEKTOR_USD!C39*$C$53</f>
        <v>1914435.706333529</v>
      </c>
      <c r="D39" s="99">
        <f t="shared" si="0"/>
        <v>67.911789787904183</v>
      </c>
      <c r="E39" s="99">
        <f t="shared" si="3"/>
        <v>1.2094009693040007</v>
      </c>
      <c r="F39" s="98">
        <f>SEKTOR_USD!F39*$B$54</f>
        <v>5981878.5860014195</v>
      </c>
      <c r="G39" s="98">
        <f>SEKTOR_USD!G39*$C$54</f>
        <v>10588160.953941725</v>
      </c>
      <c r="H39" s="99">
        <f t="shared" si="1"/>
        <v>77.003942853667482</v>
      </c>
      <c r="I39" s="99">
        <f t="shared" si="4"/>
        <v>1.4033462743948482</v>
      </c>
      <c r="J39" s="98">
        <f>SEKTOR_USD!J39*$B$55</f>
        <v>14636986.9407926</v>
      </c>
      <c r="K39" s="98">
        <f>SEKTOR_USD!K39*$C$55</f>
        <v>20832889.743874032</v>
      </c>
      <c r="L39" s="99">
        <f t="shared" si="2"/>
        <v>42.330452490968206</v>
      </c>
      <c r="M39" s="99">
        <f t="shared" si="5"/>
        <v>1.4751232961152856</v>
      </c>
    </row>
    <row r="40" spans="1:13" ht="13.8" x14ac:dyDescent="0.25">
      <c r="A40" s="97" t="str">
        <f>SEKTOR_USD!A40</f>
        <v xml:space="preserve"> İklimlendirme Sanayii</v>
      </c>
      <c r="B40" s="98">
        <f>SEKTOR_USD!B40*$B$53</f>
        <v>2451422.5963195264</v>
      </c>
      <c r="C40" s="98">
        <f>SEKTOR_USD!C40*$C$53</f>
        <v>4962029.0553410379</v>
      </c>
      <c r="D40" s="99">
        <f t="shared" si="0"/>
        <v>102.41426601805995</v>
      </c>
      <c r="E40" s="99">
        <f t="shared" si="3"/>
        <v>3.1346483610761542</v>
      </c>
      <c r="F40" s="98">
        <f>SEKTOR_USD!F40*$B$54</f>
        <v>13415478.923219353</v>
      </c>
      <c r="G40" s="98">
        <f>SEKTOR_USD!G40*$C$54</f>
        <v>23787742.677844509</v>
      </c>
      <c r="H40" s="99">
        <f t="shared" si="1"/>
        <v>77.315642728736009</v>
      </c>
      <c r="I40" s="99">
        <f t="shared" si="4"/>
        <v>3.1528081418887877</v>
      </c>
      <c r="J40" s="98">
        <f>SEKTOR_USD!J40*$B$55</f>
        <v>27391397.768267661</v>
      </c>
      <c r="K40" s="98">
        <f>SEKTOR_USD!K40*$C$55</f>
        <v>43301348.562542774</v>
      </c>
      <c r="L40" s="99">
        <f t="shared" si="2"/>
        <v>58.083749244466972</v>
      </c>
      <c r="M40" s="99">
        <f t="shared" si="5"/>
        <v>3.0660570282429274</v>
      </c>
    </row>
    <row r="41" spans="1:13" ht="13.8" x14ac:dyDescent="0.25">
      <c r="A41" s="97" t="str">
        <f>SEKTOR_USD!A41</f>
        <v xml:space="preserve"> Diğer Sanayi Ürünleri</v>
      </c>
      <c r="B41" s="98">
        <f>SEKTOR_USD!B41*$B$53</f>
        <v>56889.501453662037</v>
      </c>
      <c r="C41" s="98">
        <f>SEKTOR_USD!C41*$C$53</f>
        <v>105508.77879190675</v>
      </c>
      <c r="D41" s="99">
        <f t="shared" si="0"/>
        <v>85.462653206490771</v>
      </c>
      <c r="E41" s="99">
        <f t="shared" si="3"/>
        <v>6.6652757738933852E-2</v>
      </c>
      <c r="F41" s="98">
        <f>SEKTOR_USD!F41*$B$54</f>
        <v>279135.30199365714</v>
      </c>
      <c r="G41" s="98">
        <f>SEKTOR_USD!G41*$C$54</f>
        <v>526972.43236110453</v>
      </c>
      <c r="H41" s="99">
        <f t="shared" si="1"/>
        <v>88.787454899946354</v>
      </c>
      <c r="I41" s="99">
        <f t="shared" si="4"/>
        <v>6.9844499236426827E-2</v>
      </c>
      <c r="J41" s="98">
        <f>SEKTOR_USD!J41*$B$55</f>
        <v>648167.74936175707</v>
      </c>
      <c r="K41" s="98">
        <f>SEKTOR_USD!K41*$C$55</f>
        <v>958458.73657787021</v>
      </c>
      <c r="L41" s="99">
        <f t="shared" si="2"/>
        <v>47.872018859570368</v>
      </c>
      <c r="M41" s="99">
        <f t="shared" si="5"/>
        <v>6.7865995935920756E-2</v>
      </c>
    </row>
    <row r="42" spans="1:13" ht="16.8" x14ac:dyDescent="0.3">
      <c r="A42" s="92" t="s">
        <v>31</v>
      </c>
      <c r="B42" s="93">
        <f>SEKTOR_USD!B42*$B$53</f>
        <v>2131002.4905680888</v>
      </c>
      <c r="C42" s="93">
        <f>SEKTOR_USD!C42*$C$53</f>
        <v>4294747.8482672209</v>
      </c>
      <c r="D42" s="96">
        <f t="shared" si="0"/>
        <v>101.5365006505607</v>
      </c>
      <c r="E42" s="96">
        <f t="shared" si="3"/>
        <v>2.7131087209808591</v>
      </c>
      <c r="F42" s="93">
        <f>SEKTOR_USD!F42*$B$54</f>
        <v>11993807.378974078</v>
      </c>
      <c r="G42" s="93">
        <f>SEKTOR_USD!G42*$C$54</f>
        <v>22230051.749861196</v>
      </c>
      <c r="H42" s="96">
        <f t="shared" si="1"/>
        <v>85.346079417882919</v>
      </c>
      <c r="I42" s="96">
        <f t="shared" si="4"/>
        <v>2.9463530483222087</v>
      </c>
      <c r="J42" s="93">
        <f>SEKTOR_USD!J42*$B$55</f>
        <v>24636315.687348414</v>
      </c>
      <c r="K42" s="93">
        <f>SEKTOR_USD!K42*$C$55</f>
        <v>40436063.344909631</v>
      </c>
      <c r="L42" s="96">
        <f t="shared" si="2"/>
        <v>64.131941878285488</v>
      </c>
      <c r="M42" s="96">
        <f t="shared" si="5"/>
        <v>2.8631735576102342</v>
      </c>
    </row>
    <row r="43" spans="1:13" ht="13.8" x14ac:dyDescent="0.25">
      <c r="A43" s="97" t="str">
        <f>SEKTOR_USD!A43</f>
        <v xml:space="preserve"> Madencilik Ürünleri</v>
      </c>
      <c r="B43" s="98">
        <f>SEKTOR_USD!B43*$B$53</f>
        <v>2131002.4905680888</v>
      </c>
      <c r="C43" s="98">
        <f>SEKTOR_USD!C43*$C$53</f>
        <v>4294747.8482672209</v>
      </c>
      <c r="D43" s="99">
        <f t="shared" si="0"/>
        <v>101.5365006505607</v>
      </c>
      <c r="E43" s="99">
        <f t="shared" si="3"/>
        <v>2.7131087209808591</v>
      </c>
      <c r="F43" s="98">
        <f>SEKTOR_USD!F43*$B$54</f>
        <v>11993807.378974078</v>
      </c>
      <c r="G43" s="98">
        <f>SEKTOR_USD!G43*$C$54</f>
        <v>22230051.749861196</v>
      </c>
      <c r="H43" s="99">
        <f t="shared" si="1"/>
        <v>85.346079417882919</v>
      </c>
      <c r="I43" s="99">
        <f t="shared" si="4"/>
        <v>2.9463530483222087</v>
      </c>
      <c r="J43" s="98">
        <f>SEKTOR_USD!J43*$B$55</f>
        <v>24636315.687348414</v>
      </c>
      <c r="K43" s="98">
        <f>SEKTOR_USD!K43*$C$55</f>
        <v>40436063.344909631</v>
      </c>
      <c r="L43" s="99">
        <f t="shared" si="2"/>
        <v>64.131941878285488</v>
      </c>
      <c r="M43" s="99">
        <f t="shared" si="5"/>
        <v>2.8631735576102342</v>
      </c>
    </row>
    <row r="44" spans="1:13" ht="17.399999999999999" x14ac:dyDescent="0.3">
      <c r="A44" s="100" t="s">
        <v>33</v>
      </c>
      <c r="B44" s="101">
        <f>SEKTOR_USD!B44*$B$53</f>
        <v>84744808.199691728</v>
      </c>
      <c r="C44" s="101">
        <f>SEKTOR_USD!C44*$C$53</f>
        <v>158296194.1427308</v>
      </c>
      <c r="D44" s="102">
        <f>(C44-B44)/B44*100</f>
        <v>86.791612967868673</v>
      </c>
      <c r="E44" s="103">
        <f t="shared" si="3"/>
        <v>100</v>
      </c>
      <c r="F44" s="101">
        <f>SEKTOR_USD!F44*$B$54</f>
        <v>446418351.40333724</v>
      </c>
      <c r="G44" s="101">
        <f>SEKTOR_USD!G44*$C$54</f>
        <v>754493822.88113868</v>
      </c>
      <c r="H44" s="102">
        <f>(G44-F44)/F44*100</f>
        <v>69.010485458169811</v>
      </c>
      <c r="I44" s="102">
        <f t="shared" si="4"/>
        <v>100</v>
      </c>
      <c r="J44" s="101">
        <f>SEKTOR_USD!J44*$B$55</f>
        <v>939309337.78246653</v>
      </c>
      <c r="K44" s="101">
        <f>SEKTOR_USD!K44*$C$55</f>
        <v>1412281251.2511413</v>
      </c>
      <c r="L44" s="102">
        <f>(K44-J44)/J44*100</f>
        <v>50.353157840980579</v>
      </c>
      <c r="M44" s="102">
        <f t="shared" si="5"/>
        <v>100</v>
      </c>
    </row>
    <row r="45" spans="1:13" ht="13.8" hidden="1" x14ac:dyDescent="0.25">
      <c r="A45" s="42" t="s">
        <v>34</v>
      </c>
      <c r="B45" s="40" t="e">
        <f>SEKTOR_USD!#REF!*2.1157</f>
        <v>#REF!</v>
      </c>
      <c r="C45" s="40" t="e">
        <f>SEKTOR_USD!#REF!*2.7012</f>
        <v>#REF!</v>
      </c>
      <c r="D45" s="41"/>
      <c r="E45" s="41"/>
      <c r="F45" s="40" t="e">
        <f>SEKTOR_USD!#REF!*2.1642</f>
        <v>#REF!</v>
      </c>
      <c r="G45" s="40" t="e">
        <f>SEKTOR_USD!#REF!*2.5613</f>
        <v>#REF!</v>
      </c>
      <c r="H45" s="41" t="e">
        <f>(G45-F45)/F45*100</f>
        <v>#REF!</v>
      </c>
      <c r="I45" s="41" t="e">
        <f t="shared" ref="I45:I46" si="6">G45/G$46*100</f>
        <v>#REF!</v>
      </c>
      <c r="J45" s="40" t="e">
        <f>SEKTOR_USD!#REF!*2.0809</f>
        <v>#REF!</v>
      </c>
      <c r="K45" s="40" t="e">
        <f>SEKTOR_USD!#REF!*2.3856</f>
        <v>#REF!</v>
      </c>
      <c r="L45" s="41" t="e">
        <f>(K45-J45)/J45*100</f>
        <v>#REF!</v>
      </c>
      <c r="M45" s="41" t="e">
        <f t="shared" ref="M45:M46" si="7">K45/K$46*100</f>
        <v>#REF!</v>
      </c>
    </row>
    <row r="46" spans="1:13" s="22" customFormat="1" ht="17.399999999999999" hidden="1" x14ac:dyDescent="0.3">
      <c r="A46" s="43" t="s">
        <v>35</v>
      </c>
      <c r="B46" s="44" t="e">
        <f>SEKTOR_USD!#REF!*2.1157</f>
        <v>#REF!</v>
      </c>
      <c r="C46" s="44" t="e">
        <f>SEKTOR_USD!#REF!*2.7012</f>
        <v>#REF!</v>
      </c>
      <c r="D46" s="45" t="e">
        <f>(C46-B46)/B46*100</f>
        <v>#REF!</v>
      </c>
      <c r="E46" s="46" t="e">
        <f>C46/C$46*100</f>
        <v>#REF!</v>
      </c>
      <c r="F46" s="44" t="e">
        <f>SEKTOR_USD!#REF!*2.1642</f>
        <v>#REF!</v>
      </c>
      <c r="G46" s="44" t="e">
        <f>SEKTOR_USD!#REF!*2.5613</f>
        <v>#REF!</v>
      </c>
      <c r="H46" s="45" t="e">
        <f>(G46-F46)/F46*100</f>
        <v>#REF!</v>
      </c>
      <c r="I46" s="46" t="e">
        <f t="shared" si="6"/>
        <v>#REF!</v>
      </c>
      <c r="J46" s="44" t="e">
        <f>SEKTOR_USD!#REF!*2.0809</f>
        <v>#REF!</v>
      </c>
      <c r="K46" s="44" t="e">
        <f>SEKTOR_USD!#REF!*2.3856</f>
        <v>#REF!</v>
      </c>
      <c r="L46" s="45" t="e">
        <f>(K46-J46)/J46*100</f>
        <v>#REF!</v>
      </c>
      <c r="M46" s="46" t="e">
        <f t="shared" si="7"/>
        <v>#REF!</v>
      </c>
    </row>
    <row r="47" spans="1:13" s="22" customFormat="1" ht="17.399999999999999" hidden="1" x14ac:dyDescent="0.3">
      <c r="A47" s="23"/>
      <c r="B47" s="24"/>
      <c r="C47" s="24"/>
      <c r="D47" s="25"/>
      <c r="E47" s="26"/>
      <c r="F47" s="26"/>
      <c r="G47" s="26"/>
      <c r="H47" s="26"/>
      <c r="I47" s="26"/>
    </row>
    <row r="48" spans="1:13" hidden="1" x14ac:dyDescent="0.25">
      <c r="A48" s="1" t="s">
        <v>114</v>
      </c>
    </row>
    <row r="49" spans="1:3" hidden="1" x14ac:dyDescent="0.25">
      <c r="A49" s="1" t="s">
        <v>111</v>
      </c>
    </row>
    <row r="51" spans="1:3" x14ac:dyDescent="0.25">
      <c r="A51" s="27" t="s">
        <v>115</v>
      </c>
    </row>
    <row r="52" spans="1:3" x14ac:dyDescent="0.25">
      <c r="A52" s="81"/>
      <c r="B52" s="82">
        <v>2020</v>
      </c>
      <c r="C52" s="82">
        <v>2021</v>
      </c>
    </row>
    <row r="53" spans="1:3" x14ac:dyDescent="0.25">
      <c r="A53" s="84" t="s">
        <v>225</v>
      </c>
      <c r="B53" s="83">
        <v>6.8167619999999998</v>
      </c>
      <c r="C53" s="83">
        <v>8.6317090000000007</v>
      </c>
    </row>
    <row r="54" spans="1:3" x14ac:dyDescent="0.25">
      <c r="A54" s="82" t="s">
        <v>226</v>
      </c>
      <c r="B54" s="83">
        <v>6.4842268333333335</v>
      </c>
      <c r="C54" s="83">
        <v>7.890731333333334</v>
      </c>
    </row>
    <row r="55" spans="1:3" x14ac:dyDescent="0.25">
      <c r="A55" s="82" t="s">
        <v>227</v>
      </c>
      <c r="B55" s="83">
        <v>6.1108130000000003</v>
      </c>
      <c r="C55" s="83">
        <v>7.7206287500000004</v>
      </c>
    </row>
  </sheetData>
  <mergeCells count="5">
    <mergeCell ref="B6:E6"/>
    <mergeCell ref="F6:I6"/>
    <mergeCell ref="J6:M6"/>
    <mergeCell ref="A5:M5"/>
    <mergeCell ref="B1:J1"/>
  </mergeCells>
  <printOptions horizontalCentered="1" verticalCentered="1"/>
  <pageMargins left="0.11811023622047245" right="0" top="0.19685039370078741" bottom="0.19685039370078741" header="0.51181102362204722" footer="0.51181102362204722"/>
  <pageSetup paperSize="9" scale="70" orientation="landscape" horizontalDpi="4294967294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49"/>
  <sheetViews>
    <sheetView showGridLines="0" zoomScale="80" zoomScaleNormal="80" workbookViewId="0">
      <selection activeCell="B1" sqref="B1"/>
    </sheetView>
  </sheetViews>
  <sheetFormatPr defaultColWidth="9.109375" defaultRowHeight="13.2" x14ac:dyDescent="0.25"/>
  <cols>
    <col min="1" max="1" width="51" style="17" customWidth="1"/>
    <col min="2" max="2" width="14.44140625" style="17" customWidth="1"/>
    <col min="3" max="3" width="17.88671875" style="17" bestFit="1" customWidth="1"/>
    <col min="4" max="4" width="14.44140625" style="17" customWidth="1"/>
    <col min="5" max="5" width="17.88671875" style="17" bestFit="1" customWidth="1"/>
    <col min="6" max="6" width="19.88671875" style="17" bestFit="1" customWidth="1"/>
    <col min="7" max="7" width="19.88671875" style="17" customWidth="1"/>
    <col min="8" max="16384" width="9.109375" style="17"/>
  </cols>
  <sheetData>
    <row r="1" spans="1:7" x14ac:dyDescent="0.25">
      <c r="B1" s="18"/>
    </row>
    <row r="2" spans="1:7" x14ac:dyDescent="0.25">
      <c r="B2" s="18"/>
    </row>
    <row r="3" spans="1:7" x14ac:dyDescent="0.25">
      <c r="B3" s="18"/>
    </row>
    <row r="4" spans="1:7" x14ac:dyDescent="0.25">
      <c r="B4" s="18"/>
      <c r="C4" s="18"/>
    </row>
    <row r="5" spans="1:7" ht="24.6" x14ac:dyDescent="0.25">
      <c r="A5" s="157" t="s">
        <v>37</v>
      </c>
      <c r="B5" s="158"/>
      <c r="C5" s="158"/>
      <c r="D5" s="158"/>
      <c r="E5" s="158"/>
      <c r="F5" s="158"/>
      <c r="G5" s="159"/>
    </row>
    <row r="6" spans="1:7" ht="50.25" customHeight="1" x14ac:dyDescent="0.25">
      <c r="A6" s="88"/>
      <c r="B6" s="160" t="s">
        <v>121</v>
      </c>
      <c r="C6" s="160"/>
      <c r="D6" s="160" t="s">
        <v>122</v>
      </c>
      <c r="E6" s="160"/>
      <c r="F6" s="160" t="s">
        <v>118</v>
      </c>
      <c r="G6" s="160"/>
    </row>
    <row r="7" spans="1:7" ht="28.2" x14ac:dyDescent="0.3">
      <c r="A7" s="89" t="s">
        <v>1</v>
      </c>
      <c r="B7" s="104" t="s">
        <v>38</v>
      </c>
      <c r="C7" s="104" t="s">
        <v>39</v>
      </c>
      <c r="D7" s="104" t="s">
        <v>38</v>
      </c>
      <c r="E7" s="104" t="s">
        <v>39</v>
      </c>
      <c r="F7" s="104" t="s">
        <v>38</v>
      </c>
      <c r="G7" s="104" t="s">
        <v>39</v>
      </c>
    </row>
    <row r="8" spans="1:7" ht="16.8" x14ac:dyDescent="0.3">
      <c r="A8" s="92" t="s">
        <v>2</v>
      </c>
      <c r="B8" s="105">
        <f>SEKTOR_USD!D8</f>
        <v>34.279291573123132</v>
      </c>
      <c r="C8" s="105">
        <f>SEKTOR_TL!D8</f>
        <v>70.030840094659482</v>
      </c>
      <c r="D8" s="105">
        <f>SEKTOR_USD!H8</f>
        <v>20.901785889044039</v>
      </c>
      <c r="E8" s="105">
        <f>SEKTOR_TL!H8</f>
        <v>47.126794711500708</v>
      </c>
      <c r="F8" s="105">
        <f>SEKTOR_USD!L8</f>
        <v>12.683466875093572</v>
      </c>
      <c r="G8" s="105">
        <f>SEKTOR_TL!L8</f>
        <v>42.36848910374448</v>
      </c>
    </row>
    <row r="9" spans="1:7" s="21" customFormat="1" ht="15.6" x14ac:dyDescent="0.3">
      <c r="A9" s="95" t="s">
        <v>3</v>
      </c>
      <c r="B9" s="105">
        <f>SEKTOR_USD!D9</f>
        <v>29.065899456483436</v>
      </c>
      <c r="C9" s="105">
        <f>SEKTOR_TL!D9</f>
        <v>63.429394473743308</v>
      </c>
      <c r="D9" s="105">
        <f>SEKTOR_USD!H9</f>
        <v>16.007195747256318</v>
      </c>
      <c r="E9" s="105">
        <f>SEKTOR_TL!H9</f>
        <v>41.170510826259992</v>
      </c>
      <c r="F9" s="105">
        <f>SEKTOR_USD!L9</f>
        <v>10.030547166282867</v>
      </c>
      <c r="G9" s="105">
        <f>SEKTOR_TL!L9</f>
        <v>39.016691531918028</v>
      </c>
    </row>
    <row r="10" spans="1:7" ht="13.8" x14ac:dyDescent="0.25">
      <c r="A10" s="97" t="s">
        <v>4</v>
      </c>
      <c r="B10" s="106">
        <f>SEKTOR_USD!D10</f>
        <v>34.114320751644186</v>
      </c>
      <c r="C10" s="106">
        <f>SEKTOR_TL!D10</f>
        <v>69.821946176330357</v>
      </c>
      <c r="D10" s="106">
        <f>SEKTOR_USD!H10</f>
        <v>19.699503978402628</v>
      </c>
      <c r="E10" s="106">
        <f>SEKTOR_TL!H10</f>
        <v>45.66372381844851</v>
      </c>
      <c r="F10" s="106">
        <f>SEKTOR_USD!L10</f>
        <v>13.710344142543985</v>
      </c>
      <c r="G10" s="106">
        <f>SEKTOR_TL!L10</f>
        <v>43.665884090925253</v>
      </c>
    </row>
    <row r="11" spans="1:7" ht="13.8" x14ac:dyDescent="0.25">
      <c r="A11" s="97" t="s">
        <v>5</v>
      </c>
      <c r="B11" s="106">
        <f>SEKTOR_USD!D11</f>
        <v>11.942598421077303</v>
      </c>
      <c r="C11" s="106">
        <f>SEKTOR_TL!D11</f>
        <v>41.747054433556414</v>
      </c>
      <c r="D11" s="106">
        <f>SEKTOR_USD!H11</f>
        <v>24.96707427265034</v>
      </c>
      <c r="E11" s="106">
        <f>SEKTOR_TL!H11</f>
        <v>52.073891605559851</v>
      </c>
      <c r="F11" s="106">
        <f>SEKTOR_USD!L11</f>
        <v>22.261291678459489</v>
      </c>
      <c r="G11" s="106">
        <f>SEKTOR_TL!L11</f>
        <v>54.469469699833738</v>
      </c>
    </row>
    <row r="12" spans="1:7" ht="13.8" x14ac:dyDescent="0.25">
      <c r="A12" s="97" t="s">
        <v>6</v>
      </c>
      <c r="B12" s="106">
        <f>SEKTOR_USD!D12</f>
        <v>72.170169028907765</v>
      </c>
      <c r="C12" s="106">
        <f>SEKTOR_TL!D12</f>
        <v>118.01007539038986</v>
      </c>
      <c r="D12" s="106">
        <f>SEKTOR_USD!H12</f>
        <v>20.439625135364416</v>
      </c>
      <c r="E12" s="106">
        <f>SEKTOR_TL!H12</f>
        <v>46.564385894870519</v>
      </c>
      <c r="F12" s="106">
        <f>SEKTOR_USD!L12</f>
        <v>14.896493504337609</v>
      </c>
      <c r="G12" s="106">
        <f>SEKTOR_TL!L12</f>
        <v>45.164509374411757</v>
      </c>
    </row>
    <row r="13" spans="1:7" ht="13.8" x14ac:dyDescent="0.25">
      <c r="A13" s="97" t="s">
        <v>7</v>
      </c>
      <c r="B13" s="106">
        <f>SEKTOR_USD!D13</f>
        <v>24.203851474338116</v>
      </c>
      <c r="C13" s="106">
        <f>SEKTOR_TL!D13</f>
        <v>57.272837544527412</v>
      </c>
      <c r="D13" s="106">
        <f>SEKTOR_USD!H13</f>
        <v>13.415229999949997</v>
      </c>
      <c r="E13" s="106">
        <f>SEKTOR_TL!H13</f>
        <v>38.016317448561217</v>
      </c>
      <c r="F13" s="106">
        <f>SEKTOR_USD!L13</f>
        <v>7.4892402111582577</v>
      </c>
      <c r="G13" s="106">
        <f>SEKTOR_TL!L13</f>
        <v>35.805909670272115</v>
      </c>
    </row>
    <row r="14" spans="1:7" ht="13.8" x14ac:dyDescent="0.25">
      <c r="A14" s="97" t="s">
        <v>8</v>
      </c>
      <c r="B14" s="106">
        <f>SEKTOR_USD!D14</f>
        <v>23.81161534680319</v>
      </c>
      <c r="C14" s="106">
        <f>SEKTOR_TL!D14</f>
        <v>56.776169461914527</v>
      </c>
      <c r="D14" s="106">
        <f>SEKTOR_USD!H14</f>
        <v>4.8416350347587285</v>
      </c>
      <c r="E14" s="106">
        <f>SEKTOR_TL!H14</f>
        <v>27.583009643324235</v>
      </c>
      <c r="F14" s="106">
        <f>SEKTOR_USD!L14</f>
        <v>-11.296527372385833</v>
      </c>
      <c r="G14" s="106">
        <f>SEKTOR_TL!L14</f>
        <v>12.071271202963651</v>
      </c>
    </row>
    <row r="15" spans="1:7" ht="13.8" x14ac:dyDescent="0.25">
      <c r="A15" s="97" t="s">
        <v>9</v>
      </c>
      <c r="B15" s="106">
        <f>SEKTOR_USD!D15</f>
        <v>23.391831578102476</v>
      </c>
      <c r="C15" s="106">
        <f>SEKTOR_TL!D15</f>
        <v>56.244619242859208</v>
      </c>
      <c r="D15" s="106">
        <f>SEKTOR_USD!H15</f>
        <v>-3.0298439357472815</v>
      </c>
      <c r="E15" s="106">
        <f>SEKTOR_TL!H15</f>
        <v>18.00411498884521</v>
      </c>
      <c r="F15" s="106">
        <f>SEKTOR_USD!L15</f>
        <v>0.31592359774271422</v>
      </c>
      <c r="G15" s="106">
        <f>SEKTOR_TL!L15</f>
        <v>26.742874280645772</v>
      </c>
    </row>
    <row r="16" spans="1:7" ht="13.8" x14ac:dyDescent="0.25">
      <c r="A16" s="97" t="s">
        <v>10</v>
      </c>
      <c r="B16" s="106">
        <f>SEKTOR_USD!D16</f>
        <v>1.1793831926147289</v>
      </c>
      <c r="C16" s="106">
        <f>SEKTOR_TL!D16</f>
        <v>28.118158227930117</v>
      </c>
      <c r="D16" s="106">
        <f>SEKTOR_USD!H16</f>
        <v>-16.090017857870915</v>
      </c>
      <c r="E16" s="106">
        <f>SEKTOR_TL!H16</f>
        <v>2.1110368725284654</v>
      </c>
      <c r="F16" s="106">
        <f>SEKTOR_USD!L16</f>
        <v>-4.4990530044013326</v>
      </c>
      <c r="G16" s="106">
        <f>SEKTOR_TL!L16</f>
        <v>20.659453500940902</v>
      </c>
    </row>
    <row r="17" spans="1:7" ht="13.8" x14ac:dyDescent="0.25">
      <c r="A17" s="107" t="s">
        <v>11</v>
      </c>
      <c r="B17" s="106">
        <f>SEKTOR_USD!D17</f>
        <v>81.357237350789319</v>
      </c>
      <c r="C17" s="106">
        <f>SEKTOR_TL!D17</f>
        <v>129.64317924785175</v>
      </c>
      <c r="D17" s="106">
        <f>SEKTOR_USD!H17</f>
        <v>54.722294118856041</v>
      </c>
      <c r="E17" s="106">
        <f>SEKTOR_TL!H17</f>
        <v>88.283366012546153</v>
      </c>
      <c r="F17" s="106">
        <f>SEKTOR_USD!L17</f>
        <v>38.708737815269018</v>
      </c>
      <c r="G17" s="106">
        <f>SEKTOR_TL!L17</f>
        <v>75.249785757276186</v>
      </c>
    </row>
    <row r="18" spans="1:7" s="21" customFormat="1" ht="15.6" x14ac:dyDescent="0.3">
      <c r="A18" s="95" t="s">
        <v>12</v>
      </c>
      <c r="B18" s="105">
        <f>SEKTOR_USD!D18</f>
        <v>71.307779198049005</v>
      </c>
      <c r="C18" s="105">
        <f>SEKTOR_TL!D18</f>
        <v>116.91807627636297</v>
      </c>
      <c r="D18" s="105">
        <f>SEKTOR_USD!H18</f>
        <v>36.029009886449174</v>
      </c>
      <c r="E18" s="105">
        <f>SEKTOR_TL!H18</f>
        <v>65.535290196121949</v>
      </c>
      <c r="F18" s="105">
        <f>SEKTOR_USD!L18</f>
        <v>21.712648766829567</v>
      </c>
      <c r="G18" s="105">
        <f>SEKTOR_TL!L18</f>
        <v>53.77629381030583</v>
      </c>
    </row>
    <row r="19" spans="1:7" ht="13.8" x14ac:dyDescent="0.25">
      <c r="A19" s="97" t="s">
        <v>13</v>
      </c>
      <c r="B19" s="106">
        <f>SEKTOR_USD!D19</f>
        <v>71.307779198049005</v>
      </c>
      <c r="C19" s="106">
        <f>SEKTOR_TL!D19</f>
        <v>116.91807627636297</v>
      </c>
      <c r="D19" s="106">
        <f>SEKTOR_USD!H19</f>
        <v>36.029009886449174</v>
      </c>
      <c r="E19" s="106">
        <f>SEKTOR_TL!H19</f>
        <v>65.535290196121949</v>
      </c>
      <c r="F19" s="106">
        <f>SEKTOR_USD!L19</f>
        <v>21.712648766829567</v>
      </c>
      <c r="G19" s="106">
        <f>SEKTOR_TL!L19</f>
        <v>53.77629381030583</v>
      </c>
    </row>
    <row r="20" spans="1:7" s="21" customFormat="1" ht="15.6" x14ac:dyDescent="0.3">
      <c r="A20" s="95" t="s">
        <v>110</v>
      </c>
      <c r="B20" s="105">
        <f>SEKTOR_USD!D20</f>
        <v>33.887153680094194</v>
      </c>
      <c r="C20" s="105">
        <f>SEKTOR_TL!D20</f>
        <v>69.534296401260946</v>
      </c>
      <c r="D20" s="105">
        <f>SEKTOR_USD!H20</f>
        <v>29.077849005221179</v>
      </c>
      <c r="E20" s="105">
        <f>SEKTOR_TL!H20</f>
        <v>57.076341368702522</v>
      </c>
      <c r="F20" s="105">
        <f>SEKTOR_USD!L20</f>
        <v>16.603105601950332</v>
      </c>
      <c r="G20" s="105">
        <f>SEKTOR_TL!L20</f>
        <v>47.320706663696591</v>
      </c>
    </row>
    <row r="21" spans="1:7" ht="13.8" x14ac:dyDescent="0.25">
      <c r="A21" s="97" t="s">
        <v>109</v>
      </c>
      <c r="B21" s="106">
        <f>SEKTOR_USD!D21</f>
        <v>33.887153680094194</v>
      </c>
      <c r="C21" s="106">
        <f>SEKTOR_TL!D21</f>
        <v>69.534296401260946</v>
      </c>
      <c r="D21" s="106">
        <f>SEKTOR_USD!H21</f>
        <v>29.077849005221179</v>
      </c>
      <c r="E21" s="106">
        <f>SEKTOR_TL!H21</f>
        <v>57.076341368702522</v>
      </c>
      <c r="F21" s="106">
        <f>SEKTOR_USD!L21</f>
        <v>16.603105601950332</v>
      </c>
      <c r="G21" s="106">
        <f>SEKTOR_TL!L21</f>
        <v>47.320706663696591</v>
      </c>
    </row>
    <row r="22" spans="1:7" ht="16.8" x14ac:dyDescent="0.3">
      <c r="A22" s="92" t="s">
        <v>14</v>
      </c>
      <c r="B22" s="105">
        <f>SEKTOR_USD!D22</f>
        <v>49.63565871483862</v>
      </c>
      <c r="C22" s="105">
        <f>SEKTOR_TL!D22</f>
        <v>89.475804208772587</v>
      </c>
      <c r="D22" s="105">
        <f>SEKTOR_USD!H22</f>
        <v>42.073136428186615</v>
      </c>
      <c r="E22" s="105">
        <f>SEKTOR_TL!H22</f>
        <v>72.89045834667877</v>
      </c>
      <c r="F22" s="105">
        <f>SEKTOR_USD!L22</f>
        <v>19.842849145558954</v>
      </c>
      <c r="G22" s="105">
        <f>SEKTOR_TL!L22</f>
        <v>51.413919325483427</v>
      </c>
    </row>
    <row r="23" spans="1:7" s="21" customFormat="1" ht="15.6" x14ac:dyDescent="0.3">
      <c r="A23" s="95" t="s">
        <v>15</v>
      </c>
      <c r="B23" s="105">
        <f>SEKTOR_USD!D23</f>
        <v>59.106346331761692</v>
      </c>
      <c r="C23" s="105">
        <f>SEKTOR_TL!D23</f>
        <v>101.46804033777101</v>
      </c>
      <c r="D23" s="105">
        <f>SEKTOR_USD!H23</f>
        <v>51.33371947920439</v>
      </c>
      <c r="E23" s="105">
        <f>SEKTOR_TL!H23</f>
        <v>84.15976997377328</v>
      </c>
      <c r="F23" s="105">
        <f>SEKTOR_USD!L23</f>
        <v>25.665965138469417</v>
      </c>
      <c r="G23" s="105">
        <f>SEKTOR_TL!L23</f>
        <v>58.771060961048029</v>
      </c>
    </row>
    <row r="24" spans="1:7" ht="13.8" x14ac:dyDescent="0.25">
      <c r="A24" s="97" t="s">
        <v>16</v>
      </c>
      <c r="B24" s="106">
        <f>SEKTOR_USD!D24</f>
        <v>62.770482238392944</v>
      </c>
      <c r="C24" s="106">
        <f>SEKTOR_TL!D24</f>
        <v>106.10774389240471</v>
      </c>
      <c r="D24" s="106">
        <f>SEKTOR_USD!H24</f>
        <v>55.399989208961934</v>
      </c>
      <c r="E24" s="106">
        <f>SEKTOR_TL!H24</f>
        <v>89.10806107942058</v>
      </c>
      <c r="F24" s="106">
        <f>SEKTOR_USD!L24</f>
        <v>28.45043622125235</v>
      </c>
      <c r="G24" s="106">
        <f>SEKTOR_TL!L24</f>
        <v>62.289065438566404</v>
      </c>
    </row>
    <row r="25" spans="1:7" ht="13.8" x14ac:dyDescent="0.25">
      <c r="A25" s="97" t="s">
        <v>17</v>
      </c>
      <c r="B25" s="106">
        <f>SEKTOR_USD!D25</f>
        <v>51.385688417495366</v>
      </c>
      <c r="C25" s="106">
        <f>SEKTOR_TL!D25</f>
        <v>91.691775242335083</v>
      </c>
      <c r="D25" s="106">
        <f>SEKTOR_USD!H25</f>
        <v>25.695062602214396</v>
      </c>
      <c r="E25" s="106">
        <f>SEKTOR_TL!H25</f>
        <v>52.959789102677355</v>
      </c>
      <c r="F25" s="106">
        <f>SEKTOR_USD!L25</f>
        <v>1.934262021733268</v>
      </c>
      <c r="G25" s="106">
        <f>SEKTOR_TL!L25</f>
        <v>28.787543322799593</v>
      </c>
    </row>
    <row r="26" spans="1:7" ht="13.8" x14ac:dyDescent="0.25">
      <c r="A26" s="97" t="s">
        <v>18</v>
      </c>
      <c r="B26" s="106">
        <f>SEKTOR_USD!D26</f>
        <v>52.718210037987213</v>
      </c>
      <c r="C26" s="106">
        <f>SEKTOR_TL!D26</f>
        <v>93.379077639616099</v>
      </c>
      <c r="D26" s="106">
        <f>SEKTOR_USD!H26</f>
        <v>54.629495932861126</v>
      </c>
      <c r="E26" s="106">
        <f>SEKTOR_TL!H26</f>
        <v>88.170438816640186</v>
      </c>
      <c r="F26" s="106">
        <f>SEKTOR_USD!L26</f>
        <v>31.998004389908573</v>
      </c>
      <c r="G26" s="106">
        <f>SEKTOR_TL!L26</f>
        <v>66.771195196998249</v>
      </c>
    </row>
    <row r="27" spans="1:7" s="21" customFormat="1" ht="15.6" x14ac:dyDescent="0.3">
      <c r="A27" s="95" t="s">
        <v>19</v>
      </c>
      <c r="B27" s="105">
        <f>SEKTOR_USD!D27</f>
        <v>66.6260225572086</v>
      </c>
      <c r="C27" s="105">
        <f>SEKTOR_TL!D27</f>
        <v>110.98981283801027</v>
      </c>
      <c r="D27" s="105">
        <f>SEKTOR_USD!H27</f>
        <v>40.133234394389497</v>
      </c>
      <c r="E27" s="105">
        <f>SEKTOR_TL!H27</f>
        <v>70.529768914441405</v>
      </c>
      <c r="F27" s="105">
        <f>SEKTOR_USD!L27</f>
        <v>13.446936700079268</v>
      </c>
      <c r="G27" s="105">
        <f>SEKTOR_TL!L27</f>
        <v>43.333085317135719</v>
      </c>
    </row>
    <row r="28" spans="1:7" ht="13.8" x14ac:dyDescent="0.25">
      <c r="A28" s="97" t="s">
        <v>20</v>
      </c>
      <c r="B28" s="106">
        <f>SEKTOR_USD!D28</f>
        <v>66.6260225572086</v>
      </c>
      <c r="C28" s="106">
        <f>SEKTOR_TL!D28</f>
        <v>110.98981283801027</v>
      </c>
      <c r="D28" s="106">
        <f>SEKTOR_USD!H28</f>
        <v>40.133234394389497</v>
      </c>
      <c r="E28" s="106">
        <f>SEKTOR_TL!H28</f>
        <v>70.529768914441405</v>
      </c>
      <c r="F28" s="106">
        <f>SEKTOR_USD!L28</f>
        <v>13.446936700079268</v>
      </c>
      <c r="G28" s="106">
        <f>SEKTOR_TL!L28</f>
        <v>43.333085317135719</v>
      </c>
    </row>
    <row r="29" spans="1:7" s="21" customFormat="1" ht="15.6" x14ac:dyDescent="0.3">
      <c r="A29" s="95" t="s">
        <v>21</v>
      </c>
      <c r="B29" s="105">
        <f>SEKTOR_USD!D29</f>
        <v>45.576703838652357</v>
      </c>
      <c r="C29" s="105">
        <f>SEKTOR_TL!D29</f>
        <v>84.336162053835878</v>
      </c>
      <c r="D29" s="105">
        <f>SEKTOR_USD!H29</f>
        <v>41.413303766651048</v>
      </c>
      <c r="E29" s="105">
        <f>SEKTOR_TL!H29</f>
        <v>72.087500277665811</v>
      </c>
      <c r="F29" s="105">
        <f>SEKTOR_USD!L29</f>
        <v>20.455685554630829</v>
      </c>
      <c r="G29" s="105">
        <f>SEKTOR_TL!L29</f>
        <v>52.188199670656331</v>
      </c>
    </row>
    <row r="30" spans="1:7" ht="13.8" x14ac:dyDescent="0.25">
      <c r="A30" s="97" t="s">
        <v>22</v>
      </c>
      <c r="B30" s="106">
        <f>SEKTOR_USD!D30</f>
        <v>34.070179373605818</v>
      </c>
      <c r="C30" s="106">
        <f>SEKTOR_TL!D30</f>
        <v>69.766052259235096</v>
      </c>
      <c r="D30" s="106">
        <f>SEKTOR_USD!H30</f>
        <v>35.303401019902353</v>
      </c>
      <c r="E30" s="106">
        <f>SEKTOR_TL!H30</f>
        <v>64.6522882953291</v>
      </c>
      <c r="F30" s="106">
        <f>SEKTOR_USD!L30</f>
        <v>22.697967081758826</v>
      </c>
      <c r="G30" s="106">
        <f>SEKTOR_TL!L30</f>
        <v>55.021181668949929</v>
      </c>
    </row>
    <row r="31" spans="1:7" ht="13.8" x14ac:dyDescent="0.25">
      <c r="A31" s="97" t="s">
        <v>23</v>
      </c>
      <c r="B31" s="106">
        <f>SEKTOR_USD!D31</f>
        <v>16.784339143316192</v>
      </c>
      <c r="C31" s="106">
        <f>SEKTOR_TL!D31</f>
        <v>47.877897342230064</v>
      </c>
      <c r="D31" s="106">
        <f>SEKTOR_USD!H31</f>
        <v>33.303167473652032</v>
      </c>
      <c r="E31" s="106">
        <f>SEKTOR_TL!H31</f>
        <v>62.218180741249562</v>
      </c>
      <c r="F31" s="106">
        <f>SEKTOR_USD!L31</f>
        <v>11.803503511651622</v>
      </c>
      <c r="G31" s="106">
        <f>SEKTOR_TL!L31</f>
        <v>41.256710614902367</v>
      </c>
    </row>
    <row r="32" spans="1:7" ht="13.8" x14ac:dyDescent="0.25">
      <c r="A32" s="97" t="s">
        <v>24</v>
      </c>
      <c r="B32" s="106">
        <f>SEKTOR_USD!D32</f>
        <v>213.95863482959467</v>
      </c>
      <c r="C32" s="106">
        <f>SEKTOR_TL!D32</f>
        <v>297.54938985493789</v>
      </c>
      <c r="D32" s="106">
        <f>SEKTOR_USD!H32</f>
        <v>46.725772740745199</v>
      </c>
      <c r="E32" s="106">
        <f>SEKTOR_TL!H32</f>
        <v>78.552305792450156</v>
      </c>
      <c r="F32" s="106">
        <f>SEKTOR_USD!L32</f>
        <v>52.99278823920114</v>
      </c>
      <c r="G32" s="106">
        <f>SEKTOR_TL!L32</f>
        <v>93.296787092362038</v>
      </c>
    </row>
    <row r="33" spans="1:7" ht="13.8" x14ac:dyDescent="0.25">
      <c r="A33" s="97" t="s">
        <v>105</v>
      </c>
      <c r="B33" s="106">
        <f>SEKTOR_USD!D33</f>
        <v>45.099134496123469</v>
      </c>
      <c r="C33" s="106">
        <f>SEKTOR_TL!D33</f>
        <v>83.731440986556322</v>
      </c>
      <c r="D33" s="106">
        <f>SEKTOR_USD!H33</f>
        <v>46.281684130358471</v>
      </c>
      <c r="E33" s="106">
        <f>SEKTOR_TL!H33</f>
        <v>78.011889177975604</v>
      </c>
      <c r="F33" s="106">
        <f>SEKTOR_USD!L33</f>
        <v>25.159414222989607</v>
      </c>
      <c r="G33" s="106">
        <f>SEKTOR_TL!L33</f>
        <v>58.131065667231582</v>
      </c>
    </row>
    <row r="34" spans="1:7" ht="13.8" x14ac:dyDescent="0.25">
      <c r="A34" s="97" t="s">
        <v>25</v>
      </c>
      <c r="B34" s="106">
        <f>SEKTOR_USD!D34</f>
        <v>41.623895169114391</v>
      </c>
      <c r="C34" s="106">
        <f>SEKTOR_TL!D34</f>
        <v>79.330927285755521</v>
      </c>
      <c r="D34" s="106">
        <f>SEKTOR_USD!H34</f>
        <v>34.343792516346944</v>
      </c>
      <c r="E34" s="106">
        <f>SEKTOR_TL!H34</f>
        <v>63.484529504440957</v>
      </c>
      <c r="F34" s="106">
        <f>SEKTOR_USD!L34</f>
        <v>17.609101118857183</v>
      </c>
      <c r="G34" s="106">
        <f>SEKTOR_TL!L34</f>
        <v>48.591718869470562</v>
      </c>
    </row>
    <row r="35" spans="1:7" ht="13.8" x14ac:dyDescent="0.25">
      <c r="A35" s="97" t="s">
        <v>26</v>
      </c>
      <c r="B35" s="106">
        <f>SEKTOR_USD!D35</f>
        <v>66.72340685410137</v>
      </c>
      <c r="C35" s="106">
        <f>SEKTOR_TL!D35</f>
        <v>111.11312547705327</v>
      </c>
      <c r="D35" s="106">
        <f>SEKTOR_USD!H35</f>
        <v>51.435815436536373</v>
      </c>
      <c r="E35" s="106">
        <f>SEKTOR_TL!H35</f>
        <v>84.284011736165823</v>
      </c>
      <c r="F35" s="106">
        <f>SEKTOR_USD!L35</f>
        <v>30.456521468561636</v>
      </c>
      <c r="G35" s="106">
        <f>SEKTOR_TL!L35</f>
        <v>64.823628259475313</v>
      </c>
    </row>
    <row r="36" spans="1:7" ht="13.8" x14ac:dyDescent="0.25">
      <c r="A36" s="97" t="s">
        <v>27</v>
      </c>
      <c r="B36" s="106">
        <f>SEKTOR_USD!D36</f>
        <v>81.017711002596059</v>
      </c>
      <c r="C36" s="106">
        <f>SEKTOR_TL!D36</f>
        <v>129.21325480052076</v>
      </c>
      <c r="D36" s="106">
        <f>SEKTOR_USD!H36</f>
        <v>54.932542571878116</v>
      </c>
      <c r="E36" s="106">
        <f>SEKTOR_TL!H36</f>
        <v>88.539219809566021</v>
      </c>
      <c r="F36" s="106">
        <f>SEKTOR_USD!L36</f>
        <v>25.981739683631044</v>
      </c>
      <c r="G36" s="106">
        <f>SEKTOR_TL!L36</f>
        <v>59.170022282870981</v>
      </c>
    </row>
    <row r="37" spans="1:7" ht="13.8" x14ac:dyDescent="0.25">
      <c r="A37" s="97" t="s">
        <v>106</v>
      </c>
      <c r="B37" s="106">
        <f>SEKTOR_USD!D37</f>
        <v>32.267224263026158</v>
      </c>
      <c r="C37" s="106">
        <f>SEKTOR_TL!D37</f>
        <v>67.483064551202091</v>
      </c>
      <c r="D37" s="106">
        <f>SEKTOR_USD!H37</f>
        <v>29.533887180802214</v>
      </c>
      <c r="E37" s="106">
        <f>SEKTOR_TL!H37</f>
        <v>57.631299548566751</v>
      </c>
      <c r="F37" s="106">
        <f>SEKTOR_USD!L37</f>
        <v>21.959691356514817</v>
      </c>
      <c r="G37" s="106">
        <f>SEKTOR_TL!L37</f>
        <v>54.088416619561876</v>
      </c>
    </row>
    <row r="38" spans="1:7" ht="13.8" x14ac:dyDescent="0.25">
      <c r="A38" s="107" t="s">
        <v>28</v>
      </c>
      <c r="B38" s="106">
        <f>SEKTOR_USD!D38</f>
        <v>70.807093701407922</v>
      </c>
      <c r="C38" s="106">
        <f>SEKTOR_TL!D38</f>
        <v>116.28408443279758</v>
      </c>
      <c r="D38" s="106">
        <f>SEKTOR_USD!H38</f>
        <v>52.235316239349707</v>
      </c>
      <c r="E38" s="106">
        <f>SEKTOR_TL!H38</f>
        <v>85.256933596849905</v>
      </c>
      <c r="F38" s="106">
        <f>SEKTOR_USD!L38</f>
        <v>13.584035002445418</v>
      </c>
      <c r="G38" s="106">
        <f>SEKTOR_TL!L38</f>
        <v>43.506300418763651</v>
      </c>
    </row>
    <row r="39" spans="1:7" ht="13.8" x14ac:dyDescent="0.25">
      <c r="A39" s="107" t="s">
        <v>107</v>
      </c>
      <c r="B39" s="106">
        <f>SEKTOR_USD!D39</f>
        <v>32.605803552711649</v>
      </c>
      <c r="C39" s="106">
        <f>SEKTOR_TL!D39</f>
        <v>67.911789787904183</v>
      </c>
      <c r="D39" s="106">
        <f>SEKTOR_USD!H39</f>
        <v>45.453401893067117</v>
      </c>
      <c r="E39" s="106">
        <f>SEKTOR_TL!H39</f>
        <v>77.003942853667482</v>
      </c>
      <c r="F39" s="106">
        <f>SEKTOR_USD!L39</f>
        <v>12.653361214614915</v>
      </c>
      <c r="G39" s="106">
        <f>SEKTOR_TL!L39</f>
        <v>42.330452490968206</v>
      </c>
    </row>
    <row r="40" spans="1:7" ht="13.8" x14ac:dyDescent="0.25">
      <c r="A40" s="107" t="s">
        <v>29</v>
      </c>
      <c r="B40" s="106">
        <f>SEKTOR_USD!D40</f>
        <v>59.853613791869279</v>
      </c>
      <c r="C40" s="106">
        <f>SEKTOR_TL!D40</f>
        <v>102.41426601805995</v>
      </c>
      <c r="D40" s="106">
        <f>SEKTOR_USD!H40</f>
        <v>45.709541990668441</v>
      </c>
      <c r="E40" s="106">
        <f>SEKTOR_TL!H40</f>
        <v>77.315642728736009</v>
      </c>
      <c r="F40" s="106">
        <f>SEKTOR_USD!L40</f>
        <v>25.121963670618026</v>
      </c>
      <c r="G40" s="106">
        <f>SEKTOR_TL!L40</f>
        <v>58.083749244466972</v>
      </c>
    </row>
    <row r="41" spans="1:7" ht="13.8" x14ac:dyDescent="0.25">
      <c r="A41" s="97" t="s">
        <v>30</v>
      </c>
      <c r="B41" s="106">
        <f>SEKTOR_USD!D41</f>
        <v>46.46633323681143</v>
      </c>
      <c r="C41" s="106">
        <f>SEKTOR_TL!D41</f>
        <v>85.462653206490771</v>
      </c>
      <c r="D41" s="106">
        <f>SEKTOR_USD!H41</f>
        <v>55.13653033499201</v>
      </c>
      <c r="E41" s="106">
        <f>SEKTOR_TL!H41</f>
        <v>88.787454899946354</v>
      </c>
      <c r="F41" s="106">
        <f>SEKTOR_USD!L41</f>
        <v>17.039464588076164</v>
      </c>
      <c r="G41" s="106">
        <f>SEKTOR_TL!L41</f>
        <v>47.872018859570368</v>
      </c>
    </row>
    <row r="42" spans="1:7" ht="16.8" x14ac:dyDescent="0.3">
      <c r="A42" s="92" t="s">
        <v>31</v>
      </c>
      <c r="B42" s="105">
        <f>SEKTOR_USD!D42</f>
        <v>59.160411831274338</v>
      </c>
      <c r="C42" s="105">
        <f>SEKTOR_TL!D42</f>
        <v>101.5365006505607</v>
      </c>
      <c r="D42" s="105">
        <f>SEKTOR_USD!H42</f>
        <v>52.308572025208221</v>
      </c>
      <c r="E42" s="105">
        <f>SEKTOR_TL!H42</f>
        <v>85.346079417882919</v>
      </c>
      <c r="F42" s="105">
        <f>SEKTOR_USD!L42</f>
        <v>29.909057490307561</v>
      </c>
      <c r="G42" s="105">
        <f>SEKTOR_TL!L42</f>
        <v>64.131941878285488</v>
      </c>
    </row>
    <row r="43" spans="1:7" ht="13.8" x14ac:dyDescent="0.25">
      <c r="A43" s="97" t="s">
        <v>32</v>
      </c>
      <c r="B43" s="106">
        <f>SEKTOR_USD!D43</f>
        <v>59.160411831274338</v>
      </c>
      <c r="C43" s="106">
        <f>SEKTOR_TL!D43</f>
        <v>101.5365006505607</v>
      </c>
      <c r="D43" s="106">
        <f>SEKTOR_USD!H43</f>
        <v>52.308572025208221</v>
      </c>
      <c r="E43" s="106">
        <f>SEKTOR_TL!H43</f>
        <v>85.346079417882919</v>
      </c>
      <c r="F43" s="106">
        <f>SEKTOR_USD!L43</f>
        <v>29.909057490307561</v>
      </c>
      <c r="G43" s="106">
        <f>SEKTOR_TL!L43</f>
        <v>64.131941878285488</v>
      </c>
    </row>
    <row r="44" spans="1:7" ht="17.399999999999999" x14ac:dyDescent="0.3">
      <c r="A44" s="108" t="s">
        <v>40</v>
      </c>
      <c r="B44" s="109">
        <f>SEKTOR_USD!D44</f>
        <v>47.515859165093985</v>
      </c>
      <c r="C44" s="109">
        <f>SEKTOR_TL!D44</f>
        <v>86.791612967868673</v>
      </c>
      <c r="D44" s="109">
        <f>SEKTOR_USD!H44</f>
        <v>38.88475967912705</v>
      </c>
      <c r="E44" s="109">
        <f>SEKTOR_TL!H44</f>
        <v>69.010485458169811</v>
      </c>
      <c r="F44" s="109">
        <f>SEKTOR_USD!L44</f>
        <v>19.003265313814758</v>
      </c>
      <c r="G44" s="109">
        <f>SEKTOR_TL!L44</f>
        <v>50.353157840980579</v>
      </c>
    </row>
    <row r="45" spans="1:7" ht="13.8" hidden="1" x14ac:dyDescent="0.25">
      <c r="A45" s="42" t="s">
        <v>34</v>
      </c>
      <c r="B45" s="47"/>
      <c r="C45" s="47"/>
      <c r="D45" s="41" t="e">
        <f>SEKTOR_USD!#REF!</f>
        <v>#REF!</v>
      </c>
      <c r="E45" s="41" t="e">
        <f>SEKTOR_TL!H45</f>
        <v>#REF!</v>
      </c>
      <c r="F45" s="41" t="e">
        <f>SEKTOR_USD!#REF!</f>
        <v>#REF!</v>
      </c>
      <c r="G45" s="41" t="e">
        <f>SEKTOR_TL!L45</f>
        <v>#REF!</v>
      </c>
    </row>
    <row r="46" spans="1:7" s="22" customFormat="1" ht="17.399999999999999" hidden="1" x14ac:dyDescent="0.3">
      <c r="A46" s="43" t="s">
        <v>40</v>
      </c>
      <c r="B46" s="48" t="e">
        <f>SEKTOR_USD!#REF!</f>
        <v>#REF!</v>
      </c>
      <c r="C46" s="48" t="e">
        <f>SEKTOR_TL!D46</f>
        <v>#REF!</v>
      </c>
      <c r="D46" s="48" t="e">
        <f>SEKTOR_USD!#REF!</f>
        <v>#REF!</v>
      </c>
      <c r="E46" s="48" t="e">
        <f>SEKTOR_TL!H46</f>
        <v>#REF!</v>
      </c>
      <c r="F46" s="48" t="e">
        <f>SEKTOR_USD!#REF!</f>
        <v>#REF!</v>
      </c>
      <c r="G46" s="48" t="e">
        <f>SEKTOR_TL!L46</f>
        <v>#REF!</v>
      </c>
    </row>
    <row r="47" spans="1:7" s="22" customFormat="1" ht="17.399999999999999" x14ac:dyDescent="0.3">
      <c r="A47" s="23"/>
      <c r="B47" s="25"/>
      <c r="C47" s="25"/>
      <c r="D47" s="25"/>
      <c r="E47" s="25"/>
    </row>
    <row r="48" spans="1:7" x14ac:dyDescent="0.25">
      <c r="A48" s="21" t="s">
        <v>36</v>
      </c>
    </row>
    <row r="49" spans="1:1" x14ac:dyDescent="0.25">
      <c r="A49" s="28"/>
    </row>
  </sheetData>
  <mergeCells count="4">
    <mergeCell ref="B6:C6"/>
    <mergeCell ref="D6:E6"/>
    <mergeCell ref="F6:G6"/>
    <mergeCell ref="A5:G5"/>
  </mergeCells>
  <printOptions horizontalCentered="1" verticalCentered="1"/>
  <pageMargins left="0.11811023622047245" right="0" top="0.19685039370078741" bottom="0.19685039370078741" header="0.51181102362204722" footer="0.51181102362204722"/>
  <pageSetup paperSize="9" scale="70" orientation="landscape" horizontalDpi="4294967294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M22"/>
  <sheetViews>
    <sheetView showGridLines="0" zoomScale="80" zoomScaleNormal="80" workbookViewId="0">
      <selection activeCell="C1" sqref="C1"/>
    </sheetView>
  </sheetViews>
  <sheetFormatPr defaultColWidth="9.109375" defaultRowHeight="13.2" x14ac:dyDescent="0.25"/>
  <cols>
    <col min="1" max="1" width="32.33203125" customWidth="1"/>
    <col min="2" max="2" width="12.6640625" bestFit="1" customWidth="1"/>
    <col min="3" max="3" width="12.88671875" customWidth="1"/>
    <col min="4" max="4" width="12.109375" bestFit="1" customWidth="1"/>
    <col min="5" max="5" width="13.5546875" bestFit="1" customWidth="1"/>
    <col min="6" max="7" width="12.6640625" bestFit="1" customWidth="1"/>
    <col min="8" max="8" width="12.109375" bestFit="1" customWidth="1"/>
    <col min="9" max="9" width="15" bestFit="1" customWidth="1"/>
    <col min="10" max="11" width="14.109375" bestFit="1" customWidth="1"/>
    <col min="12" max="12" width="10.33203125" customWidth="1"/>
    <col min="13" max="13" width="15" bestFit="1" customWidth="1"/>
  </cols>
  <sheetData>
    <row r="2" spans="1:13" ht="24.6" x14ac:dyDescent="0.4">
      <c r="C2" s="153" t="s">
        <v>123</v>
      </c>
      <c r="D2" s="153"/>
      <c r="E2" s="153"/>
      <c r="F2" s="153"/>
      <c r="G2" s="153"/>
      <c r="H2" s="153"/>
      <c r="I2" s="153"/>
      <c r="J2" s="153"/>
      <c r="K2" s="153"/>
    </row>
    <row r="6" spans="1:13" ht="22.5" customHeight="1" x14ac:dyDescent="0.25">
      <c r="A6" s="161" t="s">
        <v>113</v>
      </c>
      <c r="B6" s="162"/>
      <c r="C6" s="162"/>
      <c r="D6" s="162"/>
      <c r="E6" s="162"/>
      <c r="F6" s="162"/>
      <c r="G6" s="162"/>
      <c r="H6" s="162"/>
      <c r="I6" s="162"/>
      <c r="J6" s="162"/>
      <c r="K6" s="162"/>
      <c r="L6" s="162"/>
      <c r="M6" s="163"/>
    </row>
    <row r="7" spans="1:13" ht="24" customHeight="1" x14ac:dyDescent="0.25">
      <c r="A7" s="50"/>
      <c r="B7" s="149" t="s">
        <v>125</v>
      </c>
      <c r="C7" s="149"/>
      <c r="D7" s="149"/>
      <c r="E7" s="149"/>
      <c r="F7" s="149" t="s">
        <v>126</v>
      </c>
      <c r="G7" s="149"/>
      <c r="H7" s="149"/>
      <c r="I7" s="149"/>
      <c r="J7" s="149" t="s">
        <v>104</v>
      </c>
      <c r="K7" s="149"/>
      <c r="L7" s="149"/>
      <c r="M7" s="149"/>
    </row>
    <row r="8" spans="1:13" ht="64.8" x14ac:dyDescent="0.3">
      <c r="A8" s="51" t="s">
        <v>41</v>
      </c>
      <c r="B8" s="71">
        <v>2020</v>
      </c>
      <c r="C8" s="72">
        <v>2021</v>
      </c>
      <c r="D8" s="7" t="s">
        <v>119</v>
      </c>
      <c r="E8" s="7" t="s">
        <v>224</v>
      </c>
      <c r="F8" s="5">
        <v>2020</v>
      </c>
      <c r="G8" s="6">
        <v>2021</v>
      </c>
      <c r="H8" s="7" t="s">
        <v>119</v>
      </c>
      <c r="I8" s="7" t="s">
        <v>224</v>
      </c>
      <c r="J8" s="5" t="s">
        <v>127</v>
      </c>
      <c r="K8" s="5" t="s">
        <v>128</v>
      </c>
      <c r="L8" s="7" t="s">
        <v>119</v>
      </c>
      <c r="M8" s="7" t="s">
        <v>224</v>
      </c>
    </row>
    <row r="9" spans="1:13" ht="22.5" customHeight="1" x14ac:dyDescent="0.3">
      <c r="A9" s="52" t="s">
        <v>198</v>
      </c>
      <c r="B9" s="75">
        <v>3779582.06336</v>
      </c>
      <c r="C9" s="75">
        <v>6113506.6898100004</v>
      </c>
      <c r="D9" s="64">
        <f>(C9-B9)/B9*100</f>
        <v>61.750865236543405</v>
      </c>
      <c r="E9" s="77">
        <f t="shared" ref="E9:E22" si="0">C9/C$22*100</f>
        <v>33.336247281101464</v>
      </c>
      <c r="F9" s="75">
        <v>20436839.36318</v>
      </c>
      <c r="G9" s="75">
        <v>30254574.256499998</v>
      </c>
      <c r="H9" s="64">
        <f t="shared" ref="H9:H21" si="1">(G9-F9)/F9*100</f>
        <v>48.039399433789669</v>
      </c>
      <c r="I9" s="66">
        <f t="shared" ref="I9:I22" si="2">G9/G$22*100</f>
        <v>31.641175821797781</v>
      </c>
      <c r="J9" s="75">
        <v>44814927.298210002</v>
      </c>
      <c r="K9" s="75">
        <v>55331451.190619998</v>
      </c>
      <c r="L9" s="64">
        <f t="shared" ref="L9:L22" si="3">(K9-J9)/J9*100</f>
        <v>23.466564661436028</v>
      </c>
      <c r="M9" s="77">
        <f t="shared" ref="M9:M22" si="4">K9/K$22*100</f>
        <v>30.24847865558446</v>
      </c>
    </row>
    <row r="10" spans="1:13" ht="22.5" customHeight="1" x14ac:dyDescent="0.3">
      <c r="A10" s="52" t="s">
        <v>199</v>
      </c>
      <c r="B10" s="75">
        <v>2123377.9242400001</v>
      </c>
      <c r="C10" s="75">
        <v>2501759.43939</v>
      </c>
      <c r="D10" s="64">
        <f t="shared" ref="D10:D22" si="5">(C10-B10)/B10*100</f>
        <v>17.8197913254387</v>
      </c>
      <c r="E10" s="77">
        <f t="shared" si="0"/>
        <v>13.641805847427108</v>
      </c>
      <c r="F10" s="75">
        <v>11297649.96826</v>
      </c>
      <c r="G10" s="75">
        <v>15093561.83953</v>
      </c>
      <c r="H10" s="64">
        <f t="shared" si="1"/>
        <v>33.599127977361348</v>
      </c>
      <c r="I10" s="66">
        <f t="shared" si="2"/>
        <v>15.785316953820356</v>
      </c>
      <c r="J10" s="75">
        <v>27087032.959150001</v>
      </c>
      <c r="K10" s="75">
        <v>30643965.503850002</v>
      </c>
      <c r="L10" s="64">
        <f t="shared" si="3"/>
        <v>13.131495612916394</v>
      </c>
      <c r="M10" s="77">
        <f t="shared" si="4"/>
        <v>16.752377111388874</v>
      </c>
    </row>
    <row r="11" spans="1:13" ht="22.5" customHeight="1" x14ac:dyDescent="0.3">
      <c r="A11" s="52" t="s">
        <v>200</v>
      </c>
      <c r="B11" s="75">
        <v>1320226.2605000001</v>
      </c>
      <c r="C11" s="75">
        <v>1980276.78669</v>
      </c>
      <c r="D11" s="64">
        <f t="shared" si="5"/>
        <v>49.995258080991626</v>
      </c>
      <c r="E11" s="77">
        <f t="shared" si="0"/>
        <v>10.798221053091627</v>
      </c>
      <c r="F11" s="75">
        <v>7432944.8518500002</v>
      </c>
      <c r="G11" s="75">
        <v>10468793.850740001</v>
      </c>
      <c r="H11" s="64">
        <f t="shared" si="1"/>
        <v>40.84315247050975</v>
      </c>
      <c r="I11" s="66">
        <f t="shared" si="2"/>
        <v>10.948590585512997</v>
      </c>
      <c r="J11" s="75">
        <v>17327959.582279999</v>
      </c>
      <c r="K11" s="75">
        <v>20965558.615630001</v>
      </c>
      <c r="L11" s="64">
        <f t="shared" si="3"/>
        <v>20.992656498748421</v>
      </c>
      <c r="M11" s="77">
        <f t="shared" si="4"/>
        <v>11.461406463071349</v>
      </c>
    </row>
    <row r="12" spans="1:13" ht="22.5" customHeight="1" x14ac:dyDescent="0.3">
      <c r="A12" s="52" t="s">
        <v>201</v>
      </c>
      <c r="B12" s="75">
        <v>1233799.4327199999</v>
      </c>
      <c r="C12" s="75">
        <v>1732530.35891</v>
      </c>
      <c r="D12" s="64">
        <f t="shared" si="5"/>
        <v>40.422366307181044</v>
      </c>
      <c r="E12" s="77">
        <f t="shared" si="0"/>
        <v>9.4472883399157936</v>
      </c>
      <c r="F12" s="75">
        <v>6986451.94417</v>
      </c>
      <c r="G12" s="75">
        <v>9171483.46215</v>
      </c>
      <c r="H12" s="64">
        <f t="shared" si="1"/>
        <v>31.275267266431971</v>
      </c>
      <c r="I12" s="66">
        <f t="shared" si="2"/>
        <v>9.5918229855854591</v>
      </c>
      <c r="J12" s="75">
        <v>15207112.784080001</v>
      </c>
      <c r="K12" s="75">
        <v>17731288.803630002</v>
      </c>
      <c r="L12" s="64">
        <f t="shared" si="3"/>
        <v>16.59865390222204</v>
      </c>
      <c r="M12" s="77">
        <f t="shared" si="4"/>
        <v>9.6933028028646557</v>
      </c>
    </row>
    <row r="13" spans="1:13" ht="22.5" customHeight="1" x14ac:dyDescent="0.3">
      <c r="A13" s="53" t="s">
        <v>202</v>
      </c>
      <c r="B13" s="75">
        <v>1029027.37385</v>
      </c>
      <c r="C13" s="75">
        <v>1550160.2320900001</v>
      </c>
      <c r="D13" s="64">
        <f t="shared" si="5"/>
        <v>50.643245406605189</v>
      </c>
      <c r="E13" s="77">
        <f t="shared" si="0"/>
        <v>8.452845060007272</v>
      </c>
      <c r="F13" s="75">
        <v>5875503.4268500004</v>
      </c>
      <c r="G13" s="75">
        <v>7646470.7855599998</v>
      </c>
      <c r="H13" s="64">
        <f t="shared" si="1"/>
        <v>30.14154243561488</v>
      </c>
      <c r="I13" s="66">
        <f t="shared" si="2"/>
        <v>7.9969172426931179</v>
      </c>
      <c r="J13" s="75">
        <v>12676945.85706</v>
      </c>
      <c r="K13" s="75">
        <v>14774651.921639999</v>
      </c>
      <c r="L13" s="64">
        <f t="shared" si="3"/>
        <v>16.547408880915523</v>
      </c>
      <c r="M13" s="77">
        <f t="shared" si="4"/>
        <v>8.0769749153295205</v>
      </c>
    </row>
    <row r="14" spans="1:13" ht="22.5" customHeight="1" x14ac:dyDescent="0.3">
      <c r="A14" s="52" t="s">
        <v>203</v>
      </c>
      <c r="B14" s="75">
        <v>892826.22022999998</v>
      </c>
      <c r="C14" s="75">
        <v>1397997.5610799999</v>
      </c>
      <c r="D14" s="64">
        <f t="shared" si="5"/>
        <v>56.581149769533347</v>
      </c>
      <c r="E14" s="77">
        <f t="shared" si="0"/>
        <v>7.623119554644342</v>
      </c>
      <c r="F14" s="75">
        <v>5241599.5433400003</v>
      </c>
      <c r="G14" s="75">
        <v>7321855.8912599999</v>
      </c>
      <c r="H14" s="64">
        <f t="shared" si="1"/>
        <v>39.687433782750205</v>
      </c>
      <c r="I14" s="66">
        <f t="shared" si="2"/>
        <v>7.6574248784033143</v>
      </c>
      <c r="J14" s="75">
        <v>12001370.274089999</v>
      </c>
      <c r="K14" s="75">
        <v>13267506.57274</v>
      </c>
      <c r="L14" s="64">
        <f t="shared" si="3"/>
        <v>10.549931130643369</v>
      </c>
      <c r="M14" s="77">
        <f t="shared" si="4"/>
        <v>7.2530519395881319</v>
      </c>
    </row>
    <row r="15" spans="1:13" ht="22.5" customHeight="1" x14ac:dyDescent="0.3">
      <c r="A15" s="52" t="s">
        <v>204</v>
      </c>
      <c r="B15" s="75">
        <v>757417.74187999999</v>
      </c>
      <c r="C15" s="75">
        <v>1013494.10083</v>
      </c>
      <c r="D15" s="64">
        <f t="shared" si="5"/>
        <v>33.809131314298021</v>
      </c>
      <c r="E15" s="77">
        <f t="shared" si="0"/>
        <v>5.5264665072700661</v>
      </c>
      <c r="F15" s="75">
        <v>3977813.7041199999</v>
      </c>
      <c r="G15" s="75">
        <v>5470291.84748</v>
      </c>
      <c r="H15" s="64">
        <f t="shared" si="1"/>
        <v>37.520061379802016</v>
      </c>
      <c r="I15" s="66">
        <f t="shared" si="2"/>
        <v>5.7210015475750806</v>
      </c>
      <c r="J15" s="75">
        <v>8629502.4870200008</v>
      </c>
      <c r="K15" s="75">
        <v>10762053.5821</v>
      </c>
      <c r="L15" s="64">
        <f t="shared" si="3"/>
        <v>24.712329572737936</v>
      </c>
      <c r="M15" s="77">
        <f t="shared" si="4"/>
        <v>5.8833762907630769</v>
      </c>
    </row>
    <row r="16" spans="1:13" ht="22.5" customHeight="1" x14ac:dyDescent="0.3">
      <c r="A16" s="52" t="s">
        <v>205</v>
      </c>
      <c r="B16" s="75">
        <v>577321.50089999998</v>
      </c>
      <c r="C16" s="75">
        <v>985870.4057</v>
      </c>
      <c r="D16" s="64">
        <f t="shared" si="5"/>
        <v>70.7662722006895</v>
      </c>
      <c r="E16" s="77">
        <f t="shared" si="0"/>
        <v>5.375837681884736</v>
      </c>
      <c r="F16" s="75">
        <v>3593833.10476</v>
      </c>
      <c r="G16" s="75">
        <v>4486955.13215</v>
      </c>
      <c r="H16" s="64">
        <f t="shared" si="1"/>
        <v>24.851516510520973</v>
      </c>
      <c r="I16" s="66">
        <f t="shared" si="2"/>
        <v>4.692597391628281</v>
      </c>
      <c r="J16" s="75">
        <v>7608991.8828100003</v>
      </c>
      <c r="K16" s="75">
        <v>8725677.9187599998</v>
      </c>
      <c r="L16" s="64">
        <f t="shared" si="3"/>
        <v>14.675873665640019</v>
      </c>
      <c r="M16" s="77">
        <f t="shared" si="4"/>
        <v>4.7701348257039813</v>
      </c>
    </row>
    <row r="17" spans="1:13" ht="22.5" customHeight="1" x14ac:dyDescent="0.3">
      <c r="A17" s="52" t="s">
        <v>206</v>
      </c>
      <c r="B17" s="75">
        <v>182303.0362</v>
      </c>
      <c r="C17" s="75">
        <v>314606.97863999999</v>
      </c>
      <c r="D17" s="64">
        <f t="shared" si="5"/>
        <v>72.573636291417941</v>
      </c>
      <c r="E17" s="77">
        <f t="shared" si="0"/>
        <v>1.7155155900596866</v>
      </c>
      <c r="F17" s="75">
        <v>1007440.87601</v>
      </c>
      <c r="G17" s="75">
        <v>1565325.99746</v>
      </c>
      <c r="H17" s="64">
        <f t="shared" si="1"/>
        <v>55.376462751791536</v>
      </c>
      <c r="I17" s="66">
        <f t="shared" si="2"/>
        <v>1.6370666691309304</v>
      </c>
      <c r="J17" s="75">
        <v>2233917.4300799998</v>
      </c>
      <c r="K17" s="75">
        <v>2957960.2376299999</v>
      </c>
      <c r="L17" s="64">
        <f t="shared" si="3"/>
        <v>32.41135047341794</v>
      </c>
      <c r="M17" s="77">
        <f t="shared" si="4"/>
        <v>1.6170513367483579</v>
      </c>
    </row>
    <row r="18" spans="1:13" ht="22.5" customHeight="1" x14ac:dyDescent="0.3">
      <c r="A18" s="52" t="s">
        <v>207</v>
      </c>
      <c r="B18" s="75">
        <v>164658.49307</v>
      </c>
      <c r="C18" s="75">
        <v>232171.41188</v>
      </c>
      <c r="D18" s="64">
        <f t="shared" si="5"/>
        <v>41.00178348000474</v>
      </c>
      <c r="E18" s="77">
        <f t="shared" si="0"/>
        <v>1.2660039467912445</v>
      </c>
      <c r="F18" s="75">
        <v>840999.51841000002</v>
      </c>
      <c r="G18" s="75">
        <v>1285381.82397</v>
      </c>
      <c r="H18" s="64">
        <f t="shared" si="1"/>
        <v>52.839781216540118</v>
      </c>
      <c r="I18" s="66">
        <f t="shared" si="2"/>
        <v>1.3442923356173155</v>
      </c>
      <c r="J18" s="75">
        <v>1815732.8304399999</v>
      </c>
      <c r="K18" s="75">
        <v>2512620.8067299998</v>
      </c>
      <c r="L18" s="64">
        <f t="shared" si="3"/>
        <v>38.380535098939944</v>
      </c>
      <c r="M18" s="77">
        <f t="shared" si="4"/>
        <v>1.3735941350989564</v>
      </c>
    </row>
    <row r="19" spans="1:13" ht="22.5" customHeight="1" x14ac:dyDescent="0.3">
      <c r="A19" s="52" t="s">
        <v>208</v>
      </c>
      <c r="B19" s="75">
        <v>170887.15896999999</v>
      </c>
      <c r="C19" s="75">
        <v>255176.50086</v>
      </c>
      <c r="D19" s="64">
        <f t="shared" si="5"/>
        <v>49.324561539932546</v>
      </c>
      <c r="E19" s="77">
        <f t="shared" si="0"/>
        <v>1.3914480452232127</v>
      </c>
      <c r="F19" s="75">
        <v>904302.36202</v>
      </c>
      <c r="G19" s="75">
        <v>1291759.3135299999</v>
      </c>
      <c r="H19" s="64">
        <f t="shared" si="1"/>
        <v>42.845951507249382</v>
      </c>
      <c r="I19" s="66">
        <f t="shared" si="2"/>
        <v>1.3509621127808891</v>
      </c>
      <c r="J19" s="75">
        <v>1789444.56859</v>
      </c>
      <c r="K19" s="75">
        <v>2308563.0486699999</v>
      </c>
      <c r="L19" s="64">
        <f t="shared" si="3"/>
        <v>29.01003412969877</v>
      </c>
      <c r="M19" s="77">
        <f t="shared" si="4"/>
        <v>1.2620402790845908</v>
      </c>
    </row>
    <row r="20" spans="1:13" ht="22.5" customHeight="1" x14ac:dyDescent="0.3">
      <c r="A20" s="52" t="s">
        <v>209</v>
      </c>
      <c r="B20" s="75">
        <v>101412.23092</v>
      </c>
      <c r="C20" s="75">
        <v>124160.20075</v>
      </c>
      <c r="D20" s="64">
        <f t="shared" si="5"/>
        <v>22.431189634261131</v>
      </c>
      <c r="E20" s="77">
        <f t="shared" si="0"/>
        <v>0.6770312628547781</v>
      </c>
      <c r="F20" s="75">
        <v>739440.97309999994</v>
      </c>
      <c r="G20" s="75">
        <v>862351.46739999996</v>
      </c>
      <c r="H20" s="64">
        <f t="shared" si="1"/>
        <v>16.62208327254513</v>
      </c>
      <c r="I20" s="66">
        <f t="shared" si="2"/>
        <v>0.9018740164332848</v>
      </c>
      <c r="J20" s="75">
        <v>1556416.57764</v>
      </c>
      <c r="K20" s="75">
        <v>1626848.25394</v>
      </c>
      <c r="L20" s="64">
        <f t="shared" si="3"/>
        <v>4.5252458314724286</v>
      </c>
      <c r="M20" s="77">
        <f t="shared" si="4"/>
        <v>0.88936190225065248</v>
      </c>
    </row>
    <row r="21" spans="1:13" ht="22.5" customHeight="1" x14ac:dyDescent="0.3">
      <c r="A21" s="52" t="s">
        <v>210</v>
      </c>
      <c r="B21" s="75">
        <v>98987.902839999995</v>
      </c>
      <c r="C21" s="75">
        <v>137206.24342000001</v>
      </c>
      <c r="D21" s="64">
        <f t="shared" si="5"/>
        <v>38.609102206937933</v>
      </c>
      <c r="E21" s="77">
        <f t="shared" si="0"/>
        <v>0.74816982972865154</v>
      </c>
      <c r="F21" s="75">
        <v>511993.23427000002</v>
      </c>
      <c r="G21" s="75">
        <v>698924.93397999997</v>
      </c>
      <c r="H21" s="64">
        <f t="shared" si="1"/>
        <v>36.510580061966479</v>
      </c>
      <c r="I21" s="66">
        <f t="shared" si="2"/>
        <v>0.73095745902120446</v>
      </c>
      <c r="J21" s="75">
        <v>963308.21612</v>
      </c>
      <c r="K21" s="75">
        <v>1314941.41448</v>
      </c>
      <c r="L21" s="64">
        <f t="shared" si="3"/>
        <v>36.502667835254591</v>
      </c>
      <c r="M21" s="77">
        <f t="shared" si="4"/>
        <v>0.71884934252339161</v>
      </c>
    </row>
    <row r="22" spans="1:13" ht="24" customHeight="1" x14ac:dyDescent="0.25">
      <c r="A22" s="68" t="s">
        <v>42</v>
      </c>
      <c r="B22" s="76">
        <f>SUM(B9:B21)</f>
        <v>12431827.339679999</v>
      </c>
      <c r="C22" s="76">
        <f>SUM(C9:C21)</f>
        <v>18338916.910050005</v>
      </c>
      <c r="D22" s="74">
        <f t="shared" si="5"/>
        <v>47.515859165094035</v>
      </c>
      <c r="E22" s="78">
        <f t="shared" si="0"/>
        <v>100</v>
      </c>
      <c r="F22" s="67">
        <f>SUM(F9:F21)</f>
        <v>68846812.870340005</v>
      </c>
      <c r="G22" s="67">
        <f>SUM(G9:G21)</f>
        <v>95617730.601709992</v>
      </c>
      <c r="H22" s="74">
        <f>(G22-F22)/F22*100</f>
        <v>38.884759679127001</v>
      </c>
      <c r="I22" s="70">
        <f t="shared" si="2"/>
        <v>100</v>
      </c>
      <c r="J22" s="76">
        <f>SUM(J9:J21)</f>
        <v>153712662.74757001</v>
      </c>
      <c r="K22" s="76">
        <f>SUM(K9:K21)</f>
        <v>182923087.87042001</v>
      </c>
      <c r="L22" s="74">
        <f t="shared" si="3"/>
        <v>19.003265313814737</v>
      </c>
      <c r="M22" s="78">
        <f t="shared" si="4"/>
        <v>100</v>
      </c>
    </row>
  </sheetData>
  <mergeCells count="5">
    <mergeCell ref="B7:E7"/>
    <mergeCell ref="F7:I7"/>
    <mergeCell ref="J7:M7"/>
    <mergeCell ref="A6:M6"/>
    <mergeCell ref="C2:K2"/>
  </mergeCells>
  <pageMargins left="0.4" right="0.23622047244094491" top="0.7" bottom="0.35433070866141736" header="0.54" footer="0.51181102362204722"/>
  <pageSetup paperSize="9" scale="70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C7:N60"/>
  <sheetViews>
    <sheetView showGridLines="0" topLeftCell="C1" workbookViewId="0">
      <selection activeCell="J1" sqref="J1"/>
    </sheetView>
  </sheetViews>
  <sheetFormatPr defaultColWidth="9.109375" defaultRowHeight="13.2" x14ac:dyDescent="0.25"/>
  <cols>
    <col min="1" max="2" width="0" hidden="1" customWidth="1"/>
    <col min="10" max="10" width="11.5546875" bestFit="1" customWidth="1"/>
    <col min="11" max="11" width="12.109375" customWidth="1"/>
  </cols>
  <sheetData>
    <row r="7" spans="9:9" x14ac:dyDescent="0.25">
      <c r="I7" s="29"/>
    </row>
    <row r="8" spans="9:9" x14ac:dyDescent="0.25">
      <c r="I8" s="29"/>
    </row>
    <row r="9" spans="9:9" x14ac:dyDescent="0.25">
      <c r="I9" s="29"/>
    </row>
    <row r="10" spans="9:9" x14ac:dyDescent="0.25">
      <c r="I10" s="29"/>
    </row>
    <row r="17" spans="3:14" ht="12.75" customHeight="1" x14ac:dyDescent="0.25"/>
    <row r="21" spans="3:14" x14ac:dyDescent="0.25">
      <c r="C21" s="1"/>
    </row>
    <row r="22" spans="3:14" x14ac:dyDescent="0.25">
      <c r="C22" s="65"/>
    </row>
    <row r="24" spans="3:14" x14ac:dyDescent="0.25">
      <c r="H24" s="29"/>
      <c r="I24" s="29"/>
    </row>
    <row r="25" spans="3:14" x14ac:dyDescent="0.25">
      <c r="H25" s="29"/>
      <c r="I25" s="29"/>
    </row>
    <row r="26" spans="3:14" x14ac:dyDescent="0.25">
      <c r="H26" s="164"/>
      <c r="I26" s="164"/>
      <c r="N26" t="s">
        <v>43</v>
      </c>
    </row>
    <row r="27" spans="3:14" x14ac:dyDescent="0.25">
      <c r="H27" s="164"/>
      <c r="I27" s="164"/>
    </row>
    <row r="28" spans="3:14" ht="12.75" customHeight="1" x14ac:dyDescent="0.25"/>
    <row r="29" spans="3:14" ht="12.75" customHeight="1" x14ac:dyDescent="0.25"/>
    <row r="30" spans="3:14" ht="9.75" customHeight="1" x14ac:dyDescent="0.25"/>
    <row r="37" spans="8:9" x14ac:dyDescent="0.25">
      <c r="H37" s="29"/>
      <c r="I37" s="29"/>
    </row>
    <row r="38" spans="8:9" x14ac:dyDescent="0.25">
      <c r="H38" s="29"/>
      <c r="I38" s="29"/>
    </row>
    <row r="39" spans="8:9" x14ac:dyDescent="0.25">
      <c r="H39" s="164"/>
      <c r="I39" s="164"/>
    </row>
    <row r="40" spans="8:9" x14ac:dyDescent="0.25">
      <c r="H40" s="164"/>
      <c r="I40" s="164"/>
    </row>
    <row r="41" spans="8:9" ht="12.75" customHeight="1" x14ac:dyDescent="0.25"/>
    <row r="42" spans="8:9" ht="13.5" customHeight="1" x14ac:dyDescent="0.25"/>
    <row r="43" spans="8:9" ht="12.75" customHeight="1" x14ac:dyDescent="0.25"/>
    <row r="49" spans="3:9" x14ac:dyDescent="0.25">
      <c r="H49" s="29"/>
      <c r="I49" s="29"/>
    </row>
    <row r="50" spans="3:9" x14ac:dyDescent="0.25">
      <c r="H50" s="29"/>
      <c r="I50" s="29"/>
    </row>
    <row r="51" spans="3:9" x14ac:dyDescent="0.25">
      <c r="H51" s="164"/>
      <c r="I51" s="164"/>
    </row>
    <row r="52" spans="3:9" x14ac:dyDescent="0.25">
      <c r="H52" s="164"/>
      <c r="I52" s="164"/>
    </row>
    <row r="55" spans="3:9" ht="15.75" customHeight="1" x14ac:dyDescent="0.25"/>
    <row r="56" spans="3:9" ht="12.75" customHeight="1" x14ac:dyDescent="0.25"/>
    <row r="57" spans="3:9" ht="12.75" customHeight="1" x14ac:dyDescent="0.25"/>
    <row r="58" spans="3:9" ht="12.75" customHeight="1" x14ac:dyDescent="0.25"/>
    <row r="60" spans="3:9" x14ac:dyDescent="0.25">
      <c r="C60" s="30"/>
    </row>
  </sheetData>
  <mergeCells count="3">
    <mergeCell ref="H26:I27"/>
    <mergeCell ref="H39:I40"/>
    <mergeCell ref="H51:I52"/>
  </mergeCells>
  <pageMargins left="0.74803149606299213" right="0.74803149606299213" top="0" bottom="0" header="0.51181102362204722" footer="0.51181102362204722"/>
  <pageSetup paperSize="9" orientation="portrait" horizontalDpi="4294967294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28"/>
  <sheetViews>
    <sheetView showGridLines="0" zoomScale="90" zoomScaleNormal="90" workbookViewId="0">
      <selection activeCell="B1" sqref="B1"/>
    </sheetView>
  </sheetViews>
  <sheetFormatPr defaultColWidth="9.109375" defaultRowHeight="13.2" x14ac:dyDescent="0.25"/>
  <cols>
    <col min="1" max="1" width="3.109375" bestFit="1" customWidth="1"/>
    <col min="2" max="2" width="28" customWidth="1"/>
    <col min="3" max="3" width="11.6640625" customWidth="1"/>
    <col min="4" max="9" width="11.6640625" bestFit="1" customWidth="1"/>
    <col min="10" max="10" width="10.109375" bestFit="1" customWidth="1"/>
    <col min="11" max="14" width="11.6640625" bestFit="1" customWidth="1"/>
    <col min="15" max="15" width="12.6640625" bestFit="1" customWidth="1"/>
    <col min="16" max="16" width="6.6640625" bestFit="1" customWidth="1"/>
  </cols>
  <sheetData>
    <row r="1" spans="1:16" x14ac:dyDescent="0.25"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</row>
    <row r="3" spans="1:16" ht="15.6" x14ac:dyDescent="0.3">
      <c r="A3" s="37"/>
      <c r="B3" s="73" t="s">
        <v>221</v>
      </c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</row>
    <row r="4" spans="1:16" s="39" customFormat="1" x14ac:dyDescent="0.25">
      <c r="A4" s="49"/>
      <c r="B4" s="62" t="s">
        <v>103</v>
      </c>
      <c r="C4" s="62" t="s">
        <v>44</v>
      </c>
      <c r="D4" s="62" t="s">
        <v>45</v>
      </c>
      <c r="E4" s="62" t="s">
        <v>46</v>
      </c>
      <c r="F4" s="62" t="s">
        <v>47</v>
      </c>
      <c r="G4" s="62" t="s">
        <v>48</v>
      </c>
      <c r="H4" s="62" t="s">
        <v>49</v>
      </c>
      <c r="I4" s="62" t="s">
        <v>0</v>
      </c>
      <c r="J4" s="62" t="s">
        <v>102</v>
      </c>
      <c r="K4" s="62" t="s">
        <v>50</v>
      </c>
      <c r="L4" s="62" t="s">
        <v>51</v>
      </c>
      <c r="M4" s="62" t="s">
        <v>52</v>
      </c>
      <c r="N4" s="62" t="s">
        <v>53</v>
      </c>
      <c r="O4" s="63" t="s">
        <v>101</v>
      </c>
      <c r="P4" s="63" t="s">
        <v>100</v>
      </c>
    </row>
    <row r="5" spans="1:16" x14ac:dyDescent="0.25">
      <c r="A5" s="54" t="s">
        <v>99</v>
      </c>
      <c r="B5" s="55" t="s">
        <v>168</v>
      </c>
      <c r="C5" s="79">
        <v>1314155.7998599999</v>
      </c>
      <c r="D5" s="79">
        <v>1356136.13901</v>
      </c>
      <c r="E5" s="79">
        <v>1536851.2944199999</v>
      </c>
      <c r="F5" s="79">
        <v>1517469.23945</v>
      </c>
      <c r="G5" s="79">
        <v>1286901.2249199999</v>
      </c>
      <c r="H5" s="79">
        <v>1568505.7986099999</v>
      </c>
      <c r="I5" s="56">
        <v>0</v>
      </c>
      <c r="J5" s="56">
        <v>0</v>
      </c>
      <c r="K5" s="56">
        <v>0</v>
      </c>
      <c r="L5" s="56">
        <v>0</v>
      </c>
      <c r="M5" s="56">
        <v>0</v>
      </c>
      <c r="N5" s="56">
        <v>0</v>
      </c>
      <c r="O5" s="79">
        <v>8580019.4962699991</v>
      </c>
      <c r="P5" s="57">
        <f t="shared" ref="P5:P24" si="0">O5/O$26*100</f>
        <v>8.9732515531136805</v>
      </c>
    </row>
    <row r="6" spans="1:16" x14ac:dyDescent="0.25">
      <c r="A6" s="54" t="s">
        <v>98</v>
      </c>
      <c r="B6" s="55" t="s">
        <v>169</v>
      </c>
      <c r="C6" s="79">
        <v>781228.88950000005</v>
      </c>
      <c r="D6" s="79">
        <v>924561.61636999995</v>
      </c>
      <c r="E6" s="79">
        <v>1021379.23617</v>
      </c>
      <c r="F6" s="79">
        <v>982101.92865999998</v>
      </c>
      <c r="G6" s="79">
        <v>1084195.6404500001</v>
      </c>
      <c r="H6" s="79">
        <v>1225761.2379399999</v>
      </c>
      <c r="I6" s="56">
        <v>0</v>
      </c>
      <c r="J6" s="56">
        <v>0</v>
      </c>
      <c r="K6" s="56">
        <v>0</v>
      </c>
      <c r="L6" s="56">
        <v>0</v>
      </c>
      <c r="M6" s="56">
        <v>0</v>
      </c>
      <c r="N6" s="56">
        <v>0</v>
      </c>
      <c r="O6" s="79">
        <v>6019228.5490899999</v>
      </c>
      <c r="P6" s="57">
        <f t="shared" si="0"/>
        <v>6.2950966428629647</v>
      </c>
    </row>
    <row r="7" spans="1:16" x14ac:dyDescent="0.25">
      <c r="A7" s="54" t="s">
        <v>97</v>
      </c>
      <c r="B7" s="55" t="s">
        <v>170</v>
      </c>
      <c r="C7" s="79">
        <v>810040.08082999999</v>
      </c>
      <c r="D7" s="79">
        <v>821781.55677000002</v>
      </c>
      <c r="E7" s="79">
        <v>1071806.7161900001</v>
      </c>
      <c r="F7" s="79">
        <v>1017870.04508</v>
      </c>
      <c r="G7" s="79">
        <v>1000480.77136</v>
      </c>
      <c r="H7" s="79">
        <v>1181787.64243</v>
      </c>
      <c r="I7" s="56">
        <v>0</v>
      </c>
      <c r="J7" s="56">
        <v>0</v>
      </c>
      <c r="K7" s="56">
        <v>0</v>
      </c>
      <c r="L7" s="56">
        <v>0</v>
      </c>
      <c r="M7" s="56">
        <v>0</v>
      </c>
      <c r="N7" s="56">
        <v>0</v>
      </c>
      <c r="O7" s="79">
        <v>5903766.8126600003</v>
      </c>
      <c r="P7" s="57">
        <f t="shared" si="0"/>
        <v>6.17434316366678</v>
      </c>
    </row>
    <row r="8" spans="1:16" x14ac:dyDescent="0.25">
      <c r="A8" s="54" t="s">
        <v>96</v>
      </c>
      <c r="B8" s="55" t="s">
        <v>171</v>
      </c>
      <c r="C8" s="79">
        <v>809661.06724999996</v>
      </c>
      <c r="D8" s="79">
        <v>775276.19006000005</v>
      </c>
      <c r="E8" s="79">
        <v>927392.21988999995</v>
      </c>
      <c r="F8" s="79">
        <v>821859.12933000003</v>
      </c>
      <c r="G8" s="79">
        <v>760351.24930000002</v>
      </c>
      <c r="H8" s="79">
        <v>1021647.06805</v>
      </c>
      <c r="I8" s="56">
        <v>0</v>
      </c>
      <c r="J8" s="56">
        <v>0</v>
      </c>
      <c r="K8" s="56">
        <v>0</v>
      </c>
      <c r="L8" s="56">
        <v>0</v>
      </c>
      <c r="M8" s="56">
        <v>0</v>
      </c>
      <c r="N8" s="56">
        <v>0</v>
      </c>
      <c r="O8" s="79">
        <v>5116186.9238799997</v>
      </c>
      <c r="P8" s="57">
        <f t="shared" si="0"/>
        <v>5.3506675923853209</v>
      </c>
    </row>
    <row r="9" spans="1:16" x14ac:dyDescent="0.25">
      <c r="A9" s="54" t="s">
        <v>95</v>
      </c>
      <c r="B9" s="55" t="s">
        <v>172</v>
      </c>
      <c r="C9" s="79">
        <v>688273.45966000005</v>
      </c>
      <c r="D9" s="79">
        <v>684838.97126999998</v>
      </c>
      <c r="E9" s="79">
        <v>756427.08759999997</v>
      </c>
      <c r="F9" s="79">
        <v>735625.62074000004</v>
      </c>
      <c r="G9" s="79">
        <v>614036.61445999995</v>
      </c>
      <c r="H9" s="79">
        <v>761721.04501</v>
      </c>
      <c r="I9" s="56">
        <v>0</v>
      </c>
      <c r="J9" s="56">
        <v>0</v>
      </c>
      <c r="K9" s="56">
        <v>0</v>
      </c>
      <c r="L9" s="56">
        <v>0</v>
      </c>
      <c r="M9" s="56">
        <v>0</v>
      </c>
      <c r="N9" s="56">
        <v>0</v>
      </c>
      <c r="O9" s="79">
        <v>4240922.7987400005</v>
      </c>
      <c r="P9" s="57">
        <f t="shared" si="0"/>
        <v>4.4352891164143111</v>
      </c>
    </row>
    <row r="10" spans="1:16" x14ac:dyDescent="0.25">
      <c r="A10" s="54" t="s">
        <v>94</v>
      </c>
      <c r="B10" s="55" t="s">
        <v>174</v>
      </c>
      <c r="C10" s="79">
        <v>617924.80038000003</v>
      </c>
      <c r="D10" s="79">
        <v>647110.17183000001</v>
      </c>
      <c r="E10" s="79">
        <v>755815.35393999994</v>
      </c>
      <c r="F10" s="79">
        <v>744471.23592999997</v>
      </c>
      <c r="G10" s="79">
        <v>680093.03876999998</v>
      </c>
      <c r="H10" s="79">
        <v>727923.65512999997</v>
      </c>
      <c r="I10" s="56">
        <v>0</v>
      </c>
      <c r="J10" s="56">
        <v>0</v>
      </c>
      <c r="K10" s="56">
        <v>0</v>
      </c>
      <c r="L10" s="56">
        <v>0</v>
      </c>
      <c r="M10" s="56">
        <v>0</v>
      </c>
      <c r="N10" s="56">
        <v>0</v>
      </c>
      <c r="O10" s="79">
        <v>4173338.2559799999</v>
      </c>
      <c r="P10" s="57">
        <f t="shared" si="0"/>
        <v>4.364607097154181</v>
      </c>
    </row>
    <row r="11" spans="1:16" x14ac:dyDescent="0.25">
      <c r="A11" s="54" t="s">
        <v>93</v>
      </c>
      <c r="B11" s="55" t="s">
        <v>173</v>
      </c>
      <c r="C11" s="79">
        <v>564600.39702000003</v>
      </c>
      <c r="D11" s="79">
        <v>592998.68793000001</v>
      </c>
      <c r="E11" s="79">
        <v>716095.93166</v>
      </c>
      <c r="F11" s="79">
        <v>737294.75688999996</v>
      </c>
      <c r="G11" s="79">
        <v>561344.99326000002</v>
      </c>
      <c r="H11" s="79">
        <v>732662.43169999996</v>
      </c>
      <c r="I11" s="56">
        <v>0</v>
      </c>
      <c r="J11" s="56">
        <v>0</v>
      </c>
      <c r="K11" s="56">
        <v>0</v>
      </c>
      <c r="L11" s="56">
        <v>0</v>
      </c>
      <c r="M11" s="56">
        <v>0</v>
      </c>
      <c r="N11" s="56">
        <v>0</v>
      </c>
      <c r="O11" s="79">
        <v>3904997.1984600001</v>
      </c>
      <c r="P11" s="57">
        <f t="shared" si="0"/>
        <v>4.0839676636188269</v>
      </c>
    </row>
    <row r="12" spans="1:16" x14ac:dyDescent="0.25">
      <c r="A12" s="54" t="s">
        <v>92</v>
      </c>
      <c r="B12" s="55" t="s">
        <v>175</v>
      </c>
      <c r="C12" s="79">
        <v>369247.73696000001</v>
      </c>
      <c r="D12" s="79">
        <v>414601.5466</v>
      </c>
      <c r="E12" s="79">
        <v>488671.1421</v>
      </c>
      <c r="F12" s="79">
        <v>562257.72505999997</v>
      </c>
      <c r="G12" s="79">
        <v>452863.53185000003</v>
      </c>
      <c r="H12" s="79">
        <v>668546.11647000001</v>
      </c>
      <c r="I12" s="56">
        <v>0</v>
      </c>
      <c r="J12" s="56">
        <v>0</v>
      </c>
      <c r="K12" s="56">
        <v>0</v>
      </c>
      <c r="L12" s="56">
        <v>0</v>
      </c>
      <c r="M12" s="56">
        <v>0</v>
      </c>
      <c r="N12" s="56">
        <v>0</v>
      </c>
      <c r="O12" s="79">
        <v>2956187.79904</v>
      </c>
      <c r="P12" s="57">
        <f t="shared" si="0"/>
        <v>3.0916732497593205</v>
      </c>
    </row>
    <row r="13" spans="1:16" x14ac:dyDescent="0.25">
      <c r="A13" s="54" t="s">
        <v>91</v>
      </c>
      <c r="B13" s="55" t="s">
        <v>176</v>
      </c>
      <c r="C13" s="79">
        <v>392460.81274000002</v>
      </c>
      <c r="D13" s="79">
        <v>432120.87127</v>
      </c>
      <c r="E13" s="79">
        <v>493002.66434000002</v>
      </c>
      <c r="F13" s="79">
        <v>532616.35519000003</v>
      </c>
      <c r="G13" s="79">
        <v>407567.55803999997</v>
      </c>
      <c r="H13" s="79">
        <v>528964.41660999996</v>
      </c>
      <c r="I13" s="56">
        <v>0</v>
      </c>
      <c r="J13" s="56">
        <v>0</v>
      </c>
      <c r="K13" s="56">
        <v>0</v>
      </c>
      <c r="L13" s="56">
        <v>0</v>
      </c>
      <c r="M13" s="56">
        <v>0</v>
      </c>
      <c r="N13" s="56">
        <v>0</v>
      </c>
      <c r="O13" s="79">
        <v>2786732.6781899999</v>
      </c>
      <c r="P13" s="57">
        <f t="shared" si="0"/>
        <v>2.9144518078953054</v>
      </c>
    </row>
    <row r="14" spans="1:16" x14ac:dyDescent="0.25">
      <c r="A14" s="54" t="s">
        <v>90</v>
      </c>
      <c r="B14" s="55" t="s">
        <v>177</v>
      </c>
      <c r="C14" s="79">
        <v>327721.13501999999</v>
      </c>
      <c r="D14" s="79">
        <v>367731.98002000002</v>
      </c>
      <c r="E14" s="79">
        <v>419996.16443</v>
      </c>
      <c r="F14" s="79">
        <v>430605.36945</v>
      </c>
      <c r="G14" s="79">
        <v>408030.30715000001</v>
      </c>
      <c r="H14" s="79">
        <v>488251.39925000002</v>
      </c>
      <c r="I14" s="56">
        <v>0</v>
      </c>
      <c r="J14" s="56">
        <v>0</v>
      </c>
      <c r="K14" s="56">
        <v>0</v>
      </c>
      <c r="L14" s="56">
        <v>0</v>
      </c>
      <c r="M14" s="56">
        <v>0</v>
      </c>
      <c r="N14" s="56">
        <v>0</v>
      </c>
      <c r="O14" s="79">
        <v>2442336.3553200001</v>
      </c>
      <c r="P14" s="57">
        <f t="shared" si="0"/>
        <v>2.5542714096545622</v>
      </c>
    </row>
    <row r="15" spans="1:16" x14ac:dyDescent="0.25">
      <c r="A15" s="54" t="s">
        <v>89</v>
      </c>
      <c r="B15" s="55" t="s">
        <v>211</v>
      </c>
      <c r="C15" s="79">
        <v>292299.16245</v>
      </c>
      <c r="D15" s="79">
        <v>323574.16476999997</v>
      </c>
      <c r="E15" s="79">
        <v>416821.62896</v>
      </c>
      <c r="F15" s="79">
        <v>390363.58411</v>
      </c>
      <c r="G15" s="79">
        <v>343266.99338</v>
      </c>
      <c r="H15" s="79">
        <v>475836.84262000001</v>
      </c>
      <c r="I15" s="56">
        <v>0</v>
      </c>
      <c r="J15" s="56">
        <v>0</v>
      </c>
      <c r="K15" s="56">
        <v>0</v>
      </c>
      <c r="L15" s="56">
        <v>0</v>
      </c>
      <c r="M15" s="56">
        <v>0</v>
      </c>
      <c r="N15" s="56">
        <v>0</v>
      </c>
      <c r="O15" s="79">
        <v>2242162.37629</v>
      </c>
      <c r="P15" s="57">
        <f t="shared" si="0"/>
        <v>2.3449232293847202</v>
      </c>
    </row>
    <row r="16" spans="1:16" x14ac:dyDescent="0.25">
      <c r="A16" s="54" t="s">
        <v>88</v>
      </c>
      <c r="B16" s="55" t="s">
        <v>212</v>
      </c>
      <c r="C16" s="79">
        <v>257099.48095</v>
      </c>
      <c r="D16" s="79">
        <v>386451.81943999999</v>
      </c>
      <c r="E16" s="79">
        <v>391783.94001999998</v>
      </c>
      <c r="F16" s="79">
        <v>375444.65788999997</v>
      </c>
      <c r="G16" s="79">
        <v>301508.59645999997</v>
      </c>
      <c r="H16" s="79">
        <v>384671.83155</v>
      </c>
      <c r="I16" s="56">
        <v>0</v>
      </c>
      <c r="J16" s="56">
        <v>0</v>
      </c>
      <c r="K16" s="56">
        <v>0</v>
      </c>
      <c r="L16" s="56">
        <v>0</v>
      </c>
      <c r="M16" s="56">
        <v>0</v>
      </c>
      <c r="N16" s="56">
        <v>0</v>
      </c>
      <c r="O16" s="79">
        <v>2096960.3263099999</v>
      </c>
      <c r="P16" s="57">
        <f t="shared" si="0"/>
        <v>2.193066404226601</v>
      </c>
    </row>
    <row r="17" spans="1:16" x14ac:dyDescent="0.25">
      <c r="A17" s="54" t="s">
        <v>87</v>
      </c>
      <c r="B17" s="55" t="s">
        <v>213</v>
      </c>
      <c r="C17" s="79">
        <v>311495.43190999998</v>
      </c>
      <c r="D17" s="79">
        <v>334330.35927999998</v>
      </c>
      <c r="E17" s="79">
        <v>387806.76980000001</v>
      </c>
      <c r="F17" s="79">
        <v>375555.60891000001</v>
      </c>
      <c r="G17" s="79">
        <v>338224.39760999999</v>
      </c>
      <c r="H17" s="79">
        <v>342703.82520999998</v>
      </c>
      <c r="I17" s="56">
        <v>0</v>
      </c>
      <c r="J17" s="56">
        <v>0</v>
      </c>
      <c r="K17" s="56">
        <v>0</v>
      </c>
      <c r="L17" s="56">
        <v>0</v>
      </c>
      <c r="M17" s="56">
        <v>0</v>
      </c>
      <c r="N17" s="56">
        <v>0</v>
      </c>
      <c r="O17" s="79">
        <v>2090116.3927199999</v>
      </c>
      <c r="P17" s="57">
        <f t="shared" si="0"/>
        <v>2.185908805372359</v>
      </c>
    </row>
    <row r="18" spans="1:16" x14ac:dyDescent="0.25">
      <c r="A18" s="54" t="s">
        <v>86</v>
      </c>
      <c r="B18" s="55" t="s">
        <v>214</v>
      </c>
      <c r="C18" s="79">
        <v>260628.09539</v>
      </c>
      <c r="D18" s="79">
        <v>259160.40708999999</v>
      </c>
      <c r="E18" s="79">
        <v>351169.57717</v>
      </c>
      <c r="F18" s="79">
        <v>327502.37238000002</v>
      </c>
      <c r="G18" s="79">
        <v>287665.32847000001</v>
      </c>
      <c r="H18" s="79">
        <v>349257.12398999999</v>
      </c>
      <c r="I18" s="56">
        <v>0</v>
      </c>
      <c r="J18" s="56">
        <v>0</v>
      </c>
      <c r="K18" s="56">
        <v>0</v>
      </c>
      <c r="L18" s="56">
        <v>0</v>
      </c>
      <c r="M18" s="56">
        <v>0</v>
      </c>
      <c r="N18" s="56">
        <v>0</v>
      </c>
      <c r="O18" s="79">
        <v>1835382.9044900001</v>
      </c>
      <c r="P18" s="57">
        <f t="shared" si="0"/>
        <v>1.919500591511818</v>
      </c>
    </row>
    <row r="19" spans="1:16" x14ac:dyDescent="0.25">
      <c r="A19" s="54" t="s">
        <v>85</v>
      </c>
      <c r="B19" s="55" t="s">
        <v>215</v>
      </c>
      <c r="C19" s="79">
        <v>219243.36222000001</v>
      </c>
      <c r="D19" s="79">
        <v>252191.91584999999</v>
      </c>
      <c r="E19" s="79">
        <v>250479.69193999999</v>
      </c>
      <c r="F19" s="79">
        <v>319831.75845999998</v>
      </c>
      <c r="G19" s="79">
        <v>363850.01756000001</v>
      </c>
      <c r="H19" s="79">
        <v>277668.66103999998</v>
      </c>
      <c r="I19" s="56">
        <v>0</v>
      </c>
      <c r="J19" s="56">
        <v>0</v>
      </c>
      <c r="K19" s="56">
        <v>0</v>
      </c>
      <c r="L19" s="56">
        <v>0</v>
      </c>
      <c r="M19" s="56">
        <v>0</v>
      </c>
      <c r="N19" s="56">
        <v>0</v>
      </c>
      <c r="O19" s="79">
        <v>1683265.40707</v>
      </c>
      <c r="P19" s="57">
        <f t="shared" si="0"/>
        <v>1.7604113760883346</v>
      </c>
    </row>
    <row r="20" spans="1:16" x14ac:dyDescent="0.25">
      <c r="A20" s="54" t="s">
        <v>84</v>
      </c>
      <c r="B20" s="55" t="s">
        <v>216</v>
      </c>
      <c r="C20" s="79">
        <v>236170.75433</v>
      </c>
      <c r="D20" s="79">
        <v>235212.88604000001</v>
      </c>
      <c r="E20" s="79">
        <v>294624.30056</v>
      </c>
      <c r="F20" s="79">
        <v>303652.54702</v>
      </c>
      <c r="G20" s="79">
        <v>261288.92431999999</v>
      </c>
      <c r="H20" s="79">
        <v>298467.01393000002</v>
      </c>
      <c r="I20" s="56">
        <v>0</v>
      </c>
      <c r="J20" s="56">
        <v>0</v>
      </c>
      <c r="K20" s="56">
        <v>0</v>
      </c>
      <c r="L20" s="56">
        <v>0</v>
      </c>
      <c r="M20" s="56">
        <v>0</v>
      </c>
      <c r="N20" s="56">
        <v>0</v>
      </c>
      <c r="O20" s="79">
        <v>1629416.4262000001</v>
      </c>
      <c r="P20" s="57">
        <f t="shared" si="0"/>
        <v>1.7040944351495204</v>
      </c>
    </row>
    <row r="21" spans="1:16" x14ac:dyDescent="0.25">
      <c r="A21" s="54" t="s">
        <v>83</v>
      </c>
      <c r="B21" s="55" t="s">
        <v>217</v>
      </c>
      <c r="C21" s="79">
        <v>147135.90912999999</v>
      </c>
      <c r="D21" s="79">
        <v>203333.58251000001</v>
      </c>
      <c r="E21" s="79">
        <v>237724.26519999999</v>
      </c>
      <c r="F21" s="79">
        <v>211554.70623000001</v>
      </c>
      <c r="G21" s="79">
        <v>228724.44333000001</v>
      </c>
      <c r="H21" s="79">
        <v>237201.02149000001</v>
      </c>
      <c r="I21" s="56">
        <v>0</v>
      </c>
      <c r="J21" s="56">
        <v>0</v>
      </c>
      <c r="K21" s="56">
        <v>0</v>
      </c>
      <c r="L21" s="56">
        <v>0</v>
      </c>
      <c r="M21" s="56">
        <v>0</v>
      </c>
      <c r="N21" s="56">
        <v>0</v>
      </c>
      <c r="O21" s="79">
        <v>1265673.9278899999</v>
      </c>
      <c r="P21" s="57">
        <f t="shared" si="0"/>
        <v>1.323681204234066</v>
      </c>
    </row>
    <row r="22" spans="1:16" x14ac:dyDescent="0.25">
      <c r="A22" s="54" t="s">
        <v>82</v>
      </c>
      <c r="B22" s="55" t="s">
        <v>218</v>
      </c>
      <c r="C22" s="79">
        <v>177887.38279999999</v>
      </c>
      <c r="D22" s="79">
        <v>234822.45847000001</v>
      </c>
      <c r="E22" s="79">
        <v>235931.63329</v>
      </c>
      <c r="F22" s="79">
        <v>208810.16842999999</v>
      </c>
      <c r="G22" s="79">
        <v>154824.84895000001</v>
      </c>
      <c r="H22" s="79">
        <v>227514.45903</v>
      </c>
      <c r="I22" s="56">
        <v>0</v>
      </c>
      <c r="J22" s="56">
        <v>0</v>
      </c>
      <c r="K22" s="56">
        <v>0</v>
      </c>
      <c r="L22" s="56">
        <v>0</v>
      </c>
      <c r="M22" s="56">
        <v>0</v>
      </c>
      <c r="N22" s="56">
        <v>0</v>
      </c>
      <c r="O22" s="79">
        <v>1239790.9509699999</v>
      </c>
      <c r="P22" s="57">
        <f t="shared" si="0"/>
        <v>1.2966119810292043</v>
      </c>
    </row>
    <row r="23" spans="1:16" x14ac:dyDescent="0.25">
      <c r="A23" s="54" t="s">
        <v>81</v>
      </c>
      <c r="B23" s="55" t="s">
        <v>219</v>
      </c>
      <c r="C23" s="79">
        <v>168418.73042000001</v>
      </c>
      <c r="D23" s="79">
        <v>230496.51732000001</v>
      </c>
      <c r="E23" s="79">
        <v>222579.54113</v>
      </c>
      <c r="F23" s="79">
        <v>195622.26457999999</v>
      </c>
      <c r="G23" s="79">
        <v>196058.02694000001</v>
      </c>
      <c r="H23" s="79">
        <v>219504.58994999999</v>
      </c>
      <c r="I23" s="56">
        <v>0</v>
      </c>
      <c r="J23" s="56">
        <v>0</v>
      </c>
      <c r="K23" s="56">
        <v>0</v>
      </c>
      <c r="L23" s="56">
        <v>0</v>
      </c>
      <c r="M23" s="56">
        <v>0</v>
      </c>
      <c r="N23" s="56">
        <v>0</v>
      </c>
      <c r="O23" s="79">
        <v>1232679.67034</v>
      </c>
      <c r="P23" s="57">
        <f t="shared" si="0"/>
        <v>1.2891747823159014</v>
      </c>
    </row>
    <row r="24" spans="1:16" x14ac:dyDescent="0.25">
      <c r="A24" s="54" t="s">
        <v>80</v>
      </c>
      <c r="B24" s="55" t="s">
        <v>220</v>
      </c>
      <c r="C24" s="79">
        <v>101827.61268999999</v>
      </c>
      <c r="D24" s="79">
        <v>164763.73693000001</v>
      </c>
      <c r="E24" s="79">
        <v>295772.59327999997</v>
      </c>
      <c r="F24" s="79">
        <v>262191.54707999999</v>
      </c>
      <c r="G24" s="79">
        <v>157665.58079000001</v>
      </c>
      <c r="H24" s="79">
        <v>213045.02439999999</v>
      </c>
      <c r="I24" s="56">
        <v>0</v>
      </c>
      <c r="J24" s="56">
        <v>0</v>
      </c>
      <c r="K24" s="56">
        <v>0</v>
      </c>
      <c r="L24" s="56">
        <v>0</v>
      </c>
      <c r="M24" s="56">
        <v>0</v>
      </c>
      <c r="N24" s="56">
        <v>0</v>
      </c>
      <c r="O24" s="79">
        <v>1195266.0951700001</v>
      </c>
      <c r="P24" s="57">
        <f t="shared" si="0"/>
        <v>1.2500465004224062</v>
      </c>
    </row>
    <row r="25" spans="1:16" x14ac:dyDescent="0.25">
      <c r="A25" s="58"/>
      <c r="B25" s="165" t="s">
        <v>79</v>
      </c>
      <c r="C25" s="165"/>
      <c r="D25" s="59"/>
      <c r="E25" s="59"/>
      <c r="F25" s="59"/>
      <c r="G25" s="59"/>
      <c r="H25" s="59"/>
      <c r="I25" s="59"/>
      <c r="J25" s="59"/>
      <c r="K25" s="59"/>
      <c r="L25" s="59"/>
      <c r="M25" s="59"/>
      <c r="N25" s="59"/>
      <c r="O25" s="80">
        <f>SUM(O5:O24)</f>
        <v>62634431.345080011</v>
      </c>
      <c r="P25" s="60">
        <f>SUM(P5:P24)</f>
        <v>65.505038606260172</v>
      </c>
    </row>
    <row r="26" spans="1:16" ht="13.5" customHeight="1" x14ac:dyDescent="0.25">
      <c r="A26" s="58"/>
      <c r="B26" s="166" t="s">
        <v>78</v>
      </c>
      <c r="C26" s="166"/>
      <c r="D26" s="61"/>
      <c r="E26" s="61"/>
      <c r="F26" s="61"/>
      <c r="G26" s="61"/>
      <c r="H26" s="61"/>
      <c r="I26" s="61"/>
      <c r="J26" s="61"/>
      <c r="K26" s="61"/>
      <c r="L26" s="61"/>
      <c r="M26" s="61"/>
      <c r="N26" s="61"/>
      <c r="O26" s="80">
        <v>95617730.601710007</v>
      </c>
      <c r="P26" s="56">
        <f>O26/O$26*100</f>
        <v>100</v>
      </c>
    </row>
    <row r="27" spans="1:16" x14ac:dyDescent="0.25">
      <c r="B27" s="38"/>
    </row>
    <row r="28" spans="1:16" x14ac:dyDescent="0.25">
      <c r="B28" s="29"/>
    </row>
  </sheetData>
  <mergeCells count="2">
    <mergeCell ref="B25:C25"/>
    <mergeCell ref="B26:C26"/>
  </mergeCells>
  <pageMargins left="0.31" right="0.36" top="0.98425196850393704" bottom="0.98425196850393704" header="0.51181102362204722" footer="0.51181102362204722"/>
  <pageSetup paperSize="9" scale="75" orientation="landscape" r:id="rId1"/>
  <headerFooter alignWithMargins="0"/>
  <ignoredErrors>
    <ignoredError sqref="P25" 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2"/>
  <sheetViews>
    <sheetView showGridLines="0" zoomScaleNormal="100" workbookViewId="0">
      <selection activeCell="N1" sqref="N1"/>
    </sheetView>
  </sheetViews>
  <sheetFormatPr defaultColWidth="9.109375" defaultRowHeight="13.2" x14ac:dyDescent="0.25"/>
  <sheetData>
    <row r="22" spans="1:1" x14ac:dyDescent="0.25">
      <c r="A22" t="s">
        <v>108</v>
      </c>
    </row>
  </sheetData>
  <pageMargins left="0.75" right="0.75" top="1" bottom="1" header="0.5" footer="0.5"/>
  <pageSetup paperSize="9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127"/>
  <sheetViews>
    <sheetView showGridLines="0" workbookViewId="0">
      <selection activeCell="I1" sqref="I1"/>
    </sheetView>
  </sheetViews>
  <sheetFormatPr defaultColWidth="9.109375" defaultRowHeight="13.2" x14ac:dyDescent="0.25"/>
  <cols>
    <col min="5" max="5" width="10.5546875" customWidth="1"/>
  </cols>
  <sheetData>
    <row r="1" spans="2:2" ht="13.8" x14ac:dyDescent="0.25">
      <c r="B1" s="31" t="s">
        <v>2</v>
      </c>
    </row>
    <row r="2" spans="2:2" ht="13.8" x14ac:dyDescent="0.25">
      <c r="B2" s="31" t="s">
        <v>54</v>
      </c>
    </row>
    <row r="13" spans="2:2" ht="12.75" customHeight="1" x14ac:dyDescent="0.25"/>
    <row r="30" ht="12.75" customHeight="1" x14ac:dyDescent="0.25"/>
    <row r="46" ht="12.75" customHeight="1" x14ac:dyDescent="0.25"/>
    <row r="60" ht="12.75" customHeight="1" x14ac:dyDescent="0.25"/>
    <row r="80" ht="12.75" customHeight="1" x14ac:dyDescent="0.25"/>
    <row r="84" ht="3.75" customHeight="1" x14ac:dyDescent="0.25"/>
    <row r="95" ht="12.75" customHeight="1" x14ac:dyDescent="0.25"/>
    <row r="105" spans="1:1" ht="3.75" customHeight="1" x14ac:dyDescent="0.25"/>
    <row r="112" spans="1:1" x14ac:dyDescent="0.25">
      <c r="A112" s="30"/>
    </row>
    <row r="113" ht="12.75" customHeight="1" x14ac:dyDescent="0.25"/>
    <row r="127" ht="12.75" customHeight="1" x14ac:dyDescent="0.25"/>
  </sheetData>
  <pageMargins left="0.19685039370078741" right="0.19685039370078741" top="0.19685039370078741" bottom="0.19685039370078741" header="0.51181102362204722" footer="0.51181102362204722"/>
  <pageSetup paperSize="9" orientation="portrait" horizontalDpi="4294967294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SEKTOR_USD</vt:lpstr>
      <vt:lpstr>SECILMIS_ISTATISTIK</vt:lpstr>
      <vt:lpstr>SEKTOR_TL</vt:lpstr>
      <vt:lpstr>USDvsTL</vt:lpstr>
      <vt:lpstr>GEN_SEK</vt:lpstr>
      <vt:lpstr>Toplam İhracat  bar gra</vt:lpstr>
      <vt:lpstr>ULKE</vt:lpstr>
      <vt:lpstr>KARŞL.</vt:lpstr>
      <vt:lpstr>SEKT1</vt:lpstr>
      <vt:lpstr>SEKT2 </vt:lpstr>
      <vt:lpstr>SEKT3 </vt:lpstr>
      <vt:lpstr>SEKT4 </vt:lpstr>
      <vt:lpstr>SEKT5 </vt:lpstr>
      <vt:lpstr>2002_2020_AYLIK_IHR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Kübra  Ulutaş</dc:creator>
  <cp:lastModifiedBy>Çağrı Köksal</cp:lastModifiedBy>
  <cp:lastPrinted>2016-02-26T09:44:09Z</cp:lastPrinted>
  <dcterms:created xsi:type="dcterms:W3CDTF">2013-08-01T04:41:02Z</dcterms:created>
  <dcterms:modified xsi:type="dcterms:W3CDTF">2021-07-01T12:34:47Z</dcterms:modified>
</cp:coreProperties>
</file>