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1\202107 - Temmuz\dağıtım\"/>
    </mc:Choice>
  </mc:AlternateContent>
  <xr:revisionPtr revIDLastSave="0" documentId="13_ncr:1_{15BE9870-DA29-4C58-B1A4-3D3DF3101837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'2002_2020_AYLIK_IHR'!$A$1:$O$81</definedName>
  </definedNames>
  <calcPr calcId="191029"/>
</workbook>
</file>

<file path=xl/calcChain.xml><?xml version="1.0" encoding="utf-8"?>
<calcChain xmlns="http://schemas.openxmlformats.org/spreadsheetml/2006/main">
  <c r="M42" i="1" l="1"/>
  <c r="I42" i="1"/>
  <c r="M43" i="1"/>
  <c r="M28" i="1"/>
  <c r="M27" i="1"/>
  <c r="M12" i="1"/>
  <c r="M11" i="1"/>
  <c r="I44" i="1"/>
  <c r="I43" i="1"/>
  <c r="I41" i="1"/>
  <c r="I36" i="1"/>
  <c r="I35" i="1"/>
  <c r="I33" i="1"/>
  <c r="I28" i="1"/>
  <c r="I27" i="1"/>
  <c r="I25" i="1"/>
  <c r="I20" i="1"/>
  <c r="I19" i="1"/>
  <c r="I17" i="1"/>
  <c r="I12" i="1"/>
  <c r="I11" i="1"/>
  <c r="I9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46" i="1"/>
  <c r="J45" i="1"/>
  <c r="F45" i="1"/>
  <c r="C45" i="1"/>
  <c r="D45" i="1" s="1"/>
  <c r="B45" i="1"/>
  <c r="O80" i="22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C2" i="22"/>
  <c r="K22" i="4"/>
  <c r="M20" i="4"/>
  <c r="J22" i="4"/>
  <c r="L22" i="4"/>
  <c r="G22" i="4"/>
  <c r="I22" i="4"/>
  <c r="F22" i="4"/>
  <c r="C22" i="4"/>
  <c r="B22" i="4"/>
  <c r="D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J38" i="2"/>
  <c r="L38" i="2"/>
  <c r="G38" i="3"/>
  <c r="K37" i="2"/>
  <c r="J37" i="2"/>
  <c r="L37" i="2"/>
  <c r="G37" i="3"/>
  <c r="K36" i="2"/>
  <c r="K35" i="2"/>
  <c r="K34" i="2"/>
  <c r="K33" i="2"/>
  <c r="K32" i="2"/>
  <c r="K31" i="2"/>
  <c r="K30" i="2"/>
  <c r="J30" i="2"/>
  <c r="L30" i="2"/>
  <c r="G30" i="3"/>
  <c r="K28" i="2"/>
  <c r="K26" i="2"/>
  <c r="K25" i="2"/>
  <c r="K24" i="2"/>
  <c r="K21" i="2"/>
  <c r="J21" i="2"/>
  <c r="L21" i="2"/>
  <c r="G21" i="3"/>
  <c r="K19" i="2"/>
  <c r="K17" i="2"/>
  <c r="K16" i="2"/>
  <c r="K15" i="2"/>
  <c r="K14" i="2"/>
  <c r="K13" i="2"/>
  <c r="J13" i="2"/>
  <c r="L13" i="2"/>
  <c r="G13" i="3"/>
  <c r="K12" i="2"/>
  <c r="K11" i="2"/>
  <c r="K10" i="2"/>
  <c r="J43" i="2"/>
  <c r="J41" i="2"/>
  <c r="J40" i="2"/>
  <c r="J39" i="2"/>
  <c r="L39" i="2"/>
  <c r="G39" i="3"/>
  <c r="J36" i="2"/>
  <c r="J35" i="2"/>
  <c r="J34" i="2"/>
  <c r="L34" i="2"/>
  <c r="G34" i="3"/>
  <c r="J33" i="2"/>
  <c r="J32" i="2"/>
  <c r="J31" i="2"/>
  <c r="J28" i="2"/>
  <c r="J26" i="2"/>
  <c r="J25" i="2"/>
  <c r="L25" i="2"/>
  <c r="G25" i="3"/>
  <c r="J24" i="2"/>
  <c r="J19" i="2"/>
  <c r="J17" i="2"/>
  <c r="J16" i="2"/>
  <c r="J15" i="2"/>
  <c r="L15" i="2"/>
  <c r="G15" i="3"/>
  <c r="J14" i="2"/>
  <c r="J12" i="2"/>
  <c r="J11" i="2"/>
  <c r="J10" i="2"/>
  <c r="L10" i="2"/>
  <c r="G10" i="3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H40" i="2"/>
  <c r="E40" i="3"/>
  <c r="F39" i="2"/>
  <c r="F38" i="2"/>
  <c r="F37" i="2"/>
  <c r="F36" i="2"/>
  <c r="F35" i="2"/>
  <c r="H35" i="2"/>
  <c r="E35" i="3"/>
  <c r="F34" i="2"/>
  <c r="H34" i="2"/>
  <c r="E34" i="3"/>
  <c r="F33" i="2"/>
  <c r="F32" i="2"/>
  <c r="F31" i="2"/>
  <c r="F30" i="2"/>
  <c r="F28" i="2"/>
  <c r="F26" i="2"/>
  <c r="F25" i="2"/>
  <c r="H25" i="2"/>
  <c r="E25" i="3"/>
  <c r="F24" i="2"/>
  <c r="F21" i="2"/>
  <c r="F19" i="2"/>
  <c r="F17" i="2"/>
  <c r="F16" i="2"/>
  <c r="F15" i="2"/>
  <c r="H15" i="2"/>
  <c r="E15" i="3"/>
  <c r="F14" i="2"/>
  <c r="F13" i="2"/>
  <c r="F12" i="2"/>
  <c r="F11" i="2"/>
  <c r="F10" i="2"/>
  <c r="C43" i="2"/>
  <c r="C41" i="2"/>
  <c r="C40" i="2"/>
  <c r="C39" i="2"/>
  <c r="C38" i="2"/>
  <c r="C37" i="2"/>
  <c r="C36" i="2"/>
  <c r="C35" i="2"/>
  <c r="C34" i="2"/>
  <c r="C33" i="2"/>
  <c r="C32" i="2"/>
  <c r="B32" i="2"/>
  <c r="D32" i="2"/>
  <c r="C32" i="3"/>
  <c r="C31" i="2"/>
  <c r="C30" i="2"/>
  <c r="B30" i="2"/>
  <c r="D30" i="2"/>
  <c r="C30" i="3"/>
  <c r="C28" i="2"/>
  <c r="C26" i="2"/>
  <c r="C25" i="2"/>
  <c r="C24" i="2"/>
  <c r="C21" i="2"/>
  <c r="B21" i="2"/>
  <c r="D21" i="2"/>
  <c r="C21" i="3"/>
  <c r="C19" i="2"/>
  <c r="B19" i="2"/>
  <c r="D19" i="2"/>
  <c r="C19" i="3"/>
  <c r="C17" i="2"/>
  <c r="C16" i="2"/>
  <c r="C15" i="2"/>
  <c r="C14" i="2"/>
  <c r="C13" i="2"/>
  <c r="B13" i="2"/>
  <c r="D13" i="2"/>
  <c r="C13" i="3"/>
  <c r="C12" i="2"/>
  <c r="C11" i="2"/>
  <c r="C10" i="2"/>
  <c r="B10" i="2"/>
  <c r="D10" i="2"/>
  <c r="C10" i="3"/>
  <c r="B43" i="2"/>
  <c r="B41" i="2"/>
  <c r="B40" i="2"/>
  <c r="B39" i="2"/>
  <c r="D39" i="2"/>
  <c r="C39" i="3"/>
  <c r="B38" i="2"/>
  <c r="B37" i="2"/>
  <c r="B36" i="2"/>
  <c r="B35" i="2"/>
  <c r="B34" i="2"/>
  <c r="D34" i="2"/>
  <c r="C34" i="3"/>
  <c r="B33" i="2"/>
  <c r="B31" i="2"/>
  <c r="B28" i="2"/>
  <c r="B26" i="2"/>
  <c r="B25" i="2"/>
  <c r="D25" i="2"/>
  <c r="C25" i="3"/>
  <c r="B24" i="2"/>
  <c r="B17" i="2"/>
  <c r="B16" i="2"/>
  <c r="D16" i="2"/>
  <c r="C16" i="3"/>
  <c r="B15" i="2"/>
  <c r="D15" i="2"/>
  <c r="C15" i="3"/>
  <c r="B14" i="2"/>
  <c r="B12" i="2"/>
  <c r="B11" i="2"/>
  <c r="C7" i="2"/>
  <c r="B7" i="2"/>
  <c r="F6" i="2"/>
  <c r="B6" i="2"/>
  <c r="K42" i="1"/>
  <c r="K42" i="2"/>
  <c r="J42" i="1"/>
  <c r="J42" i="2"/>
  <c r="L42" i="2"/>
  <c r="G42" i="3"/>
  <c r="L42" i="1"/>
  <c r="F42" i="3"/>
  <c r="G42" i="1"/>
  <c r="F42" i="1"/>
  <c r="F42" i="2"/>
  <c r="C42" i="1"/>
  <c r="C42" i="2"/>
  <c r="B42" i="1"/>
  <c r="B42" i="2"/>
  <c r="D42" i="2"/>
  <c r="C42" i="3"/>
  <c r="K29" i="1"/>
  <c r="K29" i="2"/>
  <c r="J29" i="1"/>
  <c r="J29" i="2"/>
  <c r="G29" i="1"/>
  <c r="G29" i="2"/>
  <c r="F29" i="1"/>
  <c r="F29" i="2"/>
  <c r="C29" i="1"/>
  <c r="C29" i="2"/>
  <c r="B29" i="1"/>
  <c r="B29" i="2"/>
  <c r="K27" i="1"/>
  <c r="J27" i="1"/>
  <c r="J27" i="2"/>
  <c r="G27" i="1"/>
  <c r="G27" i="2"/>
  <c r="F27" i="1"/>
  <c r="F27" i="2"/>
  <c r="C27" i="1"/>
  <c r="C27" i="2"/>
  <c r="B27" i="1"/>
  <c r="B27" i="2"/>
  <c r="D27" i="2"/>
  <c r="C27" i="3"/>
  <c r="K23" i="1"/>
  <c r="J23" i="1"/>
  <c r="L23" i="1"/>
  <c r="F23" i="3"/>
  <c r="J23" i="2"/>
  <c r="G23" i="1"/>
  <c r="G23" i="2"/>
  <c r="F23" i="1"/>
  <c r="F23" i="2"/>
  <c r="C23" i="1"/>
  <c r="B23" i="1"/>
  <c r="D23" i="1"/>
  <c r="B23" i="3"/>
  <c r="B23" i="2"/>
  <c r="K20" i="1"/>
  <c r="K20" i="2"/>
  <c r="J20" i="1"/>
  <c r="J20" i="2"/>
  <c r="G20" i="1"/>
  <c r="F20" i="1"/>
  <c r="H20" i="1"/>
  <c r="D20" i="3"/>
  <c r="F20" i="2"/>
  <c r="C20" i="1"/>
  <c r="C20" i="2"/>
  <c r="B20" i="1"/>
  <c r="B20" i="2"/>
  <c r="D20" i="2"/>
  <c r="C20" i="3"/>
  <c r="K18" i="1"/>
  <c r="J18" i="1"/>
  <c r="L18" i="1"/>
  <c r="F18" i="3"/>
  <c r="J18" i="2"/>
  <c r="K18" i="2"/>
  <c r="L18" i="2"/>
  <c r="G18" i="3"/>
  <c r="G18" i="1"/>
  <c r="F18" i="1"/>
  <c r="F18" i="2"/>
  <c r="C18" i="1"/>
  <c r="C18" i="2"/>
  <c r="B18" i="1"/>
  <c r="B18" i="2"/>
  <c r="D18" i="2"/>
  <c r="C18" i="3"/>
  <c r="K9" i="1"/>
  <c r="J9" i="1"/>
  <c r="G9" i="1"/>
  <c r="F9" i="1"/>
  <c r="H9" i="1"/>
  <c r="D9" i="3"/>
  <c r="F9" i="2"/>
  <c r="G9" i="2"/>
  <c r="H9" i="2"/>
  <c r="E9" i="3"/>
  <c r="C9" i="1"/>
  <c r="C9" i="2"/>
  <c r="B9" i="1"/>
  <c r="B9" i="2"/>
  <c r="G18" i="2"/>
  <c r="C23" i="2"/>
  <c r="F8" i="1"/>
  <c r="F8" i="2"/>
  <c r="K9" i="2"/>
  <c r="K23" i="2"/>
  <c r="G20" i="2"/>
  <c r="K27" i="2"/>
  <c r="G42" i="2"/>
  <c r="J46" i="2"/>
  <c r="F46" i="2"/>
  <c r="C46" i="2"/>
  <c r="C45" i="2"/>
  <c r="B46" i="2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2" i="4"/>
  <c r="M21" i="4"/>
  <c r="L21" i="4"/>
  <c r="L20" i="4"/>
  <c r="L19" i="4"/>
  <c r="M18" i="4"/>
  <c r="L18" i="4"/>
  <c r="L17" i="4"/>
  <c r="L16" i="4"/>
  <c r="L15" i="4"/>
  <c r="L14" i="4"/>
  <c r="M13" i="4"/>
  <c r="L13" i="4"/>
  <c r="L12" i="4"/>
  <c r="L11" i="4"/>
  <c r="L10" i="4"/>
  <c r="L9" i="4"/>
  <c r="L43" i="1"/>
  <c r="F43" i="3"/>
  <c r="L41" i="1"/>
  <c r="F41" i="3"/>
  <c r="L40" i="1"/>
  <c r="F40" i="3"/>
  <c r="L39" i="1"/>
  <c r="F39" i="3"/>
  <c r="L38" i="1"/>
  <c r="F38" i="3"/>
  <c r="L37" i="1"/>
  <c r="F37" i="3"/>
  <c r="L36" i="1"/>
  <c r="F36" i="3"/>
  <c r="L35" i="1"/>
  <c r="F35" i="3"/>
  <c r="L34" i="1"/>
  <c r="F34" i="3"/>
  <c r="L33" i="1"/>
  <c r="F33" i="3"/>
  <c r="L32" i="1"/>
  <c r="F32" i="3"/>
  <c r="L31" i="1"/>
  <c r="F31" i="3"/>
  <c r="L30" i="1"/>
  <c r="F30" i="3"/>
  <c r="L28" i="1"/>
  <c r="F28" i="3"/>
  <c r="L26" i="1"/>
  <c r="F26" i="3"/>
  <c r="L25" i="1"/>
  <c r="F25" i="3"/>
  <c r="L24" i="1"/>
  <c r="F24" i="3"/>
  <c r="L21" i="1"/>
  <c r="F21" i="3"/>
  <c r="L19" i="1"/>
  <c r="F19" i="3"/>
  <c r="L17" i="1"/>
  <c r="F17" i="3"/>
  <c r="L16" i="1"/>
  <c r="F16" i="3"/>
  <c r="L15" i="1"/>
  <c r="F15" i="3"/>
  <c r="L14" i="1"/>
  <c r="F14" i="3"/>
  <c r="L13" i="1"/>
  <c r="F13" i="3"/>
  <c r="L12" i="1"/>
  <c r="F12" i="3"/>
  <c r="L11" i="1"/>
  <c r="F11" i="3"/>
  <c r="L10" i="1"/>
  <c r="F10" i="3"/>
  <c r="L11" i="2"/>
  <c r="G11" i="3"/>
  <c r="L12" i="2"/>
  <c r="G12" i="3"/>
  <c r="L14" i="2"/>
  <c r="G14" i="3"/>
  <c r="L16" i="2"/>
  <c r="G16" i="3"/>
  <c r="L17" i="2"/>
  <c r="G17" i="3"/>
  <c r="L24" i="2"/>
  <c r="G24" i="3"/>
  <c r="L26" i="2"/>
  <c r="G26" i="3"/>
  <c r="L28" i="2"/>
  <c r="G28" i="3"/>
  <c r="L31" i="2"/>
  <c r="G31" i="3"/>
  <c r="L32" i="2"/>
  <c r="G32" i="3"/>
  <c r="L33" i="2"/>
  <c r="G33" i="3"/>
  <c r="L35" i="2"/>
  <c r="G35" i="3"/>
  <c r="L36" i="2"/>
  <c r="G36" i="3"/>
  <c r="L40" i="2"/>
  <c r="G40" i="3"/>
  <c r="L41" i="2"/>
  <c r="G41" i="3"/>
  <c r="L43" i="2"/>
  <c r="G43" i="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O3" i="22"/>
  <c r="O2" i="22"/>
  <c r="O24" i="22"/>
  <c r="O25" i="22"/>
  <c r="O58" i="22"/>
  <c r="O59" i="22"/>
  <c r="O62" i="22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E46" i="2"/>
  <c r="D40" i="2"/>
  <c r="C40" i="3"/>
  <c r="D17" i="2"/>
  <c r="C17" i="3"/>
  <c r="D46" i="3"/>
  <c r="B46" i="3"/>
  <c r="H43" i="1"/>
  <c r="D43" i="3"/>
  <c r="D43" i="1"/>
  <c r="B43" i="3"/>
  <c r="H42" i="1"/>
  <c r="D42" i="3"/>
  <c r="H41" i="1"/>
  <c r="D41" i="3"/>
  <c r="D41" i="1"/>
  <c r="B41" i="3"/>
  <c r="H40" i="1"/>
  <c r="D40" i="3"/>
  <c r="D40" i="1"/>
  <c r="B40" i="3"/>
  <c r="H39" i="1"/>
  <c r="D39" i="3"/>
  <c r="D39" i="1"/>
  <c r="B39" i="3"/>
  <c r="H38" i="1"/>
  <c r="D38" i="3"/>
  <c r="D38" i="1"/>
  <c r="B38" i="3"/>
  <c r="H37" i="1"/>
  <c r="D37" i="3"/>
  <c r="D37" i="1"/>
  <c r="B37" i="3"/>
  <c r="H36" i="1"/>
  <c r="D36" i="3"/>
  <c r="D36" i="1"/>
  <c r="B36" i="3"/>
  <c r="H35" i="1"/>
  <c r="D35" i="3"/>
  <c r="D35" i="1"/>
  <c r="B35" i="3"/>
  <c r="H34" i="1"/>
  <c r="D34" i="3"/>
  <c r="D34" i="1"/>
  <c r="B34" i="3"/>
  <c r="H33" i="1"/>
  <c r="D33" i="3"/>
  <c r="D33" i="1"/>
  <c r="B33" i="3"/>
  <c r="H32" i="1"/>
  <c r="D32" i="3"/>
  <c r="D32" i="1"/>
  <c r="B32" i="3"/>
  <c r="H31" i="1"/>
  <c r="D31" i="3"/>
  <c r="D31" i="1"/>
  <c r="B31" i="3"/>
  <c r="H30" i="1"/>
  <c r="D30" i="3"/>
  <c r="D30" i="1"/>
  <c r="B30" i="3"/>
  <c r="D29" i="1"/>
  <c r="B29" i="3"/>
  <c r="H28" i="1"/>
  <c r="D28" i="3"/>
  <c r="D28" i="1"/>
  <c r="B28" i="3"/>
  <c r="H26" i="1"/>
  <c r="D26" i="3"/>
  <c r="D26" i="1"/>
  <c r="B26" i="3"/>
  <c r="H25" i="1"/>
  <c r="D25" i="3"/>
  <c r="D25" i="1"/>
  <c r="B25" i="3"/>
  <c r="H24" i="1"/>
  <c r="D24" i="3"/>
  <c r="D24" i="1"/>
  <c r="B24" i="3"/>
  <c r="H21" i="1"/>
  <c r="D21" i="3"/>
  <c r="D21" i="1"/>
  <c r="B21" i="3"/>
  <c r="H19" i="1"/>
  <c r="D19" i="3"/>
  <c r="D19" i="1"/>
  <c r="B19" i="3"/>
  <c r="H18" i="1"/>
  <c r="D18" i="3"/>
  <c r="H17" i="1"/>
  <c r="D17" i="3"/>
  <c r="D17" i="1"/>
  <c r="B17" i="3"/>
  <c r="H16" i="1"/>
  <c r="D16" i="3"/>
  <c r="D16" i="1"/>
  <c r="B16" i="3"/>
  <c r="H15" i="1"/>
  <c r="D15" i="3"/>
  <c r="D15" i="1"/>
  <c r="B15" i="3"/>
  <c r="H14" i="1"/>
  <c r="D14" i="3"/>
  <c r="D14" i="1"/>
  <c r="B14" i="3"/>
  <c r="H13" i="1"/>
  <c r="D13" i="3"/>
  <c r="D13" i="1"/>
  <c r="B13" i="3"/>
  <c r="H12" i="1"/>
  <c r="D12" i="3"/>
  <c r="D12" i="1"/>
  <c r="B12" i="3"/>
  <c r="H11" i="1"/>
  <c r="D11" i="3"/>
  <c r="D11" i="1"/>
  <c r="B11" i="3"/>
  <c r="H10" i="1"/>
  <c r="D10" i="3"/>
  <c r="D10" i="1"/>
  <c r="B10" i="3"/>
  <c r="H33" i="2"/>
  <c r="E33" i="3"/>
  <c r="D28" i="2"/>
  <c r="C28" i="3"/>
  <c r="H17" i="2"/>
  <c r="E17" i="3"/>
  <c r="D46" i="2"/>
  <c r="C46" i="3"/>
  <c r="D12" i="2"/>
  <c r="C12" i="3"/>
  <c r="D24" i="2"/>
  <c r="C24" i="3"/>
  <c r="D33" i="2"/>
  <c r="C33" i="3"/>
  <c r="D36" i="2"/>
  <c r="C36" i="3"/>
  <c r="H21" i="2"/>
  <c r="E21" i="3"/>
  <c r="H37" i="2"/>
  <c r="E37" i="3"/>
  <c r="H38" i="2"/>
  <c r="E38" i="3"/>
  <c r="H10" i="2"/>
  <c r="E10" i="3"/>
  <c r="H26" i="2"/>
  <c r="E26" i="3"/>
  <c r="H13" i="2"/>
  <c r="E13" i="3"/>
  <c r="H14" i="2"/>
  <c r="E14" i="3"/>
  <c r="D41" i="2"/>
  <c r="C41" i="3"/>
  <c r="H11" i="2"/>
  <c r="E11" i="3"/>
  <c r="D14" i="2"/>
  <c r="C14" i="3"/>
  <c r="D26" i="2"/>
  <c r="C26" i="3"/>
  <c r="H31" i="2"/>
  <c r="E31" i="3"/>
  <c r="D38" i="2"/>
  <c r="C38" i="3"/>
  <c r="H39" i="2"/>
  <c r="E39" i="3"/>
  <c r="D45" i="3"/>
  <c r="D11" i="2"/>
  <c r="C11" i="3"/>
  <c r="H16" i="2"/>
  <c r="E16" i="3"/>
  <c r="H24" i="2"/>
  <c r="E24" i="3"/>
  <c r="H28" i="2"/>
  <c r="E28" i="3"/>
  <c r="D31" i="2"/>
  <c r="C31" i="3"/>
  <c r="H32" i="2"/>
  <c r="E32" i="3"/>
  <c r="D35" i="2"/>
  <c r="C35" i="3"/>
  <c r="H36" i="2"/>
  <c r="E36" i="3"/>
  <c r="H41" i="2"/>
  <c r="E41" i="3"/>
  <c r="H42" i="2"/>
  <c r="E42" i="3"/>
  <c r="F46" i="3"/>
  <c r="F45" i="3"/>
  <c r="O25" i="23"/>
  <c r="M10" i="4"/>
  <c r="M15" i="4"/>
  <c r="M12" i="4"/>
  <c r="M19" i="4"/>
  <c r="M9" i="4"/>
  <c r="M16" i="4"/>
  <c r="I12" i="4"/>
  <c r="I10" i="4"/>
  <c r="M11" i="4"/>
  <c r="M14" i="4"/>
  <c r="M17" i="4"/>
  <c r="I20" i="4"/>
  <c r="I18" i="4"/>
  <c r="I16" i="4"/>
  <c r="I14" i="4"/>
  <c r="I11" i="4"/>
  <c r="I15" i="4"/>
  <c r="I19" i="4"/>
  <c r="I9" i="4"/>
  <c r="I13" i="4"/>
  <c r="I17" i="4"/>
  <c r="I21" i="4"/>
  <c r="H43" i="2"/>
  <c r="E43" i="3"/>
  <c r="D43" i="2"/>
  <c r="C43" i="3"/>
  <c r="D42" i="1"/>
  <c r="B42" i="3"/>
  <c r="D37" i="2"/>
  <c r="C37" i="3"/>
  <c r="C22" i="1"/>
  <c r="C22" i="2"/>
  <c r="K22" i="1"/>
  <c r="K22" i="2"/>
  <c r="L29" i="1"/>
  <c r="F29" i="3"/>
  <c r="D29" i="2"/>
  <c r="C29" i="3"/>
  <c r="L29" i="2"/>
  <c r="G29" i="3"/>
  <c r="H30" i="2"/>
  <c r="E30" i="3"/>
  <c r="H29" i="2"/>
  <c r="E29" i="3"/>
  <c r="H29" i="1"/>
  <c r="D29" i="3"/>
  <c r="B22" i="1"/>
  <c r="B22" i="2"/>
  <c r="L27" i="2"/>
  <c r="G27" i="3"/>
  <c r="L27" i="1"/>
  <c r="F27" i="3"/>
  <c r="J22" i="1"/>
  <c r="J22" i="2"/>
  <c r="G22" i="1"/>
  <c r="G22" i="2"/>
  <c r="H27" i="1"/>
  <c r="D27" i="3"/>
  <c r="H27" i="2"/>
  <c r="E27" i="3"/>
  <c r="D27" i="1"/>
  <c r="B27" i="3"/>
  <c r="H23" i="2"/>
  <c r="E23" i="3"/>
  <c r="H23" i="1"/>
  <c r="D23" i="3"/>
  <c r="L23" i="2"/>
  <c r="G23" i="3"/>
  <c r="F22" i="1"/>
  <c r="F44" i="1"/>
  <c r="F45" i="2"/>
  <c r="D23" i="2"/>
  <c r="C23" i="3"/>
  <c r="K8" i="1"/>
  <c r="K44" i="1"/>
  <c r="L20" i="2"/>
  <c r="G20" i="3"/>
  <c r="L20" i="1"/>
  <c r="F20" i="3"/>
  <c r="H20" i="2"/>
  <c r="E20" i="3"/>
  <c r="G8" i="1"/>
  <c r="D20" i="1"/>
  <c r="B20" i="3"/>
  <c r="L19" i="2"/>
  <c r="G19" i="3"/>
  <c r="J8" i="1"/>
  <c r="J8" i="2"/>
  <c r="H18" i="2"/>
  <c r="E18" i="3"/>
  <c r="H19" i="2"/>
  <c r="E19" i="3"/>
  <c r="D18" i="1"/>
  <c r="B18" i="3"/>
  <c r="B8" i="1"/>
  <c r="B8" i="2"/>
  <c r="K8" i="2"/>
  <c r="L9" i="1"/>
  <c r="F9" i="3"/>
  <c r="H12" i="2"/>
  <c r="E12" i="3"/>
  <c r="G8" i="2"/>
  <c r="H8" i="2"/>
  <c r="E8" i="3"/>
  <c r="H8" i="1"/>
  <c r="D8" i="3"/>
  <c r="J9" i="2"/>
  <c r="L9" i="2"/>
  <c r="G9" i="3"/>
  <c r="D9" i="2"/>
  <c r="C9" i="3"/>
  <c r="C8" i="1"/>
  <c r="D9" i="1"/>
  <c r="B9" i="3"/>
  <c r="L22" i="2"/>
  <c r="G22" i="3"/>
  <c r="L22" i="1"/>
  <c r="F22" i="3"/>
  <c r="D22" i="2"/>
  <c r="C22" i="3"/>
  <c r="D22" i="1"/>
  <c r="B22" i="3"/>
  <c r="G44" i="1"/>
  <c r="K44" i="2"/>
  <c r="M42" i="2"/>
  <c r="H22" i="1"/>
  <c r="D22" i="3"/>
  <c r="F22" i="2"/>
  <c r="H22" i="2"/>
  <c r="E22" i="3"/>
  <c r="L8" i="2"/>
  <c r="G8" i="3"/>
  <c r="J44" i="1"/>
  <c r="L44" i="1"/>
  <c r="F44" i="3"/>
  <c r="L8" i="1"/>
  <c r="F8" i="3"/>
  <c r="B44" i="1"/>
  <c r="B45" i="2"/>
  <c r="D8" i="1"/>
  <c r="B8" i="3"/>
  <c r="F44" i="2"/>
  <c r="C8" i="2"/>
  <c r="D8" i="2"/>
  <c r="C8" i="3"/>
  <c r="C44" i="1"/>
  <c r="H44" i="1"/>
  <c r="D44" i="3"/>
  <c r="G44" i="2"/>
  <c r="I36" i="2"/>
  <c r="M29" i="2"/>
  <c r="M44" i="2"/>
  <c r="M39" i="2"/>
  <c r="M38" i="2"/>
  <c r="M14" i="2"/>
  <c r="M35" i="2"/>
  <c r="M12" i="2"/>
  <c r="M17" i="2"/>
  <c r="M32" i="2"/>
  <c r="M18" i="2"/>
  <c r="M25" i="2"/>
  <c r="M36" i="2"/>
  <c r="M31" i="2"/>
  <c r="M15" i="2"/>
  <c r="M37" i="2"/>
  <c r="M21" i="2"/>
  <c r="M33" i="2"/>
  <c r="M16" i="2"/>
  <c r="M10" i="2"/>
  <c r="M24" i="2"/>
  <c r="M41" i="2"/>
  <c r="M26" i="2"/>
  <c r="M34" i="2"/>
  <c r="M11" i="2"/>
  <c r="J45" i="2"/>
  <c r="M23" i="2"/>
  <c r="M30" i="2"/>
  <c r="M28" i="2"/>
  <c r="M22" i="2"/>
  <c r="M8" i="2"/>
  <c r="M27" i="2"/>
  <c r="M9" i="2"/>
  <c r="M20" i="2"/>
  <c r="M13" i="2"/>
  <c r="M19" i="2"/>
  <c r="M40" i="2"/>
  <c r="M43" i="2"/>
  <c r="J44" i="2"/>
  <c r="L44" i="2"/>
  <c r="G44" i="3"/>
  <c r="B44" i="2"/>
  <c r="D44" i="1"/>
  <c r="B44" i="3"/>
  <c r="C44" i="2"/>
  <c r="E8" i="2"/>
  <c r="I39" i="2"/>
  <c r="I26" i="2"/>
  <c r="I34" i="2"/>
  <c r="I19" i="2"/>
  <c r="I24" i="2"/>
  <c r="I25" i="2"/>
  <c r="I32" i="2"/>
  <c r="I18" i="2"/>
  <c r="I33" i="2"/>
  <c r="I38" i="2"/>
  <c r="I22" i="2"/>
  <c r="I21" i="2"/>
  <c r="I23" i="2"/>
  <c r="I13" i="2"/>
  <c r="I14" i="2"/>
  <c r="I35" i="2"/>
  <c r="I12" i="2"/>
  <c r="I17" i="2"/>
  <c r="I30" i="2"/>
  <c r="I10" i="2"/>
  <c r="I20" i="2"/>
  <c r="I37" i="2"/>
  <c r="I16" i="2"/>
  <c r="I28" i="2"/>
  <c r="I27" i="2"/>
  <c r="I43" i="2"/>
  <c r="H44" i="2"/>
  <c r="E44" i="3"/>
  <c r="I29" i="2"/>
  <c r="I44" i="2"/>
  <c r="I41" i="2"/>
  <c r="I11" i="2"/>
  <c r="I15" i="2"/>
  <c r="I40" i="2"/>
  <c r="I42" i="2"/>
  <c r="I9" i="2"/>
  <c r="I8" i="2"/>
  <c r="I31" i="2"/>
  <c r="K46" i="2"/>
  <c r="K45" i="2"/>
  <c r="E36" i="2"/>
  <c r="E32" i="2"/>
  <c r="E24" i="2"/>
  <c r="E28" i="2"/>
  <c r="E37" i="2"/>
  <c r="E20" i="2"/>
  <c r="E30" i="2"/>
  <c r="E34" i="2"/>
  <c r="E31" i="2"/>
  <c r="E26" i="2"/>
  <c r="E18" i="2"/>
  <c r="E25" i="2"/>
  <c r="E11" i="2"/>
  <c r="E15" i="2"/>
  <c r="E21" i="2"/>
  <c r="E17" i="2"/>
  <c r="E29" i="2"/>
  <c r="E43" i="2"/>
  <c r="E19" i="2"/>
  <c r="E41" i="2"/>
  <c r="E14" i="2"/>
  <c r="E42" i="2"/>
  <c r="E23" i="2"/>
  <c r="E12" i="2"/>
  <c r="E33" i="2"/>
  <c r="E39" i="2"/>
  <c r="E27" i="2"/>
  <c r="E22" i="2"/>
  <c r="E44" i="2"/>
  <c r="E40" i="2"/>
  <c r="E16" i="2"/>
  <c r="E38" i="2"/>
  <c r="E13" i="2"/>
  <c r="E35" i="2"/>
  <c r="E9" i="2"/>
  <c r="E10" i="2"/>
  <c r="G46" i="2"/>
  <c r="G45" i="2"/>
  <c r="D44" i="2"/>
  <c r="C44" i="3"/>
  <c r="I45" i="2"/>
  <c r="H45" i="2"/>
  <c r="E45" i="3"/>
  <c r="I46" i="2"/>
  <c r="H46" i="2"/>
  <c r="E46" i="3"/>
  <c r="M45" i="2"/>
  <c r="L45" i="2"/>
  <c r="G45" i="3"/>
  <c r="M46" i="2"/>
  <c r="L46" i="2"/>
  <c r="G46" i="3"/>
  <c r="E45" i="1" l="1"/>
  <c r="M35" i="1"/>
  <c r="M36" i="1"/>
  <c r="M44" i="1"/>
  <c r="M19" i="1"/>
  <c r="M20" i="1"/>
  <c r="I13" i="1"/>
  <c r="I21" i="1"/>
  <c r="I29" i="1"/>
  <c r="I37" i="1"/>
  <c r="M13" i="1"/>
  <c r="M21" i="1"/>
  <c r="M29" i="1"/>
  <c r="M37" i="1"/>
  <c r="I14" i="1"/>
  <c r="I22" i="1"/>
  <c r="I30" i="1"/>
  <c r="I38" i="1"/>
  <c r="G45" i="1"/>
  <c r="M14" i="1"/>
  <c r="M22" i="1"/>
  <c r="M30" i="1"/>
  <c r="M38" i="1"/>
  <c r="K45" i="1"/>
  <c r="H46" i="1"/>
  <c r="I15" i="1"/>
  <c r="I23" i="1"/>
  <c r="I31" i="1"/>
  <c r="I39" i="1"/>
  <c r="I46" i="1"/>
  <c r="M15" i="1"/>
  <c r="M23" i="1"/>
  <c r="M31" i="1"/>
  <c r="M39" i="1"/>
  <c r="M46" i="1"/>
  <c r="L46" i="1"/>
  <c r="I8" i="1"/>
  <c r="I16" i="1"/>
  <c r="I24" i="1"/>
  <c r="I32" i="1"/>
  <c r="I40" i="1"/>
  <c r="M8" i="1"/>
  <c r="M16" i="1"/>
  <c r="M24" i="1"/>
  <c r="M32" i="1"/>
  <c r="M40" i="1"/>
  <c r="M9" i="1"/>
  <c r="M17" i="1"/>
  <c r="M25" i="1"/>
  <c r="M33" i="1"/>
  <c r="M41" i="1"/>
  <c r="I10" i="1"/>
  <c r="I18" i="1"/>
  <c r="I26" i="1"/>
  <c r="I34" i="1"/>
  <c r="M10" i="1"/>
  <c r="M18" i="1"/>
  <c r="M26" i="1"/>
  <c r="M34" i="1"/>
  <c r="H45" i="1" l="1"/>
  <c r="I45" i="1"/>
  <c r="L45" i="1"/>
  <c r="M45" i="1"/>
</calcChain>
</file>

<file path=xl/sharedStrings.xml><?xml version="1.0" encoding="utf-8"?>
<sst xmlns="http://schemas.openxmlformats.org/spreadsheetml/2006/main" count="417" uniqueCount="225">
  <si>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</si>
  <si>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</si>
  <si>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</si>
  <si>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</si>
  <si>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</si>
  <si>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</si>
  <si>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</si>
  <si>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</si>
  <si>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</si>
  <si>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</si>
  <si>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</si>
  <si>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</si>
  <si>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</si>
  <si>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</si>
  <si>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</si>
  <si>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</si>
  <si>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</si>
  <si>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</si>
  <si>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</si>
  <si>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</si>
  <si>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</si>
  <si>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</si>
  <si>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</si>
  <si>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</si>
  <si>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</si>
  <si>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</si>
  <si>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</si>
  <si>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</si>
  <si>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</si>
  <si>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</si>
  <si>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</si>
  <si>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</si>
  <si>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</si>
  <si>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</si>
  <si>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</si>
  <si>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</si>
  <si>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</si>
  <si>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</si>
  <si>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</si>
  <si>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</si>
  <si>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</si>
  <si>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</si>
  <si>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</si>
  <si>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</si>
  <si>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</si>
  <si>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</si>
  <si>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</si>
  <si>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</si>
  <si>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</si>
  <si>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</si>
  <si>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</si>
  <si>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</si>
  <si>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</si>
  <si>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</si>
  <si>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</si>
  <si>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</si>
  <si>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</si>
  <si>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</si>
  <si>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</si>
  <si>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</si>
  <si>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</si>
  <si>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</si>
  <si>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</si>
  <si>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</si>
  <si>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</si>
  <si>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</si>
  <si>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</si>
  <si>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</si>
  <si>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</si>
  <si>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</si>
  <si>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</si>
  <si>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</si>
  <si>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</si>
  <si>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</si>
  <si>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</si>
  <si>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</si>
  <si>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</si>
  <si>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</si>
  <si>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</si>
  <si>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</si>
  <si>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</si>
  <si>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</si>
  <si>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</si>
  <si>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</si>
  <si>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</si>
  <si>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</si>
  <si>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</si>
  <si>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</si>
  <si>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</si>
  <si>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</si>
  <si>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</si>
  <si>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</si>
  <si>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</si>
  <si>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</si>
  <si>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</si>
  <si>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</si>
  <si>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</si>
  <si>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</si>
  <si>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</si>
  <si>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</si>
  <si>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</si>
  <si>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</si>
  <si>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</si>
  <si>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</si>
  <si>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</si>
  <si>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</si>
  <si>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</si>
  <si>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</si>
  <si>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</si>
  <si>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</si>
  <si>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</si>
  <si>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</si>
  <si>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</si>
  <si>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</si>
  <si>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</si>
  <si>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 Pay(20)  (%)</t>
  </si>
  <si>
    <t>2020 YILI İHRACATIMIZDA İLK 20 ÜLKE (1.000 $)</t>
  </si>
  <si>
    <t>SON 12 AYLIK
(2021/2020)</t>
  </si>
  <si>
    <t>Değişim    ('21/'20)</t>
  </si>
  <si>
    <t>2021 İHRACAT RAKAMLARI - TL</t>
  </si>
  <si>
    <t>TEMMUZ  (2021/2020)</t>
  </si>
  <si>
    <t>OCAK - TEMMUZ (2021/2020)</t>
  </si>
  <si>
    <t>1 - 31 TEMMUZ İHRACAT RAKAMLARI</t>
  </si>
  <si>
    <t xml:space="preserve">SEKTÖREL BAZDA İHRACAT RAKAMLARI -1.000 $ </t>
  </si>
  <si>
    <t>1 - 31 TEMMUZ</t>
  </si>
  <si>
    <t>1 OCAK  -  31 TEMMUZ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</si>
  <si>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</si>
  <si>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</si>
  <si>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</si>
  <si>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</si>
  <si>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</si>
  <si>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</si>
  <si>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</si>
  <si>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</si>
  <si>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</si>
  <si>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</si>
  <si>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</si>
  <si>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</si>
  <si>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</si>
  <si>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</si>
  <si>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</si>
  <si>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</si>
  <si>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</si>
  <si>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</si>
  <si>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</si>
  <si>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</si>
  <si>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</si>
  <si>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</si>
  <si>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</si>
  <si>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</si>
  <si>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</si>
  <si>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</si>
  <si>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</si>
  <si>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</si>
  <si>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</si>
  <si>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2020  1 - 31 TEMMUZ</t>
  </si>
  <si>
    <t>2021  1 - 31 TEMMUZ</t>
  </si>
  <si>
    <t>ERİTRE</t>
  </si>
  <si>
    <t>NEPAL</t>
  </si>
  <si>
    <t>PALAU</t>
  </si>
  <si>
    <t>CAYMAN ADALARI</t>
  </si>
  <si>
    <t>ST. KİTTS VE NEVİS</t>
  </si>
  <si>
    <t>LİECHTENSTEİN</t>
  </si>
  <si>
    <t>MALTA</t>
  </si>
  <si>
    <t>JAMAİKA</t>
  </si>
  <si>
    <t>NAMİBYA</t>
  </si>
  <si>
    <t>DOMİNİK CUMHURİYETİ</t>
  </si>
  <si>
    <t>ALMANYA</t>
  </si>
  <si>
    <t>BİRLEŞİK KRALLIK</t>
  </si>
  <si>
    <t>ABD</t>
  </si>
  <si>
    <t>İSPANYA</t>
  </si>
  <si>
    <t>İTALYA</t>
  </si>
  <si>
    <t>IRAK</t>
  </si>
  <si>
    <t>FRANSA</t>
  </si>
  <si>
    <t>HOLLANDA</t>
  </si>
  <si>
    <t>İSRAİL</t>
  </si>
  <si>
    <t>POLONYA</t>
  </si>
  <si>
    <t>İSTANBUL</t>
  </si>
  <si>
    <t>KOCAELI</t>
  </si>
  <si>
    <t>İZMIR</t>
  </si>
  <si>
    <t>BURSA</t>
  </si>
  <si>
    <t>GAZIANTEP</t>
  </si>
  <si>
    <t>ANKARA</t>
  </si>
  <si>
    <t>SAKARYA</t>
  </si>
  <si>
    <t>MANISA</t>
  </si>
  <si>
    <t>DENIZLI</t>
  </si>
  <si>
    <t>HATAY</t>
  </si>
  <si>
    <t>ÇORUM</t>
  </si>
  <si>
    <t>ELAZIĞ</t>
  </si>
  <si>
    <t>MUŞ</t>
  </si>
  <si>
    <t>KIRIKKALE</t>
  </si>
  <si>
    <t>OSMANIYE</t>
  </si>
  <si>
    <t>BITLIS</t>
  </si>
  <si>
    <t>KILIS</t>
  </si>
  <si>
    <t>KARABÜK</t>
  </si>
  <si>
    <t>BINGÖL</t>
  </si>
  <si>
    <t>SIIRT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</si>
  <si>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</si>
  <si>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</si>
  <si>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</si>
  <si>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</si>
  <si>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</si>
  <si>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</si>
  <si>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</si>
  <si>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</si>
  <si>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</si>
  <si>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</si>
  <si>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</si>
  <si>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</si>
  <si>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</si>
  <si>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RUSYA FEDERASYONU</t>
  </si>
  <si>
    <t>ROMANYA</t>
  </si>
  <si>
    <t>BELÇİKA</t>
  </si>
  <si>
    <t>MISIR</t>
  </si>
  <si>
    <t>ÇİN</t>
  </si>
  <si>
    <t>BULGARİSTAN</t>
  </si>
  <si>
    <t>YUNANİSTAN</t>
  </si>
  <si>
    <t>BAE</t>
  </si>
  <si>
    <t>FAS</t>
  </si>
  <si>
    <t>UKRAYNA</t>
  </si>
  <si>
    <t>İhracatçı Birlikleri Kaydından Muaf İhracat ile Antrepo ve Serbest Bölgeler Farkı</t>
  </si>
  <si>
    <t>GENEL İHRACAT TOPLAMI</t>
  </si>
  <si>
    <t>1 Temmuz - 31 Temmuz</t>
  </si>
  <si>
    <t>1 Ocak - 31 Temmuz</t>
  </si>
  <si>
    <t>1 Ağustos - 31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</si>
</sst>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6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2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11099339.474040002</c:v>
                </c:pt>
                <c:pt idx="1">
                  <c:v>11122027.832279999</c:v>
                </c:pt>
                <c:pt idx="2">
                  <c:v>9958314.0655000024</c:v>
                </c:pt>
                <c:pt idx="3">
                  <c:v>6232446.0862099994</c:v>
                </c:pt>
                <c:pt idx="4">
                  <c:v>7112940.0739099998</c:v>
                </c:pt>
                <c:pt idx="5">
                  <c:v>10209196.61035</c:v>
                </c:pt>
                <c:pt idx="6">
                  <c:v>11458328.335070001</c:v>
                </c:pt>
                <c:pt idx="7">
                  <c:v>9391646.2808199991</c:v>
                </c:pt>
                <c:pt idx="8">
                  <c:v>12225266.61324</c:v>
                </c:pt>
                <c:pt idx="9">
                  <c:v>13280272.599130003</c:v>
                </c:pt>
                <c:pt idx="10">
                  <c:v>12174419.060879998</c:v>
                </c:pt>
                <c:pt idx="11">
                  <c:v>13271269.890099997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3-46CE-8FB8-66C17AD0674D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11079482.283210002</c:v>
                </c:pt>
                <c:pt idx="1">
                  <c:v>11957300.221029999</c:v>
                </c:pt>
                <c:pt idx="2">
                  <c:v>14123541.84021</c:v>
                </c:pt>
                <c:pt idx="3">
                  <c:v>14143056.455400001</c:v>
                </c:pt>
                <c:pt idx="4">
                  <c:v>12591669.47284</c:v>
                </c:pt>
                <c:pt idx="5">
                  <c:v>15262465.068149999</c:v>
                </c:pt>
                <c:pt idx="6">
                  <c:v>12673327.673929999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3-46CE-8FB8-66C17AD06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350768"/>
        <c:axId val="783346960"/>
      </c:lineChart>
      <c:catAx>
        <c:axId val="78335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34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33469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35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103746.17676</c:v>
                </c:pt>
                <c:pt idx="1">
                  <c:v>116565.35743</c:v>
                </c:pt>
                <c:pt idx="2">
                  <c:v>126234.09027</c:v>
                </c:pt>
                <c:pt idx="3">
                  <c:v>122059.78002000001</c:v>
                </c:pt>
                <c:pt idx="4">
                  <c:v>105202.56912</c:v>
                </c:pt>
                <c:pt idx="5">
                  <c:v>110926.16389</c:v>
                </c:pt>
                <c:pt idx="6">
                  <c:v>71939.587029999995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6-4451-AA62-5E0CC5520C2D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89853.850919999997</c:v>
                </c:pt>
                <c:pt idx="7">
                  <c:v>84827.392730000007</c:v>
                </c:pt>
                <c:pt idx="8">
                  <c:v>148527.73120000001</c:v>
                </c:pt>
                <c:pt idx="9">
                  <c:v>191066.40427</c:v>
                </c:pt>
                <c:pt idx="10">
                  <c:v>154427.12138</c:v>
                </c:pt>
                <c:pt idx="11">
                  <c:v>125746.17405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6-4451-AA62-5E0CC5520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321056"/>
        <c:axId val="826324864"/>
      </c:lineChart>
      <c:catAx>
        <c:axId val="8263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32486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210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190789.16724000001</c:v>
                </c:pt>
                <c:pt idx="1">
                  <c:v>201239.15904</c:v>
                </c:pt>
                <c:pt idx="2">
                  <c:v>183686.70697</c:v>
                </c:pt>
                <c:pt idx="3">
                  <c:v>165852.81815000001</c:v>
                </c:pt>
                <c:pt idx="4">
                  <c:v>147713.81038000001</c:v>
                </c:pt>
                <c:pt idx="5">
                  <c:v>148934.27145</c:v>
                </c:pt>
                <c:pt idx="6">
                  <c:v>132223.09901000001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17-A5D7-3FA469B0AEF7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207313.63224000001</c:v>
                </c:pt>
                <c:pt idx="3">
                  <c:v>196606.79991999999</c:v>
                </c:pt>
                <c:pt idx="4">
                  <c:v>119975.59901000001</c:v>
                </c:pt>
                <c:pt idx="5">
                  <c:v>120394.22031</c:v>
                </c:pt>
                <c:pt idx="6">
                  <c:v>135352.20457</c:v>
                </c:pt>
                <c:pt idx="7">
                  <c:v>91056.767959999997</c:v>
                </c:pt>
                <c:pt idx="8">
                  <c:v>222071.38493</c:v>
                </c:pt>
                <c:pt idx="9">
                  <c:v>171070.26412000001</c:v>
                </c:pt>
                <c:pt idx="10">
                  <c:v>155514.57625000001</c:v>
                </c:pt>
                <c:pt idx="11">
                  <c:v>174397.99295000001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17-A5D7-3FA469B0A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7168"/>
        <c:axId val="827296416"/>
      </c:lineChart>
      <c:catAx>
        <c:axId val="8272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9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2964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87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24902.9107</c:v>
                </c:pt>
                <c:pt idx="4">
                  <c:v>19490.09143</c:v>
                </c:pt>
                <c:pt idx="5">
                  <c:v>23381.863229999999</c:v>
                </c:pt>
                <c:pt idx="6">
                  <c:v>23127.540229999999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8-4C4B-A09B-774F27AE6061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22005.576830000002</c:v>
                </c:pt>
                <c:pt idx="10">
                  <c:v>25197.230309999999</c:v>
                </c:pt>
                <c:pt idx="11">
                  <c:v>30132.582460000001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8-4C4B-A09B-774F27AE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1520"/>
        <c:axId val="827294240"/>
      </c:lineChart>
      <c:catAx>
        <c:axId val="8272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9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294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91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49273.004710000001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52562.303610000003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C-4EFD-9D17-A36FD54CF396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99922.812779999993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C-4EFD-9D17-A36FD54C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2608"/>
        <c:axId val="827298592"/>
      </c:lineChart>
      <c:catAx>
        <c:axId val="8272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9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29859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92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12086.37327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4-446B-8661-9AAC13A3F8FE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7811.1414000000004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4-446B-8661-9AAC13A3F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7712"/>
        <c:axId val="827286624"/>
      </c:lineChart>
      <c:catAx>
        <c:axId val="8272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8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28662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8771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216901.64304</c:v>
                </c:pt>
                <c:pt idx="1">
                  <c:v>208723.36321000001</c:v>
                </c:pt>
                <c:pt idx="2">
                  <c:v>247882.11481</c:v>
                </c:pt>
                <c:pt idx="3">
                  <c:v>280588.88767000003</c:v>
                </c:pt>
                <c:pt idx="4">
                  <c:v>265734.11570000002</c:v>
                </c:pt>
                <c:pt idx="5">
                  <c:v>313347.25647999998</c:v>
                </c:pt>
                <c:pt idx="6">
                  <c:v>262761.62341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0-44A4-9BC5-0DA156D4D91B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206141.39783999999</c:v>
                </c:pt>
                <c:pt idx="9">
                  <c:v>234875.55642000001</c:v>
                </c:pt>
                <c:pt idx="10">
                  <c:v>226851.70314999999</c:v>
                </c:pt>
                <c:pt idx="11">
                  <c:v>255918.82803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0-44A4-9BC5-0DA156D4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8256"/>
        <c:axId val="827293152"/>
      </c:lineChart>
      <c:catAx>
        <c:axId val="8272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9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29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882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453671.45869</c:v>
                </c:pt>
                <c:pt idx="1">
                  <c:v>479138.02075999998</c:v>
                </c:pt>
                <c:pt idx="2">
                  <c:v>581822.35583000001</c:v>
                </c:pt>
                <c:pt idx="3">
                  <c:v>581966.74170999997</c:v>
                </c:pt>
                <c:pt idx="4">
                  <c:v>503152.11625999998</c:v>
                </c:pt>
                <c:pt idx="5">
                  <c:v>613737.87474</c:v>
                </c:pt>
                <c:pt idx="6">
                  <c:v>506593.45698000002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4D-B332-DE3F316BEC93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452779.88725000003</c:v>
                </c:pt>
                <c:pt idx="1">
                  <c:v>444728.80209000001</c:v>
                </c:pt>
                <c:pt idx="2">
                  <c:v>426720.00351000001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458876.29532999999</c:v>
                </c:pt>
                <c:pt idx="6">
                  <c:v>511745.76435999997</c:v>
                </c:pt>
                <c:pt idx="7">
                  <c:v>426557.83648</c:v>
                </c:pt>
                <c:pt idx="8">
                  <c:v>513783.41061000002</c:v>
                </c:pt>
                <c:pt idx="9">
                  <c:v>526447.03023000003</c:v>
                </c:pt>
                <c:pt idx="10">
                  <c:v>522367.76043999998</c:v>
                </c:pt>
                <c:pt idx="11">
                  <c:v>573309.78142999997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0-4D4D-B332-DE3F316B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8800"/>
        <c:axId val="827295328"/>
      </c:lineChart>
      <c:catAx>
        <c:axId val="8272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9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295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888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730233.42316999997</c:v>
                </c:pt>
                <c:pt idx="1">
                  <c:v>744980.33444000001</c:v>
                </c:pt>
                <c:pt idx="2">
                  <c:v>868708.42570999998</c:v>
                </c:pt>
                <c:pt idx="3">
                  <c:v>877713.62913000002</c:v>
                </c:pt>
                <c:pt idx="4">
                  <c:v>743955.75809000002</c:v>
                </c:pt>
                <c:pt idx="5">
                  <c:v>899657.15569000004</c:v>
                </c:pt>
                <c:pt idx="6">
                  <c:v>725445.19082000002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C-41D7-8372-A3215F47B32B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672977.22942999995</c:v>
                </c:pt>
                <c:pt idx="1">
                  <c:v>645845.52252999996</c:v>
                </c:pt>
                <c:pt idx="2">
                  <c:v>584624.57605000003</c:v>
                </c:pt>
                <c:pt idx="3">
                  <c:v>306241.66527</c:v>
                </c:pt>
                <c:pt idx="4">
                  <c:v>368572.67878999998</c:v>
                </c:pt>
                <c:pt idx="5">
                  <c:v>553302.64202999999</c:v>
                </c:pt>
                <c:pt idx="6">
                  <c:v>655105.23138000001</c:v>
                </c:pt>
                <c:pt idx="7">
                  <c:v>568016.42666</c:v>
                </c:pt>
                <c:pt idx="8">
                  <c:v>687216.4841</c:v>
                </c:pt>
                <c:pt idx="9">
                  <c:v>769146.17827000003</c:v>
                </c:pt>
                <c:pt idx="10">
                  <c:v>704180.05102999997</c:v>
                </c:pt>
                <c:pt idx="11">
                  <c:v>768399.15289000003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C-41D7-8372-A3215F47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7504"/>
        <c:axId val="827298048"/>
      </c:lineChart>
      <c:catAx>
        <c:axId val="8272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9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29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975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109758.27340999999</c:v>
                </c:pt>
                <c:pt idx="1">
                  <c:v>128970.31198</c:v>
                </c:pt>
                <c:pt idx="2">
                  <c:v>157468.95391000001</c:v>
                </c:pt>
                <c:pt idx="3">
                  <c:v>142999.48087999999</c:v>
                </c:pt>
                <c:pt idx="4">
                  <c:v>100696.92260000001</c:v>
                </c:pt>
                <c:pt idx="5">
                  <c:v>153046.21197999999</c:v>
                </c:pt>
                <c:pt idx="6">
                  <c:v>145409.30866000001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0-4382-BEF3-7B219F57F045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132734.87474999999</c:v>
                </c:pt>
                <c:pt idx="1">
                  <c:v>151363.62469999999</c:v>
                </c:pt>
                <c:pt idx="2">
                  <c:v>130394.66183</c:v>
                </c:pt>
                <c:pt idx="3">
                  <c:v>53932.50344</c:v>
                </c:pt>
                <c:pt idx="4">
                  <c:v>61556.372819999997</c:v>
                </c:pt>
                <c:pt idx="5">
                  <c:v>101137.99194000001</c:v>
                </c:pt>
                <c:pt idx="6">
                  <c:v>127736.4161</c:v>
                </c:pt>
                <c:pt idx="7">
                  <c:v>97893.038379999998</c:v>
                </c:pt>
                <c:pt idx="8">
                  <c:v>130369.79236000001</c:v>
                </c:pt>
                <c:pt idx="9">
                  <c:v>130856.13042</c:v>
                </c:pt>
                <c:pt idx="10">
                  <c:v>103919.55716</c:v>
                </c:pt>
                <c:pt idx="11">
                  <c:v>109822.09084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0-4382-BEF3-7B219F57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9344"/>
        <c:axId val="827606688"/>
      </c:lineChart>
      <c:catAx>
        <c:axId val="8272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60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606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289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246727.25545</c:v>
                </c:pt>
                <c:pt idx="2">
                  <c:v>286719.10113999998</c:v>
                </c:pt>
                <c:pt idx="3">
                  <c:v>305101.02503000002</c:v>
                </c:pt>
                <c:pt idx="4">
                  <c:v>245239.04026000001</c:v>
                </c:pt>
                <c:pt idx="5">
                  <c:v>297567.50429999997</c:v>
                </c:pt>
                <c:pt idx="6">
                  <c:v>214571.14092000001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4E03-A92A-ED5C6FD664D1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219868.65556000001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248773.95482000001</c:v>
                </c:pt>
                <c:pt idx="7">
                  <c:v>205412.21100000001</c:v>
                </c:pt>
                <c:pt idx="8">
                  <c:v>269573.72441000002</c:v>
                </c:pt>
                <c:pt idx="9">
                  <c:v>286633.86947999999</c:v>
                </c:pt>
                <c:pt idx="10">
                  <c:v>257706.13659000001</c:v>
                </c:pt>
                <c:pt idx="11">
                  <c:v>289157.74354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4E03-A92A-ED5C6FD66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602336"/>
        <c:axId val="827599072"/>
      </c:lineChart>
      <c:catAx>
        <c:axId val="8276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59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5990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602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282280.49232999998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244-BBF3-E80F4FBDE8A3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414359.43463999999</c:v>
                </c:pt>
                <c:pt idx="2">
                  <c:v>446331.49008999998</c:v>
                </c:pt>
                <c:pt idx="3">
                  <c:v>557444.86852000002</c:v>
                </c:pt>
                <c:pt idx="4">
                  <c:v>548574.15180999995</c:v>
                </c:pt>
                <c:pt idx="5">
                  <c:v>497170.84279000002</c:v>
                </c:pt>
                <c:pt idx="6">
                  <c:v>477787.38192000001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244-BBF3-E80F4FBD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351856"/>
        <c:axId val="783352400"/>
      </c:lineChart>
      <c:catAx>
        <c:axId val="78335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35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33524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351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1641123.33244</c:v>
                </c:pt>
                <c:pt idx="1">
                  <c:v>1674041.70041</c:v>
                </c:pt>
                <c:pt idx="2">
                  <c:v>1996258.70951</c:v>
                </c:pt>
                <c:pt idx="3">
                  <c:v>2157995.8002200001</c:v>
                </c:pt>
                <c:pt idx="4">
                  <c:v>2128160.5038700001</c:v>
                </c:pt>
                <c:pt idx="5">
                  <c:v>2368599.0702800001</c:v>
                </c:pt>
                <c:pt idx="6">
                  <c:v>1918975.0100199999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1FA-8BF7-54DAFB966A20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1680074.7345</c:v>
                </c:pt>
                <c:pt idx="1">
                  <c:v>1489534.4544599999</c:v>
                </c:pt>
                <c:pt idx="2">
                  <c:v>1489046.5320299999</c:v>
                </c:pt>
                <c:pt idx="3">
                  <c:v>1275068.46431</c:v>
                </c:pt>
                <c:pt idx="4">
                  <c:v>1180653.3966300001</c:v>
                </c:pt>
                <c:pt idx="5">
                  <c:v>1422581.5905299999</c:v>
                </c:pt>
                <c:pt idx="6">
                  <c:v>1579569.9042700001</c:v>
                </c:pt>
                <c:pt idx="7">
                  <c:v>1372164.4422200001</c:v>
                </c:pt>
                <c:pt idx="8">
                  <c:v>1617807.0995</c:v>
                </c:pt>
                <c:pt idx="9">
                  <c:v>1721218.7051899999</c:v>
                </c:pt>
                <c:pt idx="10">
                  <c:v>1629563.0264600001</c:v>
                </c:pt>
                <c:pt idx="11">
                  <c:v>1799156.55262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1FA-8BF7-54DAFB96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98528"/>
        <c:axId val="827608320"/>
      </c:lineChart>
      <c:catAx>
        <c:axId val="8275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60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608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598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651305.86895999999</c:v>
                </c:pt>
                <c:pt idx="1">
                  <c:v>684013.47377000004</c:v>
                </c:pt>
                <c:pt idx="2">
                  <c:v>784000.84542000003</c:v>
                </c:pt>
                <c:pt idx="3">
                  <c:v>821979.61462999997</c:v>
                </c:pt>
                <c:pt idx="4">
                  <c:v>735493.61714999995</c:v>
                </c:pt>
                <c:pt idx="5">
                  <c:v>827380.58470000001</c:v>
                </c:pt>
                <c:pt idx="6">
                  <c:v>697919.95588000002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0-494E-997A-302BF8B0804E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623604.71548999997</c:v>
                </c:pt>
                <c:pt idx="1">
                  <c:v>633534.13815000001</c:v>
                </c:pt>
                <c:pt idx="2">
                  <c:v>625396.89246999996</c:v>
                </c:pt>
                <c:pt idx="3">
                  <c:v>455426.81581</c:v>
                </c:pt>
                <c:pt idx="4">
                  <c:v>430817.02828000003</c:v>
                </c:pt>
                <c:pt idx="5">
                  <c:v>585103.92660000001</c:v>
                </c:pt>
                <c:pt idx="6">
                  <c:v>665733.36221000005</c:v>
                </c:pt>
                <c:pt idx="7">
                  <c:v>570508.73341999995</c:v>
                </c:pt>
                <c:pt idx="8">
                  <c:v>687224.91064999998</c:v>
                </c:pt>
                <c:pt idx="9">
                  <c:v>735214.83602000005</c:v>
                </c:pt>
                <c:pt idx="10">
                  <c:v>693416.74837000004</c:v>
                </c:pt>
                <c:pt idx="11">
                  <c:v>833347.69068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0-494E-997A-302BF8B0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602880"/>
        <c:axId val="827610496"/>
      </c:lineChart>
      <c:catAx>
        <c:axId val="8276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61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61049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6028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2266248.3160600001</c:v>
                </c:pt>
                <c:pt idx="1">
                  <c:v>2530873.3829899998</c:v>
                </c:pt>
                <c:pt idx="2">
                  <c:v>2890260.6769500002</c:v>
                </c:pt>
                <c:pt idx="3">
                  <c:v>2462466.70346</c:v>
                </c:pt>
                <c:pt idx="4">
                  <c:v>1880350.42399</c:v>
                </c:pt>
                <c:pt idx="5">
                  <c:v>2350912.3165199999</c:v>
                </c:pt>
                <c:pt idx="6">
                  <c:v>1995583.5863699999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3-4D6C-B16E-7BA921C8B9B3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2398133.06116</c:v>
                </c:pt>
                <c:pt idx="1">
                  <c:v>2517968.84608</c:v>
                </c:pt>
                <c:pt idx="2">
                  <c:v>2060596.1968799999</c:v>
                </c:pt>
                <c:pt idx="3">
                  <c:v>596327.39124000003</c:v>
                </c:pt>
                <c:pt idx="4">
                  <c:v>1202335.5852000001</c:v>
                </c:pt>
                <c:pt idx="5">
                  <c:v>2014180.9913000001</c:v>
                </c:pt>
                <c:pt idx="6">
                  <c:v>2199836.6643300001</c:v>
                </c:pt>
                <c:pt idx="7">
                  <c:v>1543627.02574</c:v>
                </c:pt>
                <c:pt idx="8">
                  <c:v>2604389.16126</c:v>
                </c:pt>
                <c:pt idx="9">
                  <c:v>2914072.8246900002</c:v>
                </c:pt>
                <c:pt idx="10">
                  <c:v>2696296.9789800001</c:v>
                </c:pt>
                <c:pt idx="11">
                  <c:v>2797537.0669999998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3-4D6C-B16E-7BA921C8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606144"/>
        <c:axId val="827609408"/>
      </c:lineChart>
      <c:catAx>
        <c:axId val="8276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60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60940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60614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894414.29642000003</c:v>
                </c:pt>
                <c:pt idx="1">
                  <c:v>1064153.6243499999</c:v>
                </c:pt>
                <c:pt idx="2">
                  <c:v>1255254.1662300001</c:v>
                </c:pt>
                <c:pt idx="3">
                  <c:v>1253039.6926899999</c:v>
                </c:pt>
                <c:pt idx="4">
                  <c:v>1099562.9810899999</c:v>
                </c:pt>
                <c:pt idx="5">
                  <c:v>1306491.3749500001</c:v>
                </c:pt>
                <c:pt idx="6">
                  <c:v>1004129.03954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4605-874A-A9C4CBCD1CEF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822565.14798000001</c:v>
                </c:pt>
                <c:pt idx="1">
                  <c:v>862527.26939000003</c:v>
                </c:pt>
                <c:pt idx="2">
                  <c:v>828820.90619000001</c:v>
                </c:pt>
                <c:pt idx="3">
                  <c:v>619436.81217000005</c:v>
                </c:pt>
                <c:pt idx="4">
                  <c:v>668904.78333999997</c:v>
                </c:pt>
                <c:pt idx="5">
                  <c:v>901077.70648000005</c:v>
                </c:pt>
                <c:pt idx="6">
                  <c:v>984828.53367999999</c:v>
                </c:pt>
                <c:pt idx="7">
                  <c:v>849844.22594999999</c:v>
                </c:pt>
                <c:pt idx="8">
                  <c:v>1061243.37369</c:v>
                </c:pt>
                <c:pt idx="9">
                  <c:v>1121148.27532</c:v>
                </c:pt>
                <c:pt idx="10">
                  <c:v>1109099.2233200001</c:v>
                </c:pt>
                <c:pt idx="11">
                  <c:v>1218524.3405599999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D-4605-874A-A9C4CBCD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611584"/>
        <c:axId val="827601248"/>
      </c:lineChart>
      <c:catAx>
        <c:axId val="8276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60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60124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61158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1512934.88843</c:v>
                </c:pt>
                <c:pt idx="1">
                  <c:v>1510729.1261400001</c:v>
                </c:pt>
                <c:pt idx="2">
                  <c:v>1675952.3499499999</c:v>
                </c:pt>
                <c:pt idx="3">
                  <c:v>1626242.5080899999</c:v>
                </c:pt>
                <c:pt idx="4">
                  <c:v>1300933.6114000001</c:v>
                </c:pt>
                <c:pt idx="5">
                  <c:v>1805932.2426100001</c:v>
                </c:pt>
                <c:pt idx="6">
                  <c:v>1698057.35292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E-4A25-A66E-456D8FBAFB83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1490295.5652900001</c:v>
                </c:pt>
                <c:pt idx="1">
                  <c:v>1516909.0920299999</c:v>
                </c:pt>
                <c:pt idx="2">
                  <c:v>1209777.87473</c:v>
                </c:pt>
                <c:pt idx="3">
                  <c:v>573302.50080000004</c:v>
                </c:pt>
                <c:pt idx="4">
                  <c:v>835973.31544000003</c:v>
                </c:pt>
                <c:pt idx="5">
                  <c:v>1348587.81259</c:v>
                </c:pt>
                <c:pt idx="6">
                  <c:v>1804536.3647100001</c:v>
                </c:pt>
                <c:pt idx="7">
                  <c:v>1538109.83491</c:v>
                </c:pt>
                <c:pt idx="8">
                  <c:v>1787645.2942900001</c:v>
                </c:pt>
                <c:pt idx="9">
                  <c:v>1847021.1069700001</c:v>
                </c:pt>
                <c:pt idx="10">
                  <c:v>1514711.8101600001</c:v>
                </c:pt>
                <c:pt idx="11">
                  <c:v>1651805.77342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E-4A25-A66E-456D8FBAF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96896"/>
        <c:axId val="827597440"/>
      </c:lineChart>
      <c:catAx>
        <c:axId val="8275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59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59744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596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758849.29920999997</c:v>
                </c:pt>
                <c:pt idx="1">
                  <c:v>833189.69839000003</c:v>
                </c:pt>
                <c:pt idx="2">
                  <c:v>978867.11494</c:v>
                </c:pt>
                <c:pt idx="3">
                  <c:v>1048965.69683</c:v>
                </c:pt>
                <c:pt idx="4">
                  <c:v>937634.33550000004</c:v>
                </c:pt>
                <c:pt idx="5">
                  <c:v>1126553.67918</c:v>
                </c:pt>
                <c:pt idx="6">
                  <c:v>930152.73305000004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1-4C83-8D88-BDB8B75E563B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702065.39318000001</c:v>
                </c:pt>
                <c:pt idx="1">
                  <c:v>689370.16171999997</c:v>
                </c:pt>
                <c:pt idx="2">
                  <c:v>671348.07797999994</c:v>
                </c:pt>
                <c:pt idx="3">
                  <c:v>517649.66103000002</c:v>
                </c:pt>
                <c:pt idx="4">
                  <c:v>497664.98108</c:v>
                </c:pt>
                <c:pt idx="5">
                  <c:v>676126.49988999998</c:v>
                </c:pt>
                <c:pt idx="6">
                  <c:v>754128.33484999998</c:v>
                </c:pt>
                <c:pt idx="7">
                  <c:v>614926.77896999998</c:v>
                </c:pt>
                <c:pt idx="8">
                  <c:v>747658.07561000006</c:v>
                </c:pt>
                <c:pt idx="9">
                  <c:v>800839.90546000004</c:v>
                </c:pt>
                <c:pt idx="10">
                  <c:v>761575.41747999995</c:v>
                </c:pt>
                <c:pt idx="11">
                  <c:v>819266.59869000001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1-4C83-8D88-BDB8B75E5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99616"/>
        <c:axId val="827601792"/>
      </c:lineChart>
      <c:catAx>
        <c:axId val="8275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60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6017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75996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278865.84925999999</c:v>
                </c:pt>
                <c:pt idx="1">
                  <c:v>330075.90321999998</c:v>
                </c:pt>
                <c:pt idx="2">
                  <c:v>402322.59266000002</c:v>
                </c:pt>
                <c:pt idx="3">
                  <c:v>402413.37582999998</c:v>
                </c:pt>
                <c:pt idx="4">
                  <c:v>384179.95529999997</c:v>
                </c:pt>
                <c:pt idx="5">
                  <c:v>426246.89672999998</c:v>
                </c:pt>
                <c:pt idx="6">
                  <c:v>358258.91518000001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5-42D6-A0BA-98EEAA13C494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287885.92378999997</c:v>
                </c:pt>
                <c:pt idx="1">
                  <c:v>309016.50404999999</c:v>
                </c:pt>
                <c:pt idx="2">
                  <c:v>316472.83137999999</c:v>
                </c:pt>
                <c:pt idx="3">
                  <c:v>231358.31606000001</c:v>
                </c:pt>
                <c:pt idx="4">
                  <c:v>250126.45538</c:v>
                </c:pt>
                <c:pt idx="5">
                  <c:v>322827.06705999997</c:v>
                </c:pt>
                <c:pt idx="6">
                  <c:v>350453.63160000002</c:v>
                </c:pt>
                <c:pt idx="7">
                  <c:v>318562.36916</c:v>
                </c:pt>
                <c:pt idx="8">
                  <c:v>344046.81894999999</c:v>
                </c:pt>
                <c:pt idx="9">
                  <c:v>356390.24981000001</c:v>
                </c:pt>
                <c:pt idx="10">
                  <c:v>318073.2954</c:v>
                </c:pt>
                <c:pt idx="11">
                  <c:v>352265.43910000002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5-42D6-A0BA-98EEAA13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920800"/>
        <c:axId val="826922976"/>
      </c:lineChart>
      <c:catAx>
        <c:axId val="8269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92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9229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92080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330233.26205000002</c:v>
                </c:pt>
                <c:pt idx="1">
                  <c:v>305386.72181999998</c:v>
                </c:pt>
                <c:pt idx="2">
                  <c:v>339741.16980999999</c:v>
                </c:pt>
                <c:pt idx="3">
                  <c:v>403119.28915000003</c:v>
                </c:pt>
                <c:pt idx="4">
                  <c:v>490145.80212000001</c:v>
                </c:pt>
                <c:pt idx="5">
                  <c:v>591658.50910000002</c:v>
                </c:pt>
                <c:pt idx="6">
                  <c:v>456259.20029000001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F-451D-A41B-5BB598C27939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290551.54897</c:v>
                </c:pt>
                <c:pt idx="1">
                  <c:v>374002.95552000002</c:v>
                </c:pt>
                <c:pt idx="2">
                  <c:v>229228.4767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346434.36122999998</c:v>
                </c:pt>
                <c:pt idx="6">
                  <c:v>347043.65740999999</c:v>
                </c:pt>
                <c:pt idx="7">
                  <c:v>187487.85428999999</c:v>
                </c:pt>
                <c:pt idx="8">
                  <c:v>316252.85888999997</c:v>
                </c:pt>
                <c:pt idx="9">
                  <c:v>694774.87872000004</c:v>
                </c:pt>
                <c:pt idx="10">
                  <c:v>314789.19592000003</c:v>
                </c:pt>
                <c:pt idx="11">
                  <c:v>301748.44339999999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F-451D-A41B-5BB598C2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919168"/>
        <c:axId val="826922432"/>
      </c:lineChart>
      <c:catAx>
        <c:axId val="8269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92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922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919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1052771.98859</c:v>
                </c:pt>
                <c:pt idx="1">
                  <c:v>1199909.6499399999</c:v>
                </c:pt>
                <c:pt idx="2">
                  <c:v>1529235.4489</c:v>
                </c:pt>
                <c:pt idx="3">
                  <c:v>1654086.18646</c:v>
                </c:pt>
                <c:pt idx="4">
                  <c:v>1741245.5037100001</c:v>
                </c:pt>
                <c:pt idx="5">
                  <c:v>2023538.6683100001</c:v>
                </c:pt>
                <c:pt idx="6">
                  <c:v>1743906.10568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1-49BB-9BB9-E0939EEEDBAA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1133329.39219</c:v>
                </c:pt>
                <c:pt idx="1">
                  <c:v>997635.78670000006</c:v>
                </c:pt>
                <c:pt idx="2">
                  <c:v>979413.15893000003</c:v>
                </c:pt>
                <c:pt idx="3">
                  <c:v>900232.90145</c:v>
                </c:pt>
                <c:pt idx="4">
                  <c:v>813839.48707000003</c:v>
                </c:pt>
                <c:pt idx="5">
                  <c:v>1119137.2262800001</c:v>
                </c:pt>
                <c:pt idx="6">
                  <c:v>1034390.7086</c:v>
                </c:pt>
                <c:pt idx="7">
                  <c:v>864653.32877000002</c:v>
                </c:pt>
                <c:pt idx="8">
                  <c:v>1084079.7432599999</c:v>
                </c:pt>
                <c:pt idx="9">
                  <c:v>1103969.95025</c:v>
                </c:pt>
                <c:pt idx="10">
                  <c:v>1208069.7869299999</c:v>
                </c:pt>
                <c:pt idx="11">
                  <c:v>1364474.44958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1-49BB-9BB9-E0939EEE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920256"/>
        <c:axId val="826924064"/>
      </c:lineChart>
      <c:catAx>
        <c:axId val="8269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92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92406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92025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414359.43463999999</c:v>
                </c:pt>
                <c:pt idx="2">
                  <c:v>446331.49008999998</c:v>
                </c:pt>
                <c:pt idx="3">
                  <c:v>557444.86852000002</c:v>
                </c:pt>
                <c:pt idx="4">
                  <c:v>548574.15180999995</c:v>
                </c:pt>
                <c:pt idx="5">
                  <c:v>497170.84279000002</c:v>
                </c:pt>
                <c:pt idx="6">
                  <c:v>477787.38192000001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2-48F3-81BA-2E386AE49560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282280.49232999998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2-48F3-81BA-2E386AE49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96832"/>
        <c:axId val="829294112"/>
      </c:lineChart>
      <c:catAx>
        <c:axId val="8292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929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9294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929683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14701383.685000001</c:v>
                </c:pt>
                <c:pt idx="1">
                  <c:v>14608354.504000001</c:v>
                </c:pt>
                <c:pt idx="2">
                  <c:v>13353268.468</c:v>
                </c:pt>
                <c:pt idx="3">
                  <c:v>8978363.7850000001</c:v>
                </c:pt>
                <c:pt idx="4">
                  <c:v>9957537.1539999992</c:v>
                </c:pt>
                <c:pt idx="5">
                  <c:v>13460363.398</c:v>
                </c:pt>
                <c:pt idx="6">
                  <c:v>14891187.185000001</c:v>
                </c:pt>
                <c:pt idx="7">
                  <c:v>12456492.603</c:v>
                </c:pt>
                <c:pt idx="8">
                  <c:v>15990911.887</c:v>
                </c:pt>
                <c:pt idx="9">
                  <c:v>17316204.897999998</c:v>
                </c:pt>
                <c:pt idx="10">
                  <c:v>16088914.762</c:v>
                </c:pt>
                <c:pt idx="11">
                  <c:v>17841545.068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1-4054-9E01-96B0FA759445}"/>
            </c:ext>
          </c:extLst>
        </c:ser>
        <c:ser>
          <c:idx val="1"/>
          <c:order val="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15020677.561000001</c:v>
                </c:pt>
                <c:pt idx="1">
                  <c:v>15954607.426999999</c:v>
                </c:pt>
                <c:pt idx="2">
                  <c:v>18963278.649999999</c:v>
                </c:pt>
                <c:pt idx="3">
                  <c:v>18762055.964000002</c:v>
                </c:pt>
                <c:pt idx="4">
                  <c:v>16469376.027000001</c:v>
                </c:pt>
                <c:pt idx="5">
                  <c:v>19774940.109999999</c:v>
                </c:pt>
                <c:pt idx="6">
                  <c:v>16413408.824999999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1-4054-9E01-96B0FA75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346416"/>
        <c:axId val="695464352"/>
      </c:lineChart>
      <c:catAx>
        <c:axId val="78334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546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54643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346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14477.6723</c:v>
                </c:pt>
                <c:pt idx="2">
                  <c:v>153858.56008</c:v>
                </c:pt>
                <c:pt idx="3">
                  <c:v>109911.3973</c:v>
                </c:pt>
                <c:pt idx="4">
                  <c:v>136100.62893000001</c:v>
                </c:pt>
                <c:pt idx="5">
                  <c:v>277380.44821</c:v>
                </c:pt>
                <c:pt idx="6">
                  <c:v>76574.996750000006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8-4023-9A99-4268BCA0FC7A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8-4023-9A99-4268BCA0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99008"/>
        <c:axId val="829295200"/>
      </c:lineChart>
      <c:catAx>
        <c:axId val="8292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92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929520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929900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166996.66803</c:v>
                </c:pt>
                <c:pt idx="1">
                  <c:v>233224.86911999999</c:v>
                </c:pt>
                <c:pt idx="2">
                  <c:v>246973.32432000001</c:v>
                </c:pt>
                <c:pt idx="3">
                  <c:v>302515.77065999998</c:v>
                </c:pt>
                <c:pt idx="4">
                  <c:v>170346.18906</c:v>
                </c:pt>
                <c:pt idx="5">
                  <c:v>221750.15656</c:v>
                </c:pt>
                <c:pt idx="6">
                  <c:v>231065.92726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0-4E97-B00D-687687A97D20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166851.07902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167255.90655000001</c:v>
                </c:pt>
                <c:pt idx="6">
                  <c:v>139475.37940000001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287181.89549999998</c:v>
                </c:pt>
                <c:pt idx="10">
                  <c:v>191365.55755</c:v>
                </c:pt>
                <c:pt idx="11">
                  <c:v>279510.36897000001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0-4E97-B00D-687687A97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97920"/>
        <c:axId val="829299552"/>
      </c:lineChart>
      <c:catAx>
        <c:axId val="82929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929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92995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92979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400085.42573999998</c:v>
                </c:pt>
                <c:pt idx="1">
                  <c:v>445978.98011</c:v>
                </c:pt>
                <c:pt idx="2">
                  <c:v>546090.20053999999</c:v>
                </c:pt>
                <c:pt idx="3">
                  <c:v>561186.88459999999</c:v>
                </c:pt>
                <c:pt idx="4">
                  <c:v>486107.72641</c:v>
                </c:pt>
                <c:pt idx="5">
                  <c:v>573545.81741999998</c:v>
                </c:pt>
                <c:pt idx="6">
                  <c:v>466667.94728999998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5-4005-A719-52E1CDEC7BB9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360950.43206999998</c:v>
                </c:pt>
                <c:pt idx="1">
                  <c:v>387544.98968</c:v>
                </c:pt>
                <c:pt idx="2">
                  <c:v>396008.68799000001</c:v>
                </c:pt>
                <c:pt idx="3">
                  <c:v>286875.19173000002</c:v>
                </c:pt>
                <c:pt idx="4">
                  <c:v>277944.24114</c:v>
                </c:pt>
                <c:pt idx="5">
                  <c:v>359616.86741000001</c:v>
                </c:pt>
                <c:pt idx="6">
                  <c:v>415949.28769999999</c:v>
                </c:pt>
                <c:pt idx="7">
                  <c:v>355292.08405</c:v>
                </c:pt>
                <c:pt idx="8">
                  <c:v>435777.24082000001</c:v>
                </c:pt>
                <c:pt idx="9">
                  <c:v>459648.83395</c:v>
                </c:pt>
                <c:pt idx="10">
                  <c:v>439303.91963000002</c:v>
                </c:pt>
                <c:pt idx="11">
                  <c:v>487904.25274000003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5-4005-A719-52E1CDE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95744"/>
        <c:axId val="829293024"/>
      </c:lineChart>
      <c:catAx>
        <c:axId val="8292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929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92930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929574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2043227.3886000002</c:v>
                </c:pt>
                <c:pt idx="1">
                  <c:v>1939477.2558599999</c:v>
                </c:pt>
                <c:pt idx="2">
                  <c:v>2031647.1407999999</c:v>
                </c:pt>
                <c:pt idx="3">
                  <c:v>1762688.7463500001</c:v>
                </c:pt>
                <c:pt idx="4">
                  <c:v>1575449.7843600002</c:v>
                </c:pt>
                <c:pt idx="5">
                  <c:v>1910044.0991600002</c:v>
                </c:pt>
                <c:pt idx="6">
                  <c:v>1954110.6066000003</c:v>
                </c:pt>
                <c:pt idx="7">
                  <c:v>1678837.40078</c:v>
                </c:pt>
                <c:pt idx="8">
                  <c:v>2215724.9895799998</c:v>
                </c:pt>
                <c:pt idx="9">
                  <c:v>2332452.3431200003</c:v>
                </c:pt>
                <c:pt idx="10">
                  <c:v>2307944.7157600001</c:v>
                </c:pt>
                <c:pt idx="11">
                  <c:v>2594058.66316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9-40EB-B4C9-F4364499B039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2059952.5122600002</c:v>
                </c:pt>
                <c:pt idx="1">
                  <c:v>2127629.52348</c:v>
                </c:pt>
                <c:pt idx="2">
                  <c:v>2427653.52923</c:v>
                </c:pt>
                <c:pt idx="3">
                  <c:v>2354410.2432199996</c:v>
                </c:pt>
                <c:pt idx="4">
                  <c:v>2076966.6597999998</c:v>
                </c:pt>
                <c:pt idx="5">
                  <c:v>2561821.2711200002</c:v>
                </c:pt>
                <c:pt idx="6">
                  <c:v>2033336.5027400001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9-40EB-B4C9-F4364499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315616"/>
        <c:axId val="826313440"/>
      </c:lineChart>
      <c:catAx>
        <c:axId val="8263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1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3134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15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3-4275-8C31-6FD57B38CD7D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3-4275-8C31-6FD57B38CD7D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3-4275-8C31-6FD57B38CD7D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3-4275-8C31-6FD57B38CD7D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3-4275-8C31-6FD57B38CD7D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F3-4275-8C31-6FD57B38CD7D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F3-4275-8C31-6FD57B38CD7D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F3-4275-8C31-6FD57B38CD7D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F3-4275-8C31-6FD57B38CD7D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F3-4275-8C31-6FD57B38CD7D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F3-4275-8C31-6FD57B38CD7D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15020677.561000001</c:v>
                </c:pt>
                <c:pt idx="1">
                  <c:v>15954607.426999999</c:v>
                </c:pt>
                <c:pt idx="2">
                  <c:v>18963278.649999999</c:v>
                </c:pt>
                <c:pt idx="3">
                  <c:v>18762055.964000002</c:v>
                </c:pt>
                <c:pt idx="4">
                  <c:v>16469376.027000001</c:v>
                </c:pt>
                <c:pt idx="5">
                  <c:v>19774940.109999999</c:v>
                </c:pt>
                <c:pt idx="6">
                  <c:v>16413408.824999999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F3-4275-8C31-6FD57B38C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322144"/>
        <c:axId val="826316160"/>
      </c:lineChart>
      <c:catAx>
        <c:axId val="8263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1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31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221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'2002_2020_AYLIK_IHR'!$O$62:$O$81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169644527.39699998</c:v>
                </c:pt>
                <c:pt idx="19">
                  <c:v>121358344.564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B-4B05-8751-2871CDB9E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312896"/>
        <c:axId val="826313984"/>
      </c:barChart>
      <c:catAx>
        <c:axId val="8263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1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3139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1289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599857.19082000002</c:v>
                </c:pt>
                <c:pt idx="1">
                  <c:v>635241.24815999996</c:v>
                </c:pt>
                <c:pt idx="2">
                  <c:v>783876.42382999999</c:v>
                </c:pt>
                <c:pt idx="3">
                  <c:v>751961.67304000002</c:v>
                </c:pt>
                <c:pt idx="4">
                  <c:v>613558.94085999997</c:v>
                </c:pt>
                <c:pt idx="5">
                  <c:v>766197.30205000006</c:v>
                </c:pt>
                <c:pt idx="6">
                  <c:v>652830.24136999995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7-40A9-B03B-528075DCF11E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583479.08978000004</c:v>
                </c:pt>
                <c:pt idx="1">
                  <c:v>593047.14078999998</c:v>
                </c:pt>
                <c:pt idx="2">
                  <c:v>631382.81952000002</c:v>
                </c:pt>
                <c:pt idx="3">
                  <c:v>593842.38549999997</c:v>
                </c:pt>
                <c:pt idx="4">
                  <c:v>498426.75157000002</c:v>
                </c:pt>
                <c:pt idx="5">
                  <c:v>571551.14307999995</c:v>
                </c:pt>
                <c:pt idx="6">
                  <c:v>588897.20463000005</c:v>
                </c:pt>
                <c:pt idx="7">
                  <c:v>544244.33328999998</c:v>
                </c:pt>
                <c:pt idx="8">
                  <c:v>643333.91526000004</c:v>
                </c:pt>
                <c:pt idx="9">
                  <c:v>667002.41604000004</c:v>
                </c:pt>
                <c:pt idx="10">
                  <c:v>611809.29750999995</c:v>
                </c:pt>
                <c:pt idx="11">
                  <c:v>765187.30807000003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7-40A9-B03B-528075DC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325408"/>
        <c:axId val="826312352"/>
      </c:lineChart>
      <c:catAx>
        <c:axId val="82632540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1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31235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254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278146.06261000002</c:v>
                </c:pt>
                <c:pt idx="1">
                  <c:v>249528.27283999999</c:v>
                </c:pt>
                <c:pt idx="2">
                  <c:v>246526.56328</c:v>
                </c:pt>
                <c:pt idx="3">
                  <c:v>201482.64084000001</c:v>
                </c:pt>
                <c:pt idx="4">
                  <c:v>200780.04853</c:v>
                </c:pt>
                <c:pt idx="5">
                  <c:v>295267.60862000001</c:v>
                </c:pt>
                <c:pt idx="6">
                  <c:v>166399.02246000001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F-47F2-81C5-B339F0DF70C8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255282.10699</c:v>
                </c:pt>
                <c:pt idx="1">
                  <c:v>203425.85910999999</c:v>
                </c:pt>
                <c:pt idx="2">
                  <c:v>178132.90669999999</c:v>
                </c:pt>
                <c:pt idx="3">
                  <c:v>118357.13295</c:v>
                </c:pt>
                <c:pt idx="4">
                  <c:v>158686.86642999999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129737.51437999999</c:v>
                </c:pt>
                <c:pt idx="8">
                  <c:v>197114.48373000001</c:v>
                </c:pt>
                <c:pt idx="9">
                  <c:v>263887.011</c:v>
                </c:pt>
                <c:pt idx="10">
                  <c:v>370411.22047</c:v>
                </c:pt>
                <c:pt idx="11">
                  <c:v>405234.37189000001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F-47F2-81C5-B339F0DF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317792"/>
        <c:axId val="826314528"/>
      </c:lineChart>
      <c:catAx>
        <c:axId val="8263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1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3145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17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129763.89152999999</c:v>
                </c:pt>
                <c:pt idx="1">
                  <c:v>145632.75881</c:v>
                </c:pt>
                <c:pt idx="2">
                  <c:v>164340.66694</c:v>
                </c:pt>
                <c:pt idx="3">
                  <c:v>157804.87491000001</c:v>
                </c:pt>
                <c:pt idx="4">
                  <c:v>144561.19172</c:v>
                </c:pt>
                <c:pt idx="5">
                  <c:v>193672.46280000001</c:v>
                </c:pt>
                <c:pt idx="6">
                  <c:v>152813.25537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3-4323-9F85-31430C508394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131869.98423</c:v>
                </c:pt>
                <c:pt idx="1">
                  <c:v>126847.16056</c:v>
                </c:pt>
                <c:pt idx="2">
                  <c:v>162232.90966999999</c:v>
                </c:pt>
                <c:pt idx="3">
                  <c:v>143635.70899000001</c:v>
                </c:pt>
                <c:pt idx="4">
                  <c:v>99998.845289999997</c:v>
                </c:pt>
                <c:pt idx="5">
                  <c:v>112658.94438</c:v>
                </c:pt>
                <c:pt idx="6">
                  <c:v>124157.45339</c:v>
                </c:pt>
                <c:pt idx="7">
                  <c:v>130638.14971</c:v>
                </c:pt>
                <c:pt idx="8">
                  <c:v>166846.41081</c:v>
                </c:pt>
                <c:pt idx="9">
                  <c:v>168475.02244999999</c:v>
                </c:pt>
                <c:pt idx="10">
                  <c:v>164437.27471999999</c:v>
                </c:pt>
                <c:pt idx="11">
                  <c:v>151100.18645000001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3-4323-9F85-31430C50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318880"/>
        <c:axId val="826319968"/>
      </c:lineChart>
      <c:catAx>
        <c:axId val="8263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1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3199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26318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C46" sqref="C46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2" t="s">
        <v>122</v>
      </c>
      <c r="C1" s="152"/>
      <c r="D1" s="152"/>
      <c r="E1" s="152"/>
      <c r="F1" s="152"/>
      <c r="G1" s="152"/>
      <c r="H1" s="152"/>
      <c r="I1" s="152"/>
      <c r="J1" s="152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9" t="s">
        <v>123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1"/>
    </row>
    <row r="6" spans="1:13" ht="17.399999999999999" x14ac:dyDescent="0.25">
      <c r="A6" s="3"/>
      <c r="B6" s="148" t="s">
        <v>124</v>
      </c>
      <c r="C6" s="148"/>
      <c r="D6" s="148"/>
      <c r="E6" s="148"/>
      <c r="F6" s="148" t="s">
        <v>125</v>
      </c>
      <c r="G6" s="148"/>
      <c r="H6" s="148"/>
      <c r="I6" s="148"/>
      <c r="J6" s="148" t="s">
        <v>104</v>
      </c>
      <c r="K6" s="148"/>
      <c r="L6" s="148"/>
      <c r="M6" s="148"/>
    </row>
    <row r="7" spans="1:13" ht="28.2" x14ac:dyDescent="0.3">
      <c r="A7" s="4" t="s">
        <v>1</v>
      </c>
      <c r="B7" s="5">
        <v>2020</v>
      </c>
      <c r="C7" s="6">
        <v>2021</v>
      </c>
      <c r="D7" s="7" t="s">
        <v>118</v>
      </c>
      <c r="E7" s="7" t="s">
        <v>115</v>
      </c>
      <c r="F7" s="5">
        <v>2020</v>
      </c>
      <c r="G7" s="6">
        <v>2021</v>
      </c>
      <c r="H7" s="7" t="s">
        <v>118</v>
      </c>
      <c r="I7" s="7" t="s">
        <v>115</v>
      </c>
      <c r="J7" s="5" t="s">
        <v>126</v>
      </c>
      <c r="K7" s="5" t="s">
        <v>127</v>
      </c>
      <c r="L7" s="7" t="s">
        <v>118</v>
      </c>
      <c r="M7" s="7" t="s">
        <v>115</v>
      </c>
    </row>
    <row r="8" spans="1:13" ht="16.8" x14ac:dyDescent="0.3">
      <c r="A8" s="84" t="s">
        <v>2</v>
      </c>
      <c r="B8" s="8">
        <f>B9+B18+B20</f>
        <v>1954110.6066000003</v>
      </c>
      <c r="C8" s="8">
        <f>C9+C18+C20</f>
        <v>2033336.5027400001</v>
      </c>
      <c r="D8" s="10">
        <f t="shared" ref="D8:D46" si="0">(C8-B8)/B8*100</f>
        <v>4.0543199485440962</v>
      </c>
      <c r="E8" s="10">
        <f t="shared" ref="E8:E44" si="1">C8/C$46*100</f>
        <v>12.388264524569291</v>
      </c>
      <c r="F8" s="8">
        <f>F9+F18+F20</f>
        <v>13216645.02173</v>
      </c>
      <c r="G8" s="8">
        <f>G9+G18+G20</f>
        <v>15641770.24185</v>
      </c>
      <c r="H8" s="10">
        <f t="shared" ref="H8:H46" si="2">(G8-F8)/F8*100</f>
        <v>18.349022888431648</v>
      </c>
      <c r="I8" s="10">
        <f t="shared" ref="I8:I44" si="3">G8/G$46*100</f>
        <v>12.888912005223585</v>
      </c>
      <c r="J8" s="8">
        <f>J9+J18+J20</f>
        <v>23851267.402170002</v>
      </c>
      <c r="K8" s="8">
        <f>K9+K18+K20</f>
        <v>26770788.354249999</v>
      </c>
      <c r="L8" s="10">
        <f t="shared" ref="L8:L46" si="4">(K8-J8)/J8*100</f>
        <v>12.240527527750482</v>
      </c>
      <c r="M8" s="10">
        <f t="shared" ref="M8:M44" si="5">K8/K$46*100</f>
        <v>13.315707824102633</v>
      </c>
    </row>
    <row r="9" spans="1:13" ht="15.6" x14ac:dyDescent="0.3">
      <c r="A9" s="9" t="s">
        <v>3</v>
      </c>
      <c r="B9" s="8">
        <f>B10+B11+B12+B13+B14+B15+B16+B17</f>
        <v>1223595.5863600003</v>
      </c>
      <c r="C9" s="8">
        <f>C10+C11+C12+C13+C14+C15+C16+C17</f>
        <v>1263981.4223500001</v>
      </c>
      <c r="D9" s="10">
        <f t="shared" si="0"/>
        <v>3.3005869292272596</v>
      </c>
      <c r="E9" s="10">
        <f t="shared" si="1"/>
        <v>7.7009074460192162</v>
      </c>
      <c r="F9" s="8">
        <f>F10+F11+F12+F13+F14+F15+F16+F17</f>
        <v>8868363.5517999995</v>
      </c>
      <c r="G9" s="8">
        <f>G10+G11+G12+G13+G14+G15+G16+G17</f>
        <v>10125749.21256</v>
      </c>
      <c r="H9" s="10">
        <f t="shared" si="2"/>
        <v>14.178327866416691</v>
      </c>
      <c r="I9" s="10">
        <f t="shared" si="3"/>
        <v>8.3436777659899981</v>
      </c>
      <c r="J9" s="8">
        <f>J10+J11+J12+J13+J14+J15+J16+J17</f>
        <v>16089621.843220001</v>
      </c>
      <c r="K9" s="8">
        <f>K10+K11+K12+K13+K14+K15+K16+K17</f>
        <v>17588864.739690002</v>
      </c>
      <c r="L9" s="10">
        <f t="shared" si="4"/>
        <v>9.3180741665582794</v>
      </c>
      <c r="M9" s="10">
        <f t="shared" si="5"/>
        <v>8.7486472468484973</v>
      </c>
    </row>
    <row r="10" spans="1:13" ht="13.8" x14ac:dyDescent="0.25">
      <c r="A10" s="11" t="s">
        <v>128</v>
      </c>
      <c r="B10" s="12">
        <v>588897.20463000005</v>
      </c>
      <c r="C10" s="12">
        <v>652830.24136999995</v>
      </c>
      <c r="D10" s="13">
        <f t="shared" si="0"/>
        <v>10.856400104695449</v>
      </c>
      <c r="E10" s="13">
        <f t="shared" si="1"/>
        <v>3.9774202198366311</v>
      </c>
      <c r="F10" s="12">
        <v>4060626.5348700001</v>
      </c>
      <c r="G10" s="12">
        <v>4803523.0201300001</v>
      </c>
      <c r="H10" s="13">
        <f t="shared" si="2"/>
        <v>18.295119703338678</v>
      </c>
      <c r="I10" s="13">
        <f t="shared" si="3"/>
        <v>3.9581316285974846</v>
      </c>
      <c r="J10" s="12">
        <v>7057058.2982400004</v>
      </c>
      <c r="K10" s="12">
        <v>8035100.2903000005</v>
      </c>
      <c r="L10" s="13">
        <f t="shared" si="4"/>
        <v>13.859060684023532</v>
      </c>
      <c r="M10" s="13">
        <f t="shared" si="5"/>
        <v>3.9966341815261242</v>
      </c>
    </row>
    <row r="11" spans="1:13" ht="13.8" x14ac:dyDescent="0.25">
      <c r="A11" s="11" t="s">
        <v>129</v>
      </c>
      <c r="B11" s="12">
        <v>185540.81602</v>
      </c>
      <c r="C11" s="12">
        <v>166399.02246000001</v>
      </c>
      <c r="D11" s="13">
        <f t="shared" si="0"/>
        <v>-10.316756156735153</v>
      </c>
      <c r="E11" s="13">
        <f t="shared" si="1"/>
        <v>1.0137992919944221</v>
      </c>
      <c r="F11" s="12">
        <v>1363619.3163999999</v>
      </c>
      <c r="G11" s="12">
        <v>1638130.21918</v>
      </c>
      <c r="H11" s="13">
        <f t="shared" si="2"/>
        <v>20.131051201644603</v>
      </c>
      <c r="I11" s="13">
        <f t="shared" si="3"/>
        <v>1.3498290744367476</v>
      </c>
      <c r="J11" s="12">
        <v>2527363.9621700002</v>
      </c>
      <c r="K11" s="12">
        <v>3004514.8206500001</v>
      </c>
      <c r="L11" s="13">
        <f t="shared" si="4"/>
        <v>18.87938839130701</v>
      </c>
      <c r="M11" s="13">
        <f t="shared" si="5"/>
        <v>1.4944364348018975</v>
      </c>
    </row>
    <row r="12" spans="1:13" ht="13.8" x14ac:dyDescent="0.25">
      <c r="A12" s="11" t="s">
        <v>130</v>
      </c>
      <c r="B12" s="12">
        <v>124157.45339</v>
      </c>
      <c r="C12" s="12">
        <v>152813.25537</v>
      </c>
      <c r="D12" s="13">
        <f t="shared" si="0"/>
        <v>23.080210811015252</v>
      </c>
      <c r="E12" s="13">
        <f t="shared" si="1"/>
        <v>0.93102692438418555</v>
      </c>
      <c r="F12" s="12">
        <v>901401.00650999998</v>
      </c>
      <c r="G12" s="12">
        <v>1088589.1020800001</v>
      </c>
      <c r="H12" s="13">
        <f t="shared" si="2"/>
        <v>20.766350849190392</v>
      </c>
      <c r="I12" s="13">
        <f t="shared" si="3"/>
        <v>0.89700391513326694</v>
      </c>
      <c r="J12" s="12">
        <v>1597002.70318</v>
      </c>
      <c r="K12" s="12">
        <v>1870086.14622</v>
      </c>
      <c r="L12" s="13">
        <f t="shared" si="4"/>
        <v>17.099748328304521</v>
      </c>
      <c r="M12" s="13">
        <f t="shared" si="5"/>
        <v>0.93017509979359081</v>
      </c>
    </row>
    <row r="13" spans="1:13" ht="13.8" x14ac:dyDescent="0.25">
      <c r="A13" s="11" t="s">
        <v>131</v>
      </c>
      <c r="B13" s="12">
        <v>89853.850919999997</v>
      </c>
      <c r="C13" s="12">
        <v>71939.587029999995</v>
      </c>
      <c r="D13" s="13">
        <f t="shared" si="0"/>
        <v>-19.937113108206898</v>
      </c>
      <c r="E13" s="13">
        <f t="shared" si="1"/>
        <v>0.43829766136346754</v>
      </c>
      <c r="F13" s="12">
        <v>693890.76202999998</v>
      </c>
      <c r="G13" s="12">
        <v>756673.72452000005</v>
      </c>
      <c r="H13" s="13">
        <f t="shared" si="2"/>
        <v>9.0479605617354615</v>
      </c>
      <c r="I13" s="13">
        <f t="shared" si="3"/>
        <v>0.62350366366521892</v>
      </c>
      <c r="J13" s="12">
        <v>1383266.4564199999</v>
      </c>
      <c r="K13" s="12">
        <v>1461268.5481499999</v>
      </c>
      <c r="L13" s="13">
        <f t="shared" si="4"/>
        <v>5.6389780412860881</v>
      </c>
      <c r="M13" s="13">
        <f t="shared" si="5"/>
        <v>0.72683048337002065</v>
      </c>
    </row>
    <row r="14" spans="1:13" ht="13.8" x14ac:dyDescent="0.25">
      <c r="A14" s="11" t="s">
        <v>132</v>
      </c>
      <c r="B14" s="12">
        <v>135352.20457</v>
      </c>
      <c r="C14" s="12">
        <v>132223.09901000001</v>
      </c>
      <c r="D14" s="13">
        <f t="shared" si="0"/>
        <v>-2.3118245986024699</v>
      </c>
      <c r="E14" s="13">
        <f t="shared" si="1"/>
        <v>0.80557975750049604</v>
      </c>
      <c r="F14" s="12">
        <v>1126036.0885399999</v>
      </c>
      <c r="G14" s="12">
        <v>1170439.0322400001</v>
      </c>
      <c r="H14" s="13">
        <f t="shared" si="2"/>
        <v>3.9432966804440799</v>
      </c>
      <c r="I14" s="13">
        <f t="shared" si="3"/>
        <v>0.96444874593914143</v>
      </c>
      <c r="J14" s="12">
        <v>2264118.9522899999</v>
      </c>
      <c r="K14" s="12">
        <v>1984550.0184500001</v>
      </c>
      <c r="L14" s="13">
        <f t="shared" si="4"/>
        <v>-12.34780237837041</v>
      </c>
      <c r="M14" s="13">
        <f t="shared" si="5"/>
        <v>0.98710907793652913</v>
      </c>
    </row>
    <row r="15" spans="1:13" ht="13.8" x14ac:dyDescent="0.25">
      <c r="A15" s="11" t="s">
        <v>133</v>
      </c>
      <c r="B15" s="12">
        <v>19075.408370000001</v>
      </c>
      <c r="C15" s="12">
        <v>23127.540229999999</v>
      </c>
      <c r="D15" s="13">
        <f t="shared" si="0"/>
        <v>21.242700451817363</v>
      </c>
      <c r="E15" s="13">
        <f t="shared" si="1"/>
        <v>0.14090638012241188</v>
      </c>
      <c r="F15" s="12">
        <v>159860.95675000001</v>
      </c>
      <c r="G15" s="12">
        <v>159622.81021</v>
      </c>
      <c r="H15" s="13">
        <f t="shared" si="2"/>
        <v>-0.14897104636527586</v>
      </c>
      <c r="I15" s="13">
        <f t="shared" si="3"/>
        <v>0.13153014799556756</v>
      </c>
      <c r="J15" s="12">
        <v>267964.09724999999</v>
      </c>
      <c r="K15" s="12">
        <v>270888.66720000003</v>
      </c>
      <c r="L15" s="13">
        <f t="shared" si="4"/>
        <v>1.091403654449844</v>
      </c>
      <c r="M15" s="13">
        <f t="shared" si="5"/>
        <v>0.13473919025336184</v>
      </c>
    </row>
    <row r="16" spans="1:13" ht="13.8" x14ac:dyDescent="0.25">
      <c r="A16" s="11" t="s">
        <v>134</v>
      </c>
      <c r="B16" s="12">
        <v>74619.318069999994</v>
      </c>
      <c r="C16" s="12">
        <v>52562.303610000003</v>
      </c>
      <c r="D16" s="13">
        <f t="shared" si="0"/>
        <v>-29.559388949800404</v>
      </c>
      <c r="E16" s="13">
        <f t="shared" si="1"/>
        <v>0.32024001942813973</v>
      </c>
      <c r="F16" s="12">
        <v>500823.07082999998</v>
      </c>
      <c r="G16" s="12">
        <v>410061.01804</v>
      </c>
      <c r="H16" s="13">
        <f t="shared" si="2"/>
        <v>-18.122578226993934</v>
      </c>
      <c r="I16" s="13">
        <f t="shared" si="3"/>
        <v>0.3378927254761197</v>
      </c>
      <c r="J16" s="12">
        <v>893116.50453999999</v>
      </c>
      <c r="K16" s="12">
        <v>819744.22797000001</v>
      </c>
      <c r="L16" s="13">
        <f t="shared" si="4"/>
        <v>-8.2153085512388344</v>
      </c>
      <c r="M16" s="13">
        <f t="shared" si="5"/>
        <v>0.40773825879543868</v>
      </c>
    </row>
    <row r="17" spans="1:13" ht="13.8" x14ac:dyDescent="0.25">
      <c r="A17" s="11" t="s">
        <v>135</v>
      </c>
      <c r="B17" s="12">
        <v>6099.3303900000001</v>
      </c>
      <c r="C17" s="12">
        <v>12086.37327</v>
      </c>
      <c r="D17" s="13">
        <f t="shared" si="0"/>
        <v>98.159019059139695</v>
      </c>
      <c r="E17" s="13">
        <f t="shared" si="1"/>
        <v>7.3637191389461412E-2</v>
      </c>
      <c r="F17" s="12">
        <v>62105.815869999999</v>
      </c>
      <c r="G17" s="12">
        <v>98710.286160000003</v>
      </c>
      <c r="H17" s="13">
        <f t="shared" si="2"/>
        <v>58.938876781879081</v>
      </c>
      <c r="I17" s="13">
        <f t="shared" si="3"/>
        <v>8.1337864746452423E-2</v>
      </c>
      <c r="J17" s="12">
        <v>99730.869130000006</v>
      </c>
      <c r="K17" s="12">
        <v>142712.02075</v>
      </c>
      <c r="L17" s="13">
        <f t="shared" si="4"/>
        <v>43.097139326013199</v>
      </c>
      <c r="M17" s="13">
        <f t="shared" si="5"/>
        <v>7.0984520371533549E-2</v>
      </c>
    </row>
    <row r="18" spans="1:13" ht="15.6" x14ac:dyDescent="0.3">
      <c r="A18" s="9" t="s">
        <v>12</v>
      </c>
      <c r="B18" s="8">
        <f>B19</f>
        <v>218769.25588000001</v>
      </c>
      <c r="C18" s="8">
        <f>C19</f>
        <v>262761.62341</v>
      </c>
      <c r="D18" s="10">
        <f t="shared" si="0"/>
        <v>20.109026450284595</v>
      </c>
      <c r="E18" s="10">
        <f t="shared" si="1"/>
        <v>1.6008961100741972</v>
      </c>
      <c r="F18" s="8">
        <f>F19</f>
        <v>1346446.0931299999</v>
      </c>
      <c r="G18" s="8">
        <f>G19</f>
        <v>1795939.0043200001</v>
      </c>
      <c r="H18" s="10">
        <f t="shared" si="2"/>
        <v>33.383654457720752</v>
      </c>
      <c r="I18" s="10">
        <f t="shared" si="3"/>
        <v>1.4798644549513338</v>
      </c>
      <c r="J18" s="8">
        <f>J19</f>
        <v>2353185.9330799999</v>
      </c>
      <c r="K18" s="8">
        <f>K19</f>
        <v>2899375.7703999998</v>
      </c>
      <c r="L18" s="10">
        <f t="shared" si="4"/>
        <v>23.210653677719034</v>
      </c>
      <c r="M18" s="10">
        <f t="shared" si="5"/>
        <v>1.4421405944438606</v>
      </c>
    </row>
    <row r="19" spans="1:13" ht="13.8" x14ac:dyDescent="0.25">
      <c r="A19" s="11" t="s">
        <v>136</v>
      </c>
      <c r="B19" s="12">
        <v>218769.25588000001</v>
      </c>
      <c r="C19" s="12">
        <v>262761.62341</v>
      </c>
      <c r="D19" s="13">
        <f t="shared" si="0"/>
        <v>20.109026450284595</v>
      </c>
      <c r="E19" s="13">
        <f t="shared" si="1"/>
        <v>1.6008961100741972</v>
      </c>
      <c r="F19" s="12">
        <v>1346446.0931299999</v>
      </c>
      <c r="G19" s="12">
        <v>1795939.0043200001</v>
      </c>
      <c r="H19" s="13">
        <f t="shared" si="2"/>
        <v>33.383654457720752</v>
      </c>
      <c r="I19" s="13">
        <f t="shared" si="3"/>
        <v>1.4798644549513338</v>
      </c>
      <c r="J19" s="12">
        <v>2353185.9330799999</v>
      </c>
      <c r="K19" s="12">
        <v>2899375.7703999998</v>
      </c>
      <c r="L19" s="13">
        <f t="shared" si="4"/>
        <v>23.210653677719034</v>
      </c>
      <c r="M19" s="13">
        <f t="shared" si="5"/>
        <v>1.4421405944438606</v>
      </c>
    </row>
    <row r="20" spans="1:13" ht="15.6" x14ac:dyDescent="0.3">
      <c r="A20" s="9" t="s">
        <v>110</v>
      </c>
      <c r="B20" s="8">
        <f>B21</f>
        <v>511745.76435999997</v>
      </c>
      <c r="C20" s="8">
        <f>C21</f>
        <v>506593.45698000002</v>
      </c>
      <c r="D20" s="10">
        <f t="shared" si="0"/>
        <v>-1.0068099706586802</v>
      </c>
      <c r="E20" s="10">
        <f t="shared" si="1"/>
        <v>3.086460968475877</v>
      </c>
      <c r="F20" s="8">
        <f>F21</f>
        <v>3001835.3768000002</v>
      </c>
      <c r="G20" s="8">
        <f>G21</f>
        <v>3720082.0249700001</v>
      </c>
      <c r="H20" s="10">
        <f t="shared" si="2"/>
        <v>23.926916636436644</v>
      </c>
      <c r="I20" s="10">
        <f t="shared" si="3"/>
        <v>3.0653697842822529</v>
      </c>
      <c r="J20" s="8">
        <f>J21</f>
        <v>5408459.6258699996</v>
      </c>
      <c r="K20" s="8">
        <f>K21</f>
        <v>6282547.8441599999</v>
      </c>
      <c r="L20" s="10">
        <f t="shared" si="4"/>
        <v>16.161500293152233</v>
      </c>
      <c r="M20" s="10">
        <f t="shared" si="5"/>
        <v>3.1249199828102756</v>
      </c>
    </row>
    <row r="21" spans="1:13" ht="13.8" x14ac:dyDescent="0.25">
      <c r="A21" s="11" t="s">
        <v>137</v>
      </c>
      <c r="B21" s="12">
        <v>511745.76435999997</v>
      </c>
      <c r="C21" s="12">
        <v>506593.45698000002</v>
      </c>
      <c r="D21" s="13">
        <f t="shared" si="0"/>
        <v>-1.0068099706586802</v>
      </c>
      <c r="E21" s="13">
        <f t="shared" si="1"/>
        <v>3.086460968475877</v>
      </c>
      <c r="F21" s="12">
        <v>3001835.3768000002</v>
      </c>
      <c r="G21" s="12">
        <v>3720082.0249700001</v>
      </c>
      <c r="H21" s="13">
        <f t="shared" si="2"/>
        <v>23.926916636436644</v>
      </c>
      <c r="I21" s="13">
        <f t="shared" si="3"/>
        <v>3.0653697842822529</v>
      </c>
      <c r="J21" s="12">
        <v>5408459.6258699996</v>
      </c>
      <c r="K21" s="12">
        <v>6282547.8441599999</v>
      </c>
      <c r="L21" s="13">
        <f t="shared" si="4"/>
        <v>16.161500293152233</v>
      </c>
      <c r="M21" s="13">
        <f t="shared" si="5"/>
        <v>3.1249199828102756</v>
      </c>
    </row>
    <row r="22" spans="1:13" ht="16.8" x14ac:dyDescent="0.3">
      <c r="A22" s="84" t="s">
        <v>14</v>
      </c>
      <c r="B22" s="8">
        <f>B23+B27+B29</f>
        <v>11458328.335069999</v>
      </c>
      <c r="C22" s="8">
        <f>C23+C27+C29</f>
        <v>12673327.673930001</v>
      </c>
      <c r="D22" s="10">
        <f t="shared" si="0"/>
        <v>10.603635219120983</v>
      </c>
      <c r="E22" s="10">
        <f t="shared" si="1"/>
        <v>77.213257825069746</v>
      </c>
      <c r="F22" s="8">
        <f>F23+F27+F29</f>
        <v>67192592.47736001</v>
      </c>
      <c r="G22" s="8">
        <f>G23+G27+G29</f>
        <v>91830843.014770001</v>
      </c>
      <c r="H22" s="10">
        <f t="shared" si="2"/>
        <v>36.668105261322737</v>
      </c>
      <c r="I22" s="10">
        <f t="shared" si="3"/>
        <v>75.669162548885737</v>
      </c>
      <c r="J22" s="8">
        <f>J23+J27+J29</f>
        <v>124928609.94347</v>
      </c>
      <c r="K22" s="8">
        <f>K23+K27+K29</f>
        <v>152173717.45893997</v>
      </c>
      <c r="L22" s="10">
        <f t="shared" si="4"/>
        <v>21.808541316355264</v>
      </c>
      <c r="M22" s="10">
        <f t="shared" si="5"/>
        <v>75.690739225806354</v>
      </c>
    </row>
    <row r="23" spans="1:13" ht="15.6" x14ac:dyDescent="0.3">
      <c r="A23" s="9" t="s">
        <v>15</v>
      </c>
      <c r="B23" s="8">
        <f>B24+B25+B26</f>
        <v>1031615.6023</v>
      </c>
      <c r="C23" s="8">
        <f>C24+C25+C26</f>
        <v>1085425.6403999999</v>
      </c>
      <c r="D23" s="10">
        <f>(C23-B23)/B23*100</f>
        <v>5.2160938609332517</v>
      </c>
      <c r="E23" s="10">
        <f t="shared" si="1"/>
        <v>6.6130421289862689</v>
      </c>
      <c r="F23" s="8">
        <f>F24+F25+F26</f>
        <v>5840295.2679899996</v>
      </c>
      <c r="G23" s="8">
        <f>G24+G25+G26</f>
        <v>8360559.2150699999</v>
      </c>
      <c r="H23" s="10">
        <f t="shared" si="2"/>
        <v>43.153022774264223</v>
      </c>
      <c r="I23" s="10">
        <f t="shared" si="3"/>
        <v>6.8891506761291925</v>
      </c>
      <c r="J23" s="8">
        <f>J24+J25+J26</f>
        <v>10872629.1831</v>
      </c>
      <c r="K23" s="8">
        <f>K24+K25+K26</f>
        <v>13738861.802200001</v>
      </c>
      <c r="L23" s="10">
        <f t="shared" si="4"/>
        <v>26.361909073061767</v>
      </c>
      <c r="M23" s="10">
        <f t="shared" si="5"/>
        <v>6.8336676220734551</v>
      </c>
    </row>
    <row r="24" spans="1:13" ht="13.8" x14ac:dyDescent="0.25">
      <c r="A24" s="11" t="s">
        <v>138</v>
      </c>
      <c r="B24" s="12">
        <v>655105.23138000001</v>
      </c>
      <c r="C24" s="12">
        <v>725445.19082000002</v>
      </c>
      <c r="D24" s="13">
        <f t="shared" si="0"/>
        <v>10.737200081859619</v>
      </c>
      <c r="E24" s="13">
        <f t="shared" si="1"/>
        <v>4.4198325805121108</v>
      </c>
      <c r="F24" s="12">
        <v>3786669.5454799999</v>
      </c>
      <c r="G24" s="12">
        <v>5590693.9170500003</v>
      </c>
      <c r="H24" s="13">
        <f t="shared" si="2"/>
        <v>47.641452466413241</v>
      </c>
      <c r="I24" s="13">
        <f t="shared" si="3"/>
        <v>4.6067651442803514</v>
      </c>
      <c r="J24" s="12">
        <v>7013510.7061200002</v>
      </c>
      <c r="K24" s="12">
        <v>9087652.2100000009</v>
      </c>
      <c r="L24" s="13">
        <f t="shared" si="4"/>
        <v>29.573513049179518</v>
      </c>
      <c r="M24" s="13">
        <f t="shared" si="5"/>
        <v>4.5201702704511453</v>
      </c>
    </row>
    <row r="25" spans="1:13" ht="13.8" x14ac:dyDescent="0.25">
      <c r="A25" s="11" t="s">
        <v>139</v>
      </c>
      <c r="B25" s="12">
        <v>127736.4161</v>
      </c>
      <c r="C25" s="12">
        <v>145409.30866000001</v>
      </c>
      <c r="D25" s="13">
        <f t="shared" si="0"/>
        <v>13.835437927242744</v>
      </c>
      <c r="E25" s="13">
        <f t="shared" si="1"/>
        <v>0.88591778959725043</v>
      </c>
      <c r="F25" s="12">
        <v>758856.44558000006</v>
      </c>
      <c r="G25" s="12">
        <v>938349.46342000004</v>
      </c>
      <c r="H25" s="13">
        <f t="shared" si="2"/>
        <v>23.653092608683323</v>
      </c>
      <c r="I25" s="13">
        <f t="shared" si="3"/>
        <v>0.77320555647918265</v>
      </c>
      <c r="J25" s="12">
        <v>1427452.37971</v>
      </c>
      <c r="K25" s="12">
        <v>1511210.0725799999</v>
      </c>
      <c r="L25" s="13">
        <f t="shared" si="4"/>
        <v>5.8676348199451711</v>
      </c>
      <c r="M25" s="13">
        <f t="shared" si="5"/>
        <v>0.75167124408279173</v>
      </c>
    </row>
    <row r="26" spans="1:13" ht="13.8" x14ac:dyDescent="0.25">
      <c r="A26" s="11" t="s">
        <v>140</v>
      </c>
      <c r="B26" s="12">
        <v>248773.95482000001</v>
      </c>
      <c r="C26" s="12">
        <v>214571.14092000001</v>
      </c>
      <c r="D26" s="13">
        <f t="shared" si="0"/>
        <v>-13.748550938440241</v>
      </c>
      <c r="E26" s="13">
        <f t="shared" si="1"/>
        <v>1.3072917588769073</v>
      </c>
      <c r="F26" s="12">
        <v>1294769.2769299999</v>
      </c>
      <c r="G26" s="12">
        <v>1831515.8345999999</v>
      </c>
      <c r="H26" s="13">
        <f t="shared" si="2"/>
        <v>41.454996440961935</v>
      </c>
      <c r="I26" s="13">
        <f t="shared" si="3"/>
        <v>1.509179975369658</v>
      </c>
      <c r="J26" s="12">
        <v>2431666.0972699998</v>
      </c>
      <c r="K26" s="12">
        <v>3139999.5196199999</v>
      </c>
      <c r="L26" s="13">
        <f t="shared" si="4"/>
        <v>29.129551263030599</v>
      </c>
      <c r="M26" s="13">
        <f t="shared" si="5"/>
        <v>1.5618261075395181</v>
      </c>
    </row>
    <row r="27" spans="1:13" ht="15.6" x14ac:dyDescent="0.3">
      <c r="A27" s="9" t="s">
        <v>19</v>
      </c>
      <c r="B27" s="8">
        <f>B28</f>
        <v>1579569.9042700001</v>
      </c>
      <c r="C27" s="8">
        <f>C28</f>
        <v>1918975.0100199999</v>
      </c>
      <c r="D27" s="10">
        <f t="shared" si="0"/>
        <v>21.48718488700608</v>
      </c>
      <c r="E27" s="10">
        <f t="shared" si="1"/>
        <v>11.691508025420795</v>
      </c>
      <c r="F27" s="8">
        <f>F28</f>
        <v>10116529.07673</v>
      </c>
      <c r="G27" s="8">
        <f>G28</f>
        <v>13885154.12675</v>
      </c>
      <c r="H27" s="10">
        <f t="shared" si="2"/>
        <v>37.252154582232919</v>
      </c>
      <c r="I27" s="10">
        <f t="shared" si="3"/>
        <v>11.441449845607833</v>
      </c>
      <c r="J27" s="8">
        <f>J28</f>
        <v>18962105.815019999</v>
      </c>
      <c r="K27" s="8">
        <f>K28</f>
        <v>22025063.952739999</v>
      </c>
      <c r="L27" s="10">
        <f t="shared" si="4"/>
        <v>16.153048440926916</v>
      </c>
      <c r="M27" s="10">
        <f t="shared" si="5"/>
        <v>10.955199096902996</v>
      </c>
    </row>
    <row r="28" spans="1:13" ht="13.8" x14ac:dyDescent="0.25">
      <c r="A28" s="11" t="s">
        <v>141</v>
      </c>
      <c r="B28" s="12">
        <v>1579569.9042700001</v>
      </c>
      <c r="C28" s="12">
        <v>1918975.0100199999</v>
      </c>
      <c r="D28" s="13">
        <f t="shared" si="0"/>
        <v>21.48718488700608</v>
      </c>
      <c r="E28" s="13">
        <f t="shared" si="1"/>
        <v>11.691508025420795</v>
      </c>
      <c r="F28" s="12">
        <v>10116529.07673</v>
      </c>
      <c r="G28" s="12">
        <v>13885154.12675</v>
      </c>
      <c r="H28" s="13">
        <f t="shared" si="2"/>
        <v>37.252154582232919</v>
      </c>
      <c r="I28" s="13">
        <f t="shared" si="3"/>
        <v>11.441449845607833</v>
      </c>
      <c r="J28" s="12">
        <v>18962105.815019999</v>
      </c>
      <c r="K28" s="12">
        <v>22025063.952739999</v>
      </c>
      <c r="L28" s="13">
        <f t="shared" si="4"/>
        <v>16.153048440926916</v>
      </c>
      <c r="M28" s="13">
        <f t="shared" si="5"/>
        <v>10.955199096902996</v>
      </c>
    </row>
    <row r="29" spans="1:13" ht="15.6" x14ac:dyDescent="0.3">
      <c r="A29" s="9" t="s">
        <v>21</v>
      </c>
      <c r="B29" s="8">
        <f>B30+B31+B32+B33+B34+B35+B36+B37+B38+B39+B40+B41</f>
        <v>8847142.8284999989</v>
      </c>
      <c r="C29" s="8">
        <f>C30+C31+C32+C33+C34+C35+C36+C37+C38+C39+C40+C41</f>
        <v>9668927.0235099997</v>
      </c>
      <c r="D29" s="10">
        <f t="shared" si="0"/>
        <v>9.2886959207069957</v>
      </c>
      <c r="E29" s="10">
        <f t="shared" si="1"/>
        <v>58.908707670662672</v>
      </c>
      <c r="F29" s="8">
        <f>F30+F31+F32+F33+F34+F35+F36+F37+F38+F39+F40+F41</f>
        <v>51235768.132640004</v>
      </c>
      <c r="G29" s="8">
        <f>G30+G31+G32+G33+G34+G35+G36+G37+G38+G39+G40+G41</f>
        <v>69585129.67295</v>
      </c>
      <c r="H29" s="10">
        <f t="shared" si="2"/>
        <v>35.81357752421485</v>
      </c>
      <c r="I29" s="10">
        <f t="shared" si="3"/>
        <v>57.338562027148718</v>
      </c>
      <c r="J29" s="8">
        <f>J30+J31+J32+J33+J34+J35+J36+J37+J38+J39+J40+J41</f>
        <v>95093874.945350006</v>
      </c>
      <c r="K29" s="8">
        <f>K30+K31+K32+K33+K34+K35+K36+K37+K38+K39+K40+K41</f>
        <v>116409791.70399998</v>
      </c>
      <c r="L29" s="10">
        <f t="shared" si="4"/>
        <v>22.415656918913157</v>
      </c>
      <c r="M29" s="10">
        <f t="shared" si="5"/>
        <v>57.90187250682991</v>
      </c>
    </row>
    <row r="30" spans="1:13" ht="13.8" x14ac:dyDescent="0.25">
      <c r="A30" s="11" t="s">
        <v>142</v>
      </c>
      <c r="B30" s="12">
        <v>1804536.3647100001</v>
      </c>
      <c r="C30" s="12">
        <v>1698057.35292</v>
      </c>
      <c r="D30" s="13">
        <f t="shared" si="0"/>
        <v>-5.9006298721562178</v>
      </c>
      <c r="E30" s="13">
        <f t="shared" si="1"/>
        <v>10.34554961144703</v>
      </c>
      <c r="F30" s="12">
        <v>8779382.5255900007</v>
      </c>
      <c r="G30" s="12">
        <v>11130782.079539999</v>
      </c>
      <c r="H30" s="13">
        <f t="shared" si="2"/>
        <v>26.783199696518267</v>
      </c>
      <c r="I30" s="13">
        <f t="shared" si="3"/>
        <v>9.1718308448662373</v>
      </c>
      <c r="J30" s="12">
        <v>16090863.981969999</v>
      </c>
      <c r="K30" s="12">
        <v>19470075.899289999</v>
      </c>
      <c r="L30" s="13">
        <f t="shared" si="4"/>
        <v>21.000810901803945</v>
      </c>
      <c r="M30" s="13">
        <f t="shared" si="5"/>
        <v>9.6843558940948942</v>
      </c>
    </row>
    <row r="31" spans="1:13" ht="13.8" x14ac:dyDescent="0.25">
      <c r="A31" s="11" t="s">
        <v>143</v>
      </c>
      <c r="B31" s="12">
        <v>2199836.6643300001</v>
      </c>
      <c r="C31" s="12">
        <v>1995583.5863699999</v>
      </c>
      <c r="D31" s="13">
        <f t="shared" si="0"/>
        <v>-9.2849201612070171</v>
      </c>
      <c r="E31" s="13">
        <f t="shared" si="1"/>
        <v>12.158251875932299</v>
      </c>
      <c r="F31" s="12">
        <v>12989378.736190001</v>
      </c>
      <c r="G31" s="12">
        <v>16376695.406339999</v>
      </c>
      <c r="H31" s="13">
        <f t="shared" si="2"/>
        <v>26.077587996664686</v>
      </c>
      <c r="I31" s="13">
        <f t="shared" si="3"/>
        <v>13.494494725662252</v>
      </c>
      <c r="J31" s="12">
        <v>25362069.79693</v>
      </c>
      <c r="K31" s="12">
        <v>28932618.46401</v>
      </c>
      <c r="L31" s="13">
        <f t="shared" si="4"/>
        <v>14.078301556887144</v>
      </c>
      <c r="M31" s="13">
        <f t="shared" si="5"/>
        <v>14.390995474432208</v>
      </c>
    </row>
    <row r="32" spans="1:13" ht="13.8" x14ac:dyDescent="0.25">
      <c r="A32" s="11" t="s">
        <v>144</v>
      </c>
      <c r="B32" s="12">
        <v>141332.83762000001</v>
      </c>
      <c r="C32" s="12">
        <v>76574.996750000006</v>
      </c>
      <c r="D32" s="13">
        <f t="shared" si="0"/>
        <v>-45.81938773784028</v>
      </c>
      <c r="E32" s="13">
        <f t="shared" si="1"/>
        <v>0.46653926412510477</v>
      </c>
      <c r="F32" s="12">
        <v>641907.95663999999</v>
      </c>
      <c r="G32" s="12">
        <v>811047.70828000002</v>
      </c>
      <c r="H32" s="13">
        <f t="shared" si="2"/>
        <v>26.349533432385599</v>
      </c>
      <c r="I32" s="13">
        <f t="shared" si="3"/>
        <v>0.66830815070345895</v>
      </c>
      <c r="J32" s="12">
        <v>1104337.5534999999</v>
      </c>
      <c r="K32" s="12">
        <v>1544146.1065400001</v>
      </c>
      <c r="L32" s="13">
        <f t="shared" si="4"/>
        <v>39.825554391961568</v>
      </c>
      <c r="M32" s="13">
        <f t="shared" si="5"/>
        <v>0.7680535261169501</v>
      </c>
    </row>
    <row r="33" spans="1:13" ht="13.8" x14ac:dyDescent="0.25">
      <c r="A33" s="11" t="s">
        <v>145</v>
      </c>
      <c r="B33" s="12">
        <v>984828.53367999999</v>
      </c>
      <c r="C33" s="12">
        <v>1004129.03954</v>
      </c>
      <c r="D33" s="13">
        <f t="shared" si="0"/>
        <v>1.9597833734447159</v>
      </c>
      <c r="E33" s="13">
        <f t="shared" si="1"/>
        <v>6.1177361159161894</v>
      </c>
      <c r="F33" s="12">
        <v>5688161.1592300003</v>
      </c>
      <c r="G33" s="12">
        <v>7877045.1752699995</v>
      </c>
      <c r="H33" s="13">
        <f t="shared" si="2"/>
        <v>38.48139943236604</v>
      </c>
      <c r="I33" s="13">
        <f t="shared" si="3"/>
        <v>6.4907322224685844</v>
      </c>
      <c r="J33" s="12">
        <v>10604236.782360001</v>
      </c>
      <c r="K33" s="12">
        <v>13236904.61411</v>
      </c>
      <c r="L33" s="13">
        <f t="shared" si="4"/>
        <v>24.826565888545662</v>
      </c>
      <c r="M33" s="13">
        <f t="shared" si="5"/>
        <v>6.5839956599194727</v>
      </c>
    </row>
    <row r="34" spans="1:13" ht="13.8" x14ac:dyDescent="0.25">
      <c r="A34" s="11" t="s">
        <v>146</v>
      </c>
      <c r="B34" s="12">
        <v>665733.36221000005</v>
      </c>
      <c r="C34" s="12">
        <v>697919.95588000002</v>
      </c>
      <c r="D34" s="13">
        <f t="shared" si="0"/>
        <v>4.8347575015846935</v>
      </c>
      <c r="E34" s="13">
        <f t="shared" si="1"/>
        <v>4.2521328952518793</v>
      </c>
      <c r="F34" s="12">
        <v>4019616.8790099998</v>
      </c>
      <c r="G34" s="12">
        <v>5202093.9605099997</v>
      </c>
      <c r="H34" s="13">
        <f t="shared" si="2"/>
        <v>29.417656385979619</v>
      </c>
      <c r="I34" s="13">
        <f t="shared" si="3"/>
        <v>4.2865564615267173</v>
      </c>
      <c r="J34" s="12">
        <v>7373336.8294799998</v>
      </c>
      <c r="K34" s="12">
        <v>8721806.8796500005</v>
      </c>
      <c r="L34" s="13">
        <f t="shared" si="4"/>
        <v>18.288463979816594</v>
      </c>
      <c r="M34" s="13">
        <f t="shared" si="5"/>
        <v>4.3381999278788639</v>
      </c>
    </row>
    <row r="35" spans="1:13" ht="13.8" x14ac:dyDescent="0.25">
      <c r="A35" s="11" t="s">
        <v>147</v>
      </c>
      <c r="B35" s="12">
        <v>754128.33484999998</v>
      </c>
      <c r="C35" s="12">
        <v>930152.73305000004</v>
      </c>
      <c r="D35" s="13">
        <f t="shared" si="0"/>
        <v>23.341438063723228</v>
      </c>
      <c r="E35" s="13">
        <f t="shared" si="1"/>
        <v>5.6670295790917162</v>
      </c>
      <c r="F35" s="12">
        <v>4508353.1097299997</v>
      </c>
      <c r="G35" s="12">
        <v>6614212.5570999999</v>
      </c>
      <c r="H35" s="13">
        <f t="shared" si="2"/>
        <v>46.710171011784787</v>
      </c>
      <c r="I35" s="13">
        <f t="shared" si="3"/>
        <v>5.4501506104608275</v>
      </c>
      <c r="J35" s="12">
        <v>7851199.5547700003</v>
      </c>
      <c r="K35" s="12">
        <v>10358479.333310001</v>
      </c>
      <c r="L35" s="13">
        <f t="shared" si="4"/>
        <v>31.934989819698334</v>
      </c>
      <c r="M35" s="13">
        <f t="shared" si="5"/>
        <v>5.1522757745931012</v>
      </c>
    </row>
    <row r="36" spans="1:13" ht="13.8" x14ac:dyDescent="0.25">
      <c r="A36" s="11" t="s">
        <v>148</v>
      </c>
      <c r="B36" s="12">
        <v>1034390.7086</v>
      </c>
      <c r="C36" s="12">
        <v>1743906.10568</v>
      </c>
      <c r="D36" s="13">
        <f t="shared" si="0"/>
        <v>68.592591868917339</v>
      </c>
      <c r="E36" s="13">
        <f t="shared" si="1"/>
        <v>10.624886787830317</v>
      </c>
      <c r="F36" s="12">
        <v>6977978.6612200001</v>
      </c>
      <c r="G36" s="12">
        <v>10944693.551589999</v>
      </c>
      <c r="H36" s="13">
        <f t="shared" si="2"/>
        <v>56.846188315463777</v>
      </c>
      <c r="I36" s="13">
        <f t="shared" si="3"/>
        <v>9.0184927875463607</v>
      </c>
      <c r="J36" s="12">
        <v>12390817.97841</v>
      </c>
      <c r="K36" s="12">
        <v>16569940.810380001</v>
      </c>
      <c r="L36" s="13">
        <f t="shared" si="4"/>
        <v>33.727578270068889</v>
      </c>
      <c r="M36" s="13">
        <f t="shared" si="5"/>
        <v>8.2418376169585859</v>
      </c>
    </row>
    <row r="37" spans="1:13" ht="13.8" x14ac:dyDescent="0.25">
      <c r="A37" s="14" t="s">
        <v>149</v>
      </c>
      <c r="B37" s="12">
        <v>350453.63160000002</v>
      </c>
      <c r="C37" s="12">
        <v>358258.91518000001</v>
      </c>
      <c r="D37" s="13">
        <f t="shared" si="0"/>
        <v>2.2271943778595982</v>
      </c>
      <c r="E37" s="13">
        <f t="shared" si="1"/>
        <v>2.1827209630842788</v>
      </c>
      <c r="F37" s="12">
        <v>2068140.7293199999</v>
      </c>
      <c r="G37" s="12">
        <v>2582363.4881799999</v>
      </c>
      <c r="H37" s="13">
        <f t="shared" si="2"/>
        <v>24.864011987669489</v>
      </c>
      <c r="I37" s="13">
        <f t="shared" si="3"/>
        <v>2.1278829218193192</v>
      </c>
      <c r="J37" s="12">
        <v>3532060.62133</v>
      </c>
      <c r="K37" s="12">
        <v>4271701.6606000001</v>
      </c>
      <c r="L37" s="13">
        <f t="shared" si="4"/>
        <v>20.940779861006114</v>
      </c>
      <c r="M37" s="13">
        <f t="shared" si="5"/>
        <v>2.1247312731921668</v>
      </c>
    </row>
    <row r="38" spans="1:13" ht="13.8" x14ac:dyDescent="0.25">
      <c r="A38" s="11" t="s">
        <v>150</v>
      </c>
      <c r="B38" s="12">
        <v>347043.65740999999</v>
      </c>
      <c r="C38" s="12">
        <v>456259.20029000001</v>
      </c>
      <c r="D38" s="13">
        <f t="shared" si="0"/>
        <v>31.470260455148431</v>
      </c>
      <c r="E38" s="13">
        <f t="shared" si="1"/>
        <v>2.7797955022910972</v>
      </c>
      <c r="F38" s="12">
        <v>1963473.2199899999</v>
      </c>
      <c r="G38" s="12">
        <v>2916543.9543400002</v>
      </c>
      <c r="H38" s="13">
        <f t="shared" si="2"/>
        <v>48.540042443505001</v>
      </c>
      <c r="I38" s="13">
        <f t="shared" si="3"/>
        <v>2.4032496198083191</v>
      </c>
      <c r="J38" s="12">
        <v>3909189.14402</v>
      </c>
      <c r="K38" s="12">
        <v>4731597.1855600001</v>
      </c>
      <c r="L38" s="13">
        <f t="shared" si="4"/>
        <v>21.037816571195116</v>
      </c>
      <c r="M38" s="13">
        <f t="shared" si="5"/>
        <v>2.3534818934183908</v>
      </c>
    </row>
    <row r="39" spans="1:13" ht="13.8" x14ac:dyDescent="0.25">
      <c r="A39" s="11" t="s">
        <v>151</v>
      </c>
      <c r="B39" s="12">
        <v>139475.37940000001</v>
      </c>
      <c r="C39" s="12">
        <v>231065.92726</v>
      </c>
      <c r="D39" s="13">
        <f>(C39-B39)/B39*100</f>
        <v>65.667896552070602</v>
      </c>
      <c r="E39" s="13">
        <f t="shared" si="1"/>
        <v>1.4077875578658172</v>
      </c>
      <c r="F39" s="12">
        <v>1062003.0360900001</v>
      </c>
      <c r="G39" s="12">
        <v>1572872.9050100001</v>
      </c>
      <c r="H39" s="13">
        <f t="shared" si="2"/>
        <v>48.104369908477935</v>
      </c>
      <c r="I39" s="13">
        <f t="shared" si="3"/>
        <v>1.2960566582057518</v>
      </c>
      <c r="J39" s="12">
        <v>2300778.1132100001</v>
      </c>
      <c r="K39" s="12">
        <v>2789890.7486999999</v>
      </c>
      <c r="L39" s="13">
        <f t="shared" si="4"/>
        <v>21.258574770063312</v>
      </c>
      <c r="M39" s="13">
        <f t="shared" si="5"/>
        <v>1.387683081247717</v>
      </c>
    </row>
    <row r="40" spans="1:13" ht="13.8" x14ac:dyDescent="0.25">
      <c r="A40" s="11" t="s">
        <v>152</v>
      </c>
      <c r="B40" s="12">
        <v>415949.28769999999</v>
      </c>
      <c r="C40" s="12">
        <v>466667.94728999998</v>
      </c>
      <c r="D40" s="13">
        <f>(C40-B40)/B40*100</f>
        <v>12.19347191828356</v>
      </c>
      <c r="E40" s="13">
        <f t="shared" si="1"/>
        <v>2.8432116220683974</v>
      </c>
      <c r="F40" s="12">
        <v>2484889.6977200001</v>
      </c>
      <c r="G40" s="12">
        <v>3479662.9821100002</v>
      </c>
      <c r="H40" s="13">
        <f t="shared" si="2"/>
        <v>40.032895033640735</v>
      </c>
      <c r="I40" s="13">
        <f t="shared" si="3"/>
        <v>2.8672630585158911</v>
      </c>
      <c r="J40" s="12">
        <v>4472145.9440900004</v>
      </c>
      <c r="K40" s="12">
        <v>5657589.3132999996</v>
      </c>
      <c r="L40" s="13">
        <f t="shared" si="4"/>
        <v>26.507260362926623</v>
      </c>
      <c r="M40" s="13">
        <f t="shared" si="5"/>
        <v>2.8140675309141003</v>
      </c>
    </row>
    <row r="41" spans="1:13" ht="13.8" x14ac:dyDescent="0.25">
      <c r="A41" s="11" t="s">
        <v>153</v>
      </c>
      <c r="B41" s="12">
        <v>9434.06639</v>
      </c>
      <c r="C41" s="12">
        <v>10351.263300000001</v>
      </c>
      <c r="D41" s="13">
        <f t="shared" si="0"/>
        <v>9.7221799389944774</v>
      </c>
      <c r="E41" s="13">
        <f t="shared" si="1"/>
        <v>6.3065895758555202E-2</v>
      </c>
      <c r="F41" s="12">
        <v>52482.421909999997</v>
      </c>
      <c r="G41" s="12">
        <v>77115.904680000007</v>
      </c>
      <c r="H41" s="13">
        <f t="shared" si="2"/>
        <v>46.936634921770533</v>
      </c>
      <c r="I41" s="13">
        <f t="shared" si="3"/>
        <v>6.3543965564998195E-2</v>
      </c>
      <c r="J41" s="12">
        <v>102838.64528</v>
      </c>
      <c r="K41" s="12">
        <v>125040.68855000001</v>
      </c>
      <c r="L41" s="13">
        <f t="shared" si="4"/>
        <v>21.589202395218493</v>
      </c>
      <c r="M41" s="13">
        <f t="shared" si="5"/>
        <v>6.219485406346232E-2</v>
      </c>
    </row>
    <row r="42" spans="1:13" ht="15.6" x14ac:dyDescent="0.3">
      <c r="A42" s="9" t="s">
        <v>31</v>
      </c>
      <c r="B42" s="8">
        <f>B43</f>
        <v>372489.72096000001</v>
      </c>
      <c r="C42" s="8">
        <f>C43</f>
        <v>477787.38192000001</v>
      </c>
      <c r="D42" s="10">
        <f t="shared" si="0"/>
        <v>28.268608510490267</v>
      </c>
      <c r="E42" s="10">
        <f t="shared" si="1"/>
        <v>2.9109576628120091</v>
      </c>
      <c r="F42" s="8">
        <f>F43</f>
        <v>2222179.3890200001</v>
      </c>
      <c r="G42" s="8">
        <f>G43</f>
        <v>3294423.63289</v>
      </c>
      <c r="H42" s="10">
        <f t="shared" si="2"/>
        <v>48.251921027080925</v>
      </c>
      <c r="I42" s="10">
        <f t="shared" si="3"/>
        <v>2.7146247295361219</v>
      </c>
      <c r="J42" s="8">
        <f>J43</f>
        <v>4025066.3254300002</v>
      </c>
      <c r="K42" s="8">
        <f>K43</f>
        <v>5342092.3336199997</v>
      </c>
      <c r="L42" s="10">
        <f t="shared" si="4"/>
        <v>32.720603878478968</v>
      </c>
      <c r="M42" s="10">
        <f t="shared" si="5"/>
        <v>2.6571403031756322</v>
      </c>
    </row>
    <row r="43" spans="1:13" ht="13.8" x14ac:dyDescent="0.25">
      <c r="A43" s="11" t="s">
        <v>154</v>
      </c>
      <c r="B43" s="12">
        <v>372489.72096000001</v>
      </c>
      <c r="C43" s="12">
        <v>477787.38192000001</v>
      </c>
      <c r="D43" s="13">
        <f t="shared" si="0"/>
        <v>28.268608510490267</v>
      </c>
      <c r="E43" s="13">
        <f t="shared" si="1"/>
        <v>2.9109576628120091</v>
      </c>
      <c r="F43" s="12">
        <v>2222179.3890200001</v>
      </c>
      <c r="G43" s="12">
        <v>3294423.63289</v>
      </c>
      <c r="H43" s="13">
        <f t="shared" si="2"/>
        <v>48.251921027080925</v>
      </c>
      <c r="I43" s="13">
        <f t="shared" si="3"/>
        <v>2.7146247295361219</v>
      </c>
      <c r="J43" s="12">
        <v>4025066.3254300002</v>
      </c>
      <c r="K43" s="12">
        <v>5342092.3336199997</v>
      </c>
      <c r="L43" s="13">
        <f t="shared" si="4"/>
        <v>32.720603878478968</v>
      </c>
      <c r="M43" s="13">
        <f t="shared" si="5"/>
        <v>2.6571403031756322</v>
      </c>
    </row>
    <row r="44" spans="1:13" ht="15.6" x14ac:dyDescent="0.3">
      <c r="A44" s="9" t="s">
        <v>33</v>
      </c>
      <c r="B44" s="8">
        <f>B8+B22+B42</f>
        <v>13784928.662629999</v>
      </c>
      <c r="C44" s="8">
        <f>C8+C22+C42</f>
        <v>15184451.55859</v>
      </c>
      <c r="D44" s="10">
        <f t="shared" si="0"/>
        <v>10.1525581322304</v>
      </c>
      <c r="E44" s="10">
        <f t="shared" si="1"/>
        <v>92.51248001245105</v>
      </c>
      <c r="F44" s="15">
        <f>F8+F22+F42</f>
        <v>82631416.888110012</v>
      </c>
      <c r="G44" s="15">
        <f>G8+G22+G42</f>
        <v>110767036.88951001</v>
      </c>
      <c r="H44" s="16">
        <f t="shared" si="2"/>
        <v>34.049543213688352</v>
      </c>
      <c r="I44" s="16">
        <f t="shared" si="3"/>
        <v>91.272699283645451</v>
      </c>
      <c r="J44" s="15">
        <f>J8+J22+J42</f>
        <v>152804943.67107001</v>
      </c>
      <c r="K44" s="15">
        <f>K8+K22+K42</f>
        <v>184286598.14681</v>
      </c>
      <c r="L44" s="16">
        <f t="shared" si="4"/>
        <v>20.602510442010189</v>
      </c>
      <c r="M44" s="16">
        <f t="shared" si="5"/>
        <v>91.663587353084637</v>
      </c>
    </row>
    <row r="45" spans="1:13" ht="30" x14ac:dyDescent="0.25">
      <c r="A45" s="139" t="s">
        <v>220</v>
      </c>
      <c r="B45" s="140">
        <f>B46-B44</f>
        <v>1105724.8053700011</v>
      </c>
      <c r="C45" s="140">
        <f>C46-C44</f>
        <v>1228957.2664099988</v>
      </c>
      <c r="D45" s="141">
        <f t="shared" si="0"/>
        <v>11.144948584088352</v>
      </c>
      <c r="E45" s="141">
        <f>C45/C$46*100</f>
        <v>7.4875199875489535</v>
      </c>
      <c r="F45" s="140">
        <f>F46-F44</f>
        <v>7318004.0718899965</v>
      </c>
      <c r="G45" s="140">
        <f>G46-G44</f>
        <v>10591307.67448999</v>
      </c>
      <c r="H45" s="142">
        <f t="shared" si="2"/>
        <v>44.729458612539531</v>
      </c>
      <c r="I45" s="141">
        <f>G45/G$46*100</f>
        <v>8.7273007163545451</v>
      </c>
      <c r="J45" s="140">
        <f>J46-J44</f>
        <v>13681084.012929976</v>
      </c>
      <c r="K45" s="140">
        <f>K46-K44</f>
        <v>16760080.767190039</v>
      </c>
      <c r="L45" s="142">
        <f t="shared" si="4"/>
        <v>22.505502863297288</v>
      </c>
      <c r="M45" s="141">
        <f>K45/K$46*100</f>
        <v>8.3364126469153721</v>
      </c>
    </row>
    <row r="46" spans="1:13" ht="21" x14ac:dyDescent="0.25">
      <c r="A46" s="143" t="s">
        <v>221</v>
      </c>
      <c r="B46" s="144">
        <v>14890653.468</v>
      </c>
      <c r="C46" s="144">
        <v>16413408.824999999</v>
      </c>
      <c r="D46" s="145">
        <f t="shared" si="0"/>
        <v>10.226249373624864</v>
      </c>
      <c r="E46" s="146">
        <f t="shared" ref="E46" si="6">C46/C$46*100</f>
        <v>100</v>
      </c>
      <c r="F46" s="144">
        <v>89949420.960000008</v>
      </c>
      <c r="G46" s="144">
        <v>121358344.564</v>
      </c>
      <c r="H46" s="145">
        <f t="shared" si="2"/>
        <v>34.918427788398276</v>
      </c>
      <c r="I46" s="146">
        <f t="shared" ref="I46" si="7">G46/G$46*100</f>
        <v>100</v>
      </c>
      <c r="J46" s="144">
        <v>166486027.68399999</v>
      </c>
      <c r="K46" s="144">
        <v>201046678.91400003</v>
      </c>
      <c r="L46" s="145">
        <f t="shared" si="4"/>
        <v>20.758889926545756</v>
      </c>
      <c r="M46" s="146">
        <f t="shared" ref="M46" si="8">K46/K$46*100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29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1" sqref="I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0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0" t="s">
        <v>56</v>
      </c>
    </row>
    <row r="34" ht="12.75" customHeight="1" x14ac:dyDescent="0.25"/>
    <row r="50" spans="2:2" ht="12.75" customHeight="1" x14ac:dyDescent="0.25"/>
    <row r="51" spans="2:2" x14ac:dyDescent="0.25">
      <c r="B51" s="29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0" t="s">
        <v>14</v>
      </c>
    </row>
    <row r="2" spans="2:2" ht="13.8" x14ac:dyDescent="0.25">
      <c r="B2" s="30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29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0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0" t="s">
        <v>59</v>
      </c>
    </row>
    <row r="19" spans="2:2" ht="13.8" x14ac:dyDescent="0.25">
      <c r="B19" s="30"/>
    </row>
    <row r="20" spans="2:2" ht="13.8" x14ac:dyDescent="0.25">
      <c r="B20" s="30"/>
    </row>
    <row r="21" spans="2:2" ht="13.8" x14ac:dyDescent="0.25">
      <c r="B21" s="30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29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2" bestFit="1" customWidth="1"/>
    <col min="5" max="5" width="12.33203125" style="33" bestFit="1" customWidth="1"/>
    <col min="6" max="6" width="11" style="33" bestFit="1" customWidth="1"/>
    <col min="7" max="7" width="12.33203125" style="33" bestFit="1" customWidth="1"/>
    <col min="8" max="8" width="11.44140625" style="33" bestFit="1" customWidth="1"/>
    <col min="9" max="9" width="12.33203125" style="33" bestFit="1" customWidth="1"/>
    <col min="10" max="10" width="12.6640625" style="33" bestFit="1" customWidth="1"/>
    <col min="11" max="11" width="12.33203125" style="33" bestFit="1" customWidth="1"/>
    <col min="12" max="12" width="11" style="33" customWidth="1"/>
    <col min="13" max="13" width="12.33203125" style="33" bestFit="1" customWidth="1"/>
    <col min="14" max="14" width="11" style="33" bestFit="1" customWidth="1"/>
    <col min="15" max="15" width="13.5546875" style="32" bestFit="1" customWidth="1"/>
  </cols>
  <sheetData>
    <row r="1" spans="1:15" ht="16.2" thickBot="1" x14ac:dyDescent="0.35">
      <c r="A1" s="85"/>
      <c r="B1" s="109" t="s">
        <v>60</v>
      </c>
      <c r="C1" s="110" t="s">
        <v>44</v>
      </c>
      <c r="D1" s="110" t="s">
        <v>45</v>
      </c>
      <c r="E1" s="110" t="s">
        <v>46</v>
      </c>
      <c r="F1" s="110" t="s">
        <v>47</v>
      </c>
      <c r="G1" s="110" t="s">
        <v>48</v>
      </c>
      <c r="H1" s="110" t="s">
        <v>49</v>
      </c>
      <c r="I1" s="110" t="s">
        <v>0</v>
      </c>
      <c r="J1" s="110" t="s">
        <v>61</v>
      </c>
      <c r="K1" s="110" t="s">
        <v>50</v>
      </c>
      <c r="L1" s="110" t="s">
        <v>51</v>
      </c>
      <c r="M1" s="110" t="s">
        <v>52</v>
      </c>
      <c r="N1" s="110" t="s">
        <v>53</v>
      </c>
      <c r="O1" s="111" t="s">
        <v>42</v>
      </c>
    </row>
    <row r="2" spans="1:15" s="36" customFormat="1" ht="15" thickTop="1" thickBot="1" x14ac:dyDescent="0.3">
      <c r="A2" s="86">
        <v>2021</v>
      </c>
      <c r="B2" s="112" t="s">
        <v>2</v>
      </c>
      <c r="C2" s="113">
        <f>C4+C6+C8+C10+C12+C14+C16+C18+C20+C22</f>
        <v>2059952.5122600002</v>
      </c>
      <c r="D2" s="113">
        <f t="shared" ref="D2:O2" si="0">D4+D6+D8+D10+D12+D14+D16+D18+D20+D22</f>
        <v>2127629.52348</v>
      </c>
      <c r="E2" s="113">
        <f t="shared" si="0"/>
        <v>2427653.52923</v>
      </c>
      <c r="F2" s="113">
        <f t="shared" si="0"/>
        <v>2354410.2432199996</v>
      </c>
      <c r="G2" s="113">
        <f t="shared" si="0"/>
        <v>2076966.6597999998</v>
      </c>
      <c r="H2" s="113">
        <f t="shared" si="0"/>
        <v>2561821.2711200002</v>
      </c>
      <c r="I2" s="113">
        <f t="shared" si="0"/>
        <v>2033336.5027400001</v>
      </c>
      <c r="J2" s="113"/>
      <c r="K2" s="113"/>
      <c r="L2" s="113"/>
      <c r="M2" s="113"/>
      <c r="N2" s="113"/>
      <c r="O2" s="113">
        <f t="shared" si="0"/>
        <v>15641770.24185</v>
      </c>
    </row>
    <row r="3" spans="1:15" ht="14.4" thickTop="1" x14ac:dyDescent="0.25">
      <c r="A3" s="85">
        <v>2020</v>
      </c>
      <c r="B3" s="112" t="s">
        <v>2</v>
      </c>
      <c r="C3" s="113">
        <f>C5+C7+C9+C11+C13+C15+C17+C19+C21+C23</f>
        <v>2043227.3886000002</v>
      </c>
      <c r="D3" s="113">
        <f t="shared" ref="D3:O3" si="1">D5+D7+D9+D11+D13+D15+D17+D19+D21+D23</f>
        <v>1939477.2558599999</v>
      </c>
      <c r="E3" s="113">
        <f t="shared" si="1"/>
        <v>2031647.1407999999</v>
      </c>
      <c r="F3" s="113">
        <f t="shared" si="1"/>
        <v>1762688.7463500001</v>
      </c>
      <c r="G3" s="113">
        <f t="shared" si="1"/>
        <v>1575449.7843600002</v>
      </c>
      <c r="H3" s="113">
        <f t="shared" si="1"/>
        <v>1910044.0991600002</v>
      </c>
      <c r="I3" s="113">
        <f t="shared" si="1"/>
        <v>1954110.6066000003</v>
      </c>
      <c r="J3" s="113">
        <f t="shared" si="1"/>
        <v>1678837.40078</v>
      </c>
      <c r="K3" s="113">
        <f t="shared" si="1"/>
        <v>2215724.9895799998</v>
      </c>
      <c r="L3" s="113">
        <f t="shared" si="1"/>
        <v>2332452.3431200003</v>
      </c>
      <c r="M3" s="113">
        <f t="shared" si="1"/>
        <v>2307944.7157600001</v>
      </c>
      <c r="N3" s="113">
        <f t="shared" si="1"/>
        <v>2594058.66316</v>
      </c>
      <c r="O3" s="113">
        <f t="shared" si="1"/>
        <v>24345663.134130001</v>
      </c>
    </row>
    <row r="4" spans="1:15" s="36" customFormat="1" ht="13.8" x14ac:dyDescent="0.25">
      <c r="A4" s="86">
        <v>2021</v>
      </c>
      <c r="B4" s="114" t="s">
        <v>128</v>
      </c>
      <c r="C4" s="115">
        <v>599857.19082000002</v>
      </c>
      <c r="D4" s="115">
        <v>635241.24815999996</v>
      </c>
      <c r="E4" s="115">
        <v>783876.42382999999</v>
      </c>
      <c r="F4" s="115">
        <v>751961.67304000002</v>
      </c>
      <c r="G4" s="115">
        <v>613558.94085999997</v>
      </c>
      <c r="H4" s="115">
        <v>766197.30205000006</v>
      </c>
      <c r="I4" s="115">
        <v>652830.24136999995</v>
      </c>
      <c r="J4" s="115"/>
      <c r="K4" s="115"/>
      <c r="L4" s="115"/>
      <c r="M4" s="115"/>
      <c r="N4" s="115"/>
      <c r="O4" s="116">
        <v>4803523.0201300001</v>
      </c>
    </row>
    <row r="5" spans="1:15" ht="13.8" x14ac:dyDescent="0.25">
      <c r="A5" s="85">
        <v>2020</v>
      </c>
      <c r="B5" s="114" t="s">
        <v>128</v>
      </c>
      <c r="C5" s="115">
        <v>583479.08978000004</v>
      </c>
      <c r="D5" s="115">
        <v>593047.14078999998</v>
      </c>
      <c r="E5" s="115">
        <v>631382.81952000002</v>
      </c>
      <c r="F5" s="115">
        <v>593842.38549999997</v>
      </c>
      <c r="G5" s="115">
        <v>498426.75157000002</v>
      </c>
      <c r="H5" s="115">
        <v>571551.14307999995</v>
      </c>
      <c r="I5" s="115">
        <v>588897.20463000005</v>
      </c>
      <c r="J5" s="115">
        <v>544244.33328999998</v>
      </c>
      <c r="K5" s="115">
        <v>643333.91526000004</v>
      </c>
      <c r="L5" s="115">
        <v>667002.41604000004</v>
      </c>
      <c r="M5" s="115">
        <v>611809.29750999995</v>
      </c>
      <c r="N5" s="115">
        <v>765187.30807000003</v>
      </c>
      <c r="O5" s="116">
        <v>7292203.80504</v>
      </c>
    </row>
    <row r="6" spans="1:15" s="36" customFormat="1" ht="13.8" x14ac:dyDescent="0.25">
      <c r="A6" s="86">
        <v>2021</v>
      </c>
      <c r="B6" s="114" t="s">
        <v>129</v>
      </c>
      <c r="C6" s="115">
        <v>278146.06261000002</v>
      </c>
      <c r="D6" s="115">
        <v>249528.27283999999</v>
      </c>
      <c r="E6" s="115">
        <v>246526.56328</v>
      </c>
      <c r="F6" s="115">
        <v>201482.64084000001</v>
      </c>
      <c r="G6" s="115">
        <v>200780.04853</v>
      </c>
      <c r="H6" s="115">
        <v>295267.60862000001</v>
      </c>
      <c r="I6" s="115">
        <v>166399.02246000001</v>
      </c>
      <c r="J6" s="115"/>
      <c r="K6" s="115"/>
      <c r="L6" s="115"/>
      <c r="M6" s="115"/>
      <c r="N6" s="115"/>
      <c r="O6" s="116">
        <v>1638130.21918</v>
      </c>
    </row>
    <row r="7" spans="1:15" ht="13.8" x14ac:dyDescent="0.25">
      <c r="A7" s="85">
        <v>2020</v>
      </c>
      <c r="B7" s="114" t="s">
        <v>129</v>
      </c>
      <c r="C7" s="115">
        <v>255282.10699</v>
      </c>
      <c r="D7" s="115">
        <v>203425.85910999999</v>
      </c>
      <c r="E7" s="115">
        <v>178132.90669999999</v>
      </c>
      <c r="F7" s="115">
        <v>118357.13295</v>
      </c>
      <c r="G7" s="115">
        <v>158686.86642999999</v>
      </c>
      <c r="H7" s="115">
        <v>264193.62819999998</v>
      </c>
      <c r="I7" s="115">
        <v>185540.81602</v>
      </c>
      <c r="J7" s="115">
        <v>129737.51437999999</v>
      </c>
      <c r="K7" s="115">
        <v>197114.48373000001</v>
      </c>
      <c r="L7" s="115">
        <v>263887.011</v>
      </c>
      <c r="M7" s="115">
        <v>370411.22047</v>
      </c>
      <c r="N7" s="115">
        <v>405234.37189000001</v>
      </c>
      <c r="O7" s="116">
        <v>2730003.91787</v>
      </c>
    </row>
    <row r="8" spans="1:15" s="36" customFormat="1" ht="13.8" x14ac:dyDescent="0.25">
      <c r="A8" s="86">
        <v>2021</v>
      </c>
      <c r="B8" s="114" t="s">
        <v>130</v>
      </c>
      <c r="C8" s="115">
        <v>129763.89152999999</v>
      </c>
      <c r="D8" s="115">
        <v>145632.75881</v>
      </c>
      <c r="E8" s="115">
        <v>164340.66694</v>
      </c>
      <c r="F8" s="115">
        <v>157804.87491000001</v>
      </c>
      <c r="G8" s="115">
        <v>144561.19172</v>
      </c>
      <c r="H8" s="115">
        <v>193672.46280000001</v>
      </c>
      <c r="I8" s="115">
        <v>152813.25537</v>
      </c>
      <c r="J8" s="115"/>
      <c r="K8" s="115"/>
      <c r="L8" s="115"/>
      <c r="M8" s="115"/>
      <c r="N8" s="115"/>
      <c r="O8" s="116">
        <v>1088589.1020800001</v>
      </c>
    </row>
    <row r="9" spans="1:15" ht="13.8" x14ac:dyDescent="0.25">
      <c r="A9" s="85">
        <v>2020</v>
      </c>
      <c r="B9" s="114" t="s">
        <v>130</v>
      </c>
      <c r="C9" s="115">
        <v>131869.98423</v>
      </c>
      <c r="D9" s="115">
        <v>126847.16056</v>
      </c>
      <c r="E9" s="115">
        <v>162232.90966999999</v>
      </c>
      <c r="F9" s="115">
        <v>143635.70899000001</v>
      </c>
      <c r="G9" s="115">
        <v>99998.845289999997</v>
      </c>
      <c r="H9" s="115">
        <v>112658.94438</v>
      </c>
      <c r="I9" s="115">
        <v>124157.45339</v>
      </c>
      <c r="J9" s="115">
        <v>130638.14971</v>
      </c>
      <c r="K9" s="115">
        <v>166846.41081</v>
      </c>
      <c r="L9" s="115">
        <v>168475.02244999999</v>
      </c>
      <c r="M9" s="115">
        <v>164437.27471999999</v>
      </c>
      <c r="N9" s="115">
        <v>151100.18645000001</v>
      </c>
      <c r="O9" s="116">
        <v>1682898.0506500001</v>
      </c>
    </row>
    <row r="10" spans="1:15" s="36" customFormat="1" ht="13.8" x14ac:dyDescent="0.25">
      <c r="A10" s="86">
        <v>2021</v>
      </c>
      <c r="B10" s="114" t="s">
        <v>131</v>
      </c>
      <c r="C10" s="115">
        <v>103746.17676</v>
      </c>
      <c r="D10" s="115">
        <v>116565.35743</v>
      </c>
      <c r="E10" s="115">
        <v>126234.09027</v>
      </c>
      <c r="F10" s="115">
        <v>122059.78002000001</v>
      </c>
      <c r="G10" s="115">
        <v>105202.56912</v>
      </c>
      <c r="H10" s="115">
        <v>110926.16389</v>
      </c>
      <c r="I10" s="115">
        <v>71939.587029999995</v>
      </c>
      <c r="J10" s="115"/>
      <c r="K10" s="115"/>
      <c r="L10" s="115"/>
      <c r="M10" s="115"/>
      <c r="N10" s="115"/>
      <c r="O10" s="116">
        <v>756673.72452000005</v>
      </c>
    </row>
    <row r="11" spans="1:15" ht="13.8" x14ac:dyDescent="0.25">
      <c r="A11" s="85">
        <v>2020</v>
      </c>
      <c r="B11" s="114" t="s">
        <v>131</v>
      </c>
      <c r="C11" s="115">
        <v>113205.42514000001</v>
      </c>
      <c r="D11" s="115">
        <v>100301.6303</v>
      </c>
      <c r="E11" s="115">
        <v>123199.15419</v>
      </c>
      <c r="F11" s="115">
        <v>103631.95716999999</v>
      </c>
      <c r="G11" s="115">
        <v>74239.044009999998</v>
      </c>
      <c r="H11" s="115">
        <v>89459.700299999997</v>
      </c>
      <c r="I11" s="115">
        <v>89853.850919999997</v>
      </c>
      <c r="J11" s="115">
        <v>84827.392730000007</v>
      </c>
      <c r="K11" s="115">
        <v>148527.73120000001</v>
      </c>
      <c r="L11" s="115">
        <v>191066.40427</v>
      </c>
      <c r="M11" s="115">
        <v>154427.12138</v>
      </c>
      <c r="N11" s="115">
        <v>125746.17405</v>
      </c>
      <c r="O11" s="116">
        <v>1398485.5856600001</v>
      </c>
    </row>
    <row r="12" spans="1:15" s="36" customFormat="1" ht="13.8" x14ac:dyDescent="0.25">
      <c r="A12" s="86">
        <v>2021</v>
      </c>
      <c r="B12" s="114" t="s">
        <v>132</v>
      </c>
      <c r="C12" s="115">
        <v>190789.16724000001</v>
      </c>
      <c r="D12" s="115">
        <v>201239.15904</v>
      </c>
      <c r="E12" s="115">
        <v>183686.70697</v>
      </c>
      <c r="F12" s="115">
        <v>165852.81815000001</v>
      </c>
      <c r="G12" s="115">
        <v>147713.81038000001</v>
      </c>
      <c r="H12" s="115">
        <v>148934.27145</v>
      </c>
      <c r="I12" s="115">
        <v>132223.09901000001</v>
      </c>
      <c r="J12" s="115"/>
      <c r="K12" s="115"/>
      <c r="L12" s="115"/>
      <c r="M12" s="115"/>
      <c r="N12" s="115"/>
      <c r="O12" s="116">
        <v>1170439.0322400001</v>
      </c>
    </row>
    <row r="13" spans="1:15" ht="13.8" x14ac:dyDescent="0.25">
      <c r="A13" s="85">
        <v>2020</v>
      </c>
      <c r="B13" s="114" t="s">
        <v>132</v>
      </c>
      <c r="C13" s="115">
        <v>183299.71315</v>
      </c>
      <c r="D13" s="115">
        <v>163093.91933999999</v>
      </c>
      <c r="E13" s="115">
        <v>207313.63224000001</v>
      </c>
      <c r="F13" s="115">
        <v>196606.79991999999</v>
      </c>
      <c r="G13" s="115">
        <v>119975.59901000001</v>
      </c>
      <c r="H13" s="115">
        <v>120394.22031</v>
      </c>
      <c r="I13" s="115">
        <v>135352.20457</v>
      </c>
      <c r="J13" s="115">
        <v>91056.767959999997</v>
      </c>
      <c r="K13" s="115">
        <v>222071.38493</v>
      </c>
      <c r="L13" s="115">
        <v>171070.26412000001</v>
      </c>
      <c r="M13" s="115">
        <v>155514.57625000001</v>
      </c>
      <c r="N13" s="115">
        <v>174397.99295000001</v>
      </c>
      <c r="O13" s="116">
        <v>1940147.0747499999</v>
      </c>
    </row>
    <row r="14" spans="1:15" s="36" customFormat="1" ht="13.8" x14ac:dyDescent="0.25">
      <c r="A14" s="86">
        <v>2021</v>
      </c>
      <c r="B14" s="114" t="s">
        <v>133</v>
      </c>
      <c r="C14" s="115">
        <v>15943.144840000001</v>
      </c>
      <c r="D14" s="115">
        <v>26135.543170000001</v>
      </c>
      <c r="E14" s="115">
        <v>26641.716609999999</v>
      </c>
      <c r="F14" s="115">
        <v>24902.9107</v>
      </c>
      <c r="G14" s="115">
        <v>19490.09143</v>
      </c>
      <c r="H14" s="115">
        <v>23381.863229999999</v>
      </c>
      <c r="I14" s="115">
        <v>23127.540229999999</v>
      </c>
      <c r="J14" s="115"/>
      <c r="K14" s="115"/>
      <c r="L14" s="115"/>
      <c r="M14" s="115"/>
      <c r="N14" s="115"/>
      <c r="O14" s="116">
        <v>159622.81021</v>
      </c>
    </row>
    <row r="15" spans="1:15" ht="13.8" x14ac:dyDescent="0.25">
      <c r="A15" s="85">
        <v>2020</v>
      </c>
      <c r="B15" s="114" t="s">
        <v>133</v>
      </c>
      <c r="C15" s="115">
        <v>24451.569380000001</v>
      </c>
      <c r="D15" s="115">
        <v>24726.651860000002</v>
      </c>
      <c r="E15" s="115">
        <v>29417.072550000001</v>
      </c>
      <c r="F15" s="115">
        <v>23301.29163</v>
      </c>
      <c r="G15" s="115">
        <v>19919.669020000001</v>
      </c>
      <c r="H15" s="115">
        <v>18969.29394</v>
      </c>
      <c r="I15" s="115">
        <v>19075.408370000001</v>
      </c>
      <c r="J15" s="115">
        <v>14848.67002</v>
      </c>
      <c r="K15" s="115">
        <v>19081.79737</v>
      </c>
      <c r="L15" s="115">
        <v>22005.576830000002</v>
      </c>
      <c r="M15" s="115">
        <v>25197.230309999999</v>
      </c>
      <c r="N15" s="115">
        <v>30132.582460000001</v>
      </c>
      <c r="O15" s="116">
        <v>271126.81374000001</v>
      </c>
    </row>
    <row r="16" spans="1:15" ht="13.8" x14ac:dyDescent="0.25">
      <c r="A16" s="86">
        <v>2021</v>
      </c>
      <c r="B16" s="114" t="s">
        <v>134</v>
      </c>
      <c r="C16" s="115">
        <v>59118.003539999998</v>
      </c>
      <c r="D16" s="115">
        <v>49199.688770000001</v>
      </c>
      <c r="E16" s="115">
        <v>49273.004710000001</v>
      </c>
      <c r="F16" s="115">
        <v>52377.636700000003</v>
      </c>
      <c r="G16" s="115">
        <v>62135.500480000002</v>
      </c>
      <c r="H16" s="115">
        <v>85394.880229999995</v>
      </c>
      <c r="I16" s="115">
        <v>52562.303610000003</v>
      </c>
      <c r="J16" s="115"/>
      <c r="K16" s="115"/>
      <c r="L16" s="115"/>
      <c r="M16" s="115"/>
      <c r="N16" s="115"/>
      <c r="O16" s="116">
        <v>410061.01804</v>
      </c>
    </row>
    <row r="17" spans="1:15" ht="13.8" x14ac:dyDescent="0.25">
      <c r="A17" s="85">
        <v>2020</v>
      </c>
      <c r="B17" s="114" t="s">
        <v>134</v>
      </c>
      <c r="C17" s="115">
        <v>79131.446320000003</v>
      </c>
      <c r="D17" s="115">
        <v>60671.367539999999</v>
      </c>
      <c r="E17" s="115">
        <v>78806.017680000004</v>
      </c>
      <c r="F17" s="115">
        <v>53409.438990000002</v>
      </c>
      <c r="G17" s="115">
        <v>69658.718049999996</v>
      </c>
      <c r="H17" s="115">
        <v>84526.764179999998</v>
      </c>
      <c r="I17" s="115">
        <v>74619.318069999994</v>
      </c>
      <c r="J17" s="115">
        <v>71254.857780000006</v>
      </c>
      <c r="K17" s="115">
        <v>90724.827149999997</v>
      </c>
      <c r="L17" s="115">
        <v>79811.920360000004</v>
      </c>
      <c r="M17" s="115">
        <v>67968.791859999998</v>
      </c>
      <c r="N17" s="115">
        <v>99922.812779999993</v>
      </c>
      <c r="O17" s="116">
        <v>910506.28075999999</v>
      </c>
    </row>
    <row r="18" spans="1:15" ht="13.8" x14ac:dyDescent="0.25">
      <c r="A18" s="86">
        <v>2021</v>
      </c>
      <c r="B18" s="114" t="s">
        <v>135</v>
      </c>
      <c r="C18" s="115">
        <v>12015.77319</v>
      </c>
      <c r="D18" s="115">
        <v>16226.111290000001</v>
      </c>
      <c r="E18" s="115">
        <v>17369.885979999999</v>
      </c>
      <c r="F18" s="115">
        <v>15412.279479999999</v>
      </c>
      <c r="G18" s="115">
        <v>14638.275320000001</v>
      </c>
      <c r="H18" s="115">
        <v>10961.58763</v>
      </c>
      <c r="I18" s="115">
        <v>12086.37327</v>
      </c>
      <c r="J18" s="115"/>
      <c r="K18" s="115"/>
      <c r="L18" s="115"/>
      <c r="M18" s="115"/>
      <c r="N18" s="115"/>
      <c r="O18" s="116">
        <v>98710.286160000003</v>
      </c>
    </row>
    <row r="19" spans="1:15" ht="13.8" x14ac:dyDescent="0.25">
      <c r="A19" s="85">
        <v>2020</v>
      </c>
      <c r="B19" s="114" t="s">
        <v>135</v>
      </c>
      <c r="C19" s="115">
        <v>11024.010979999999</v>
      </c>
      <c r="D19" s="115">
        <v>13044.33958</v>
      </c>
      <c r="E19" s="115">
        <v>12149.519109999999</v>
      </c>
      <c r="F19" s="115">
        <v>6813.2945600000003</v>
      </c>
      <c r="G19" s="115">
        <v>6914.2485900000001</v>
      </c>
      <c r="H19" s="115">
        <v>6061.0726599999998</v>
      </c>
      <c r="I19" s="115">
        <v>6099.3303900000001</v>
      </c>
      <c r="J19" s="115">
        <v>6022.5977899999998</v>
      </c>
      <c r="K19" s="115">
        <v>8099.6306800000002</v>
      </c>
      <c r="L19" s="115">
        <v>7811.1414000000004</v>
      </c>
      <c r="M19" s="115">
        <v>8959.7396700000008</v>
      </c>
      <c r="N19" s="115">
        <v>13108.625050000001</v>
      </c>
      <c r="O19" s="116">
        <v>106107.55046</v>
      </c>
    </row>
    <row r="20" spans="1:15" ht="13.8" x14ac:dyDescent="0.25">
      <c r="A20" s="86">
        <v>2021</v>
      </c>
      <c r="B20" s="114" t="s">
        <v>136</v>
      </c>
      <c r="C20" s="117">
        <v>216901.64304</v>
      </c>
      <c r="D20" s="117">
        <v>208723.36321000001</v>
      </c>
      <c r="E20" s="117">
        <v>247882.11481</v>
      </c>
      <c r="F20" s="117">
        <v>280588.88767000003</v>
      </c>
      <c r="G20" s="117">
        <v>265734.11570000002</v>
      </c>
      <c r="H20" s="115">
        <v>313347.25647999998</v>
      </c>
      <c r="I20" s="115">
        <v>262761.62341</v>
      </c>
      <c r="J20" s="115"/>
      <c r="K20" s="115"/>
      <c r="L20" s="115"/>
      <c r="M20" s="115"/>
      <c r="N20" s="115"/>
      <c r="O20" s="116">
        <v>1795939.0043200001</v>
      </c>
    </row>
    <row r="21" spans="1:15" ht="13.8" x14ac:dyDescent="0.25">
      <c r="A21" s="85">
        <v>2020</v>
      </c>
      <c r="B21" s="114" t="s">
        <v>136</v>
      </c>
      <c r="C21" s="115">
        <v>208704.15538000001</v>
      </c>
      <c r="D21" s="115">
        <v>209590.38469000001</v>
      </c>
      <c r="E21" s="115">
        <v>182293.10563000001</v>
      </c>
      <c r="F21" s="115">
        <v>182916.50704999999</v>
      </c>
      <c r="G21" s="115">
        <v>160819.64772000001</v>
      </c>
      <c r="H21" s="115">
        <v>183353.03677999999</v>
      </c>
      <c r="I21" s="115">
        <v>218769.25588000001</v>
      </c>
      <c r="J21" s="115">
        <v>179649.28064000001</v>
      </c>
      <c r="K21" s="115">
        <v>206141.39783999999</v>
      </c>
      <c r="L21" s="115">
        <v>234875.55642000001</v>
      </c>
      <c r="M21" s="115">
        <v>226851.70314999999</v>
      </c>
      <c r="N21" s="115">
        <v>255918.82803</v>
      </c>
      <c r="O21" s="116">
        <v>2449882.8592099999</v>
      </c>
    </row>
    <row r="22" spans="1:15" ht="13.8" x14ac:dyDescent="0.25">
      <c r="A22" s="86">
        <v>2021</v>
      </c>
      <c r="B22" s="114" t="s">
        <v>137</v>
      </c>
      <c r="C22" s="117">
        <v>453671.45869</v>
      </c>
      <c r="D22" s="117">
        <v>479138.02075999998</v>
      </c>
      <c r="E22" s="117">
        <v>581822.35583000001</v>
      </c>
      <c r="F22" s="117">
        <v>581966.74170999997</v>
      </c>
      <c r="G22" s="117">
        <v>503152.11625999998</v>
      </c>
      <c r="H22" s="115">
        <v>613737.87474</v>
      </c>
      <c r="I22" s="115">
        <v>506593.45698000002</v>
      </c>
      <c r="J22" s="115"/>
      <c r="K22" s="115"/>
      <c r="L22" s="115"/>
      <c r="M22" s="115"/>
      <c r="N22" s="115"/>
      <c r="O22" s="116">
        <v>3720082.0249700001</v>
      </c>
    </row>
    <row r="23" spans="1:15" ht="13.8" x14ac:dyDescent="0.25">
      <c r="A23" s="85">
        <v>2020</v>
      </c>
      <c r="B23" s="114" t="s">
        <v>137</v>
      </c>
      <c r="C23" s="115">
        <v>452779.88725000003</v>
      </c>
      <c r="D23" s="117">
        <v>444728.80209000001</v>
      </c>
      <c r="E23" s="115">
        <v>426720.00351000001</v>
      </c>
      <c r="F23" s="115">
        <v>340174.22959</v>
      </c>
      <c r="G23" s="115">
        <v>366810.39467000001</v>
      </c>
      <c r="H23" s="115">
        <v>458876.29532999999</v>
      </c>
      <c r="I23" s="115">
        <v>511745.76435999997</v>
      </c>
      <c r="J23" s="115">
        <v>426557.83648</v>
      </c>
      <c r="K23" s="115">
        <v>513783.41061000002</v>
      </c>
      <c r="L23" s="115">
        <v>526447.03023000003</v>
      </c>
      <c r="M23" s="115">
        <v>522367.76043999998</v>
      </c>
      <c r="N23" s="115">
        <v>573309.78142999997</v>
      </c>
      <c r="O23" s="116">
        <v>5564301.1959899999</v>
      </c>
    </row>
    <row r="24" spans="1:15" ht="13.8" x14ac:dyDescent="0.25">
      <c r="A24" s="86">
        <v>2021</v>
      </c>
      <c r="B24" s="112" t="s">
        <v>14</v>
      </c>
      <c r="C24" s="118">
        <f>C26+C28+C30+C32+C34+C36+C38+C40+C42+C44+C46+C48+C50+C52+C54+C56</f>
        <v>11079482.283210002</v>
      </c>
      <c r="D24" s="118">
        <f t="shared" ref="D24:O24" si="2">D26+D28+D30+D32+D34+D36+D38+D40+D42+D44+D46+D48+D50+D52+D54+D56</f>
        <v>11957300.221029999</v>
      </c>
      <c r="E24" s="118">
        <f t="shared" si="2"/>
        <v>14123541.84021</v>
      </c>
      <c r="F24" s="118">
        <f t="shared" si="2"/>
        <v>14143056.455400001</v>
      </c>
      <c r="G24" s="118">
        <f t="shared" si="2"/>
        <v>12591669.47284</v>
      </c>
      <c r="H24" s="118">
        <f t="shared" si="2"/>
        <v>15262465.068149999</v>
      </c>
      <c r="I24" s="118">
        <f t="shared" si="2"/>
        <v>12673327.673929999</v>
      </c>
      <c r="J24" s="118"/>
      <c r="K24" s="118"/>
      <c r="L24" s="118"/>
      <c r="M24" s="118"/>
      <c r="N24" s="118"/>
      <c r="O24" s="118">
        <f t="shared" si="2"/>
        <v>91830843.014769986</v>
      </c>
    </row>
    <row r="25" spans="1:15" ht="13.8" x14ac:dyDescent="0.25">
      <c r="A25" s="85">
        <v>2020</v>
      </c>
      <c r="B25" s="112" t="s">
        <v>14</v>
      </c>
      <c r="C25" s="118">
        <f>C27+C29+C31+C33+C35+C37+C39+C41+C43+C45+C47+C49+C51+C53+C55+C57</f>
        <v>11099339.474040002</v>
      </c>
      <c r="D25" s="118">
        <f t="shared" ref="D25:O25" si="3">D27+D29+D31+D33+D35+D37+D39+D41+D43+D45+D47+D49+D51+D53+D55+D57</f>
        <v>11122027.832279999</v>
      </c>
      <c r="E25" s="118">
        <f t="shared" si="3"/>
        <v>9958314.0655000024</v>
      </c>
      <c r="F25" s="118">
        <f t="shared" si="3"/>
        <v>6232446.0862099994</v>
      </c>
      <c r="G25" s="118">
        <f t="shared" si="3"/>
        <v>7112940.0739099998</v>
      </c>
      <c r="H25" s="118">
        <f t="shared" si="3"/>
        <v>10209196.61035</v>
      </c>
      <c r="I25" s="118">
        <f t="shared" si="3"/>
        <v>11458328.335070001</v>
      </c>
      <c r="J25" s="118">
        <f t="shared" si="3"/>
        <v>9391646.2808199991</v>
      </c>
      <c r="K25" s="118">
        <f t="shared" si="3"/>
        <v>12225266.61324</v>
      </c>
      <c r="L25" s="118">
        <f t="shared" si="3"/>
        <v>13280272.599130003</v>
      </c>
      <c r="M25" s="118">
        <f t="shared" si="3"/>
        <v>12174419.060879998</v>
      </c>
      <c r="N25" s="118">
        <f t="shared" si="3"/>
        <v>13271269.890099997</v>
      </c>
      <c r="O25" s="118">
        <f t="shared" si="3"/>
        <v>127535466.92152999</v>
      </c>
    </row>
    <row r="26" spans="1:15" ht="13.8" x14ac:dyDescent="0.25">
      <c r="A26" s="86">
        <v>2021</v>
      </c>
      <c r="B26" s="114" t="s">
        <v>138</v>
      </c>
      <c r="C26" s="115">
        <v>730233.42316999997</v>
      </c>
      <c r="D26" s="115">
        <v>744980.33444000001</v>
      </c>
      <c r="E26" s="115">
        <v>868708.42570999998</v>
      </c>
      <c r="F26" s="115">
        <v>877713.62913000002</v>
      </c>
      <c r="G26" s="115">
        <v>743955.75809000002</v>
      </c>
      <c r="H26" s="115">
        <v>899657.15569000004</v>
      </c>
      <c r="I26" s="115">
        <v>725445.19082000002</v>
      </c>
      <c r="J26" s="115"/>
      <c r="K26" s="115"/>
      <c r="L26" s="115"/>
      <c r="M26" s="115"/>
      <c r="N26" s="115"/>
      <c r="O26" s="116">
        <v>5590693.9170500003</v>
      </c>
    </row>
    <row r="27" spans="1:15" ht="13.8" x14ac:dyDescent="0.25">
      <c r="A27" s="85">
        <v>2020</v>
      </c>
      <c r="B27" s="114" t="s">
        <v>138</v>
      </c>
      <c r="C27" s="115">
        <v>672977.22942999995</v>
      </c>
      <c r="D27" s="115">
        <v>645845.52252999996</v>
      </c>
      <c r="E27" s="115">
        <v>584624.57605000003</v>
      </c>
      <c r="F27" s="115">
        <v>306241.66527</v>
      </c>
      <c r="G27" s="115">
        <v>368572.67878999998</v>
      </c>
      <c r="H27" s="115">
        <v>553302.64202999999</v>
      </c>
      <c r="I27" s="115">
        <v>655105.23138000001</v>
      </c>
      <c r="J27" s="115">
        <v>568016.42666</v>
      </c>
      <c r="K27" s="115">
        <v>687216.4841</v>
      </c>
      <c r="L27" s="115">
        <v>769146.17827000003</v>
      </c>
      <c r="M27" s="115">
        <v>704180.05102999997</v>
      </c>
      <c r="N27" s="115">
        <v>768399.15289000003</v>
      </c>
      <c r="O27" s="116">
        <v>7283627.8384299995</v>
      </c>
    </row>
    <row r="28" spans="1:15" ht="13.8" x14ac:dyDescent="0.25">
      <c r="A28" s="86">
        <v>2021</v>
      </c>
      <c r="B28" s="114" t="s">
        <v>139</v>
      </c>
      <c r="C28" s="115">
        <v>109758.27340999999</v>
      </c>
      <c r="D28" s="115">
        <v>128970.31198</v>
      </c>
      <c r="E28" s="115">
        <v>157468.95391000001</v>
      </c>
      <c r="F28" s="115">
        <v>142999.48087999999</v>
      </c>
      <c r="G28" s="115">
        <v>100696.92260000001</v>
      </c>
      <c r="H28" s="115">
        <v>153046.21197999999</v>
      </c>
      <c r="I28" s="115">
        <v>145409.30866000001</v>
      </c>
      <c r="J28" s="115"/>
      <c r="K28" s="115"/>
      <c r="L28" s="115"/>
      <c r="M28" s="115"/>
      <c r="N28" s="115"/>
      <c r="O28" s="116">
        <v>938349.46342000004</v>
      </c>
    </row>
    <row r="29" spans="1:15" ht="13.8" x14ac:dyDescent="0.25">
      <c r="A29" s="85">
        <v>2020</v>
      </c>
      <c r="B29" s="114" t="s">
        <v>139</v>
      </c>
      <c r="C29" s="115">
        <v>132734.87474999999</v>
      </c>
      <c r="D29" s="115">
        <v>151363.62469999999</v>
      </c>
      <c r="E29" s="115">
        <v>130394.66183</v>
      </c>
      <c r="F29" s="115">
        <v>53932.50344</v>
      </c>
      <c r="G29" s="115">
        <v>61556.372819999997</v>
      </c>
      <c r="H29" s="115">
        <v>101137.99194000001</v>
      </c>
      <c r="I29" s="115">
        <v>127736.4161</v>
      </c>
      <c r="J29" s="115">
        <v>97893.038379999998</v>
      </c>
      <c r="K29" s="115">
        <v>130369.79236000001</v>
      </c>
      <c r="L29" s="115">
        <v>130856.13042</v>
      </c>
      <c r="M29" s="115">
        <v>103919.55716</v>
      </c>
      <c r="N29" s="115">
        <v>109822.09084</v>
      </c>
      <c r="O29" s="116">
        <v>1331717.0547400001</v>
      </c>
    </row>
    <row r="30" spans="1:15" s="36" customFormat="1" ht="13.8" x14ac:dyDescent="0.25">
      <c r="A30" s="86">
        <v>2021</v>
      </c>
      <c r="B30" s="114" t="s">
        <v>140</v>
      </c>
      <c r="C30" s="115">
        <v>235590.76749999999</v>
      </c>
      <c r="D30" s="115">
        <v>246727.25545</v>
      </c>
      <c r="E30" s="115">
        <v>286719.10113999998</v>
      </c>
      <c r="F30" s="115">
        <v>305101.02503000002</v>
      </c>
      <c r="G30" s="115">
        <v>245239.04026000001</v>
      </c>
      <c r="H30" s="115">
        <v>297567.50429999997</v>
      </c>
      <c r="I30" s="115">
        <v>214571.14092000001</v>
      </c>
      <c r="J30" s="115"/>
      <c r="K30" s="115"/>
      <c r="L30" s="115"/>
      <c r="M30" s="115"/>
      <c r="N30" s="115"/>
      <c r="O30" s="116">
        <v>1831515.8345999999</v>
      </c>
    </row>
    <row r="31" spans="1:15" ht="13.8" x14ac:dyDescent="0.25">
      <c r="A31" s="85">
        <v>2020</v>
      </c>
      <c r="B31" s="114" t="s">
        <v>140</v>
      </c>
      <c r="C31" s="115">
        <v>221439.79410999999</v>
      </c>
      <c r="D31" s="115">
        <v>216850.69987000001</v>
      </c>
      <c r="E31" s="115">
        <v>219868.65556000001</v>
      </c>
      <c r="F31" s="115">
        <v>75483.474539999996</v>
      </c>
      <c r="G31" s="115">
        <v>117221.57016</v>
      </c>
      <c r="H31" s="115">
        <v>195131.12787</v>
      </c>
      <c r="I31" s="115">
        <v>248773.95482000001</v>
      </c>
      <c r="J31" s="115">
        <v>205412.21100000001</v>
      </c>
      <c r="K31" s="115">
        <v>269573.72441000002</v>
      </c>
      <c r="L31" s="115">
        <v>286633.86947999999</v>
      </c>
      <c r="M31" s="115">
        <v>257706.13659000001</v>
      </c>
      <c r="N31" s="115">
        <v>289157.74354</v>
      </c>
      <c r="O31" s="116">
        <v>2603252.9619499999</v>
      </c>
    </row>
    <row r="32" spans="1:15" ht="13.8" x14ac:dyDescent="0.25">
      <c r="A32" s="86">
        <v>2021</v>
      </c>
      <c r="B32" s="114" t="s">
        <v>141</v>
      </c>
      <c r="C32" s="117">
        <v>1641123.33244</v>
      </c>
      <c r="D32" s="117">
        <v>1674041.70041</v>
      </c>
      <c r="E32" s="117">
        <v>1996258.70951</v>
      </c>
      <c r="F32" s="117">
        <v>2157995.8002200001</v>
      </c>
      <c r="G32" s="117">
        <v>2128160.5038700001</v>
      </c>
      <c r="H32" s="117">
        <v>2368599.0702800001</v>
      </c>
      <c r="I32" s="117">
        <v>1918975.0100199999</v>
      </c>
      <c r="J32" s="117"/>
      <c r="K32" s="117"/>
      <c r="L32" s="117"/>
      <c r="M32" s="117"/>
      <c r="N32" s="117"/>
      <c r="O32" s="116">
        <v>13885154.12675</v>
      </c>
    </row>
    <row r="33" spans="1:15" ht="13.8" x14ac:dyDescent="0.25">
      <c r="A33" s="85">
        <v>2020</v>
      </c>
      <c r="B33" s="114" t="s">
        <v>141</v>
      </c>
      <c r="C33" s="115">
        <v>1680074.7345</v>
      </c>
      <c r="D33" s="115">
        <v>1489534.4544599999</v>
      </c>
      <c r="E33" s="115">
        <v>1489046.5320299999</v>
      </c>
      <c r="F33" s="117">
        <v>1275068.46431</v>
      </c>
      <c r="G33" s="117">
        <v>1180653.3966300001</v>
      </c>
      <c r="H33" s="117">
        <v>1422581.5905299999</v>
      </c>
      <c r="I33" s="117">
        <v>1579569.9042700001</v>
      </c>
      <c r="J33" s="117">
        <v>1372164.4422200001</v>
      </c>
      <c r="K33" s="117">
        <v>1617807.0995</v>
      </c>
      <c r="L33" s="117">
        <v>1721218.7051899999</v>
      </c>
      <c r="M33" s="117">
        <v>1629563.0264600001</v>
      </c>
      <c r="N33" s="117">
        <v>1799156.55262</v>
      </c>
      <c r="O33" s="116">
        <v>18256438.902720001</v>
      </c>
    </row>
    <row r="34" spans="1:15" ht="13.8" x14ac:dyDescent="0.25">
      <c r="A34" s="86">
        <v>2021</v>
      </c>
      <c r="B34" s="114" t="s">
        <v>142</v>
      </c>
      <c r="C34" s="115">
        <v>1512934.88843</v>
      </c>
      <c r="D34" s="115">
        <v>1510729.1261400001</v>
      </c>
      <c r="E34" s="115">
        <v>1675952.3499499999</v>
      </c>
      <c r="F34" s="115">
        <v>1626242.5080899999</v>
      </c>
      <c r="G34" s="115">
        <v>1300933.6114000001</v>
      </c>
      <c r="H34" s="115">
        <v>1805932.2426100001</v>
      </c>
      <c r="I34" s="115">
        <v>1698057.35292</v>
      </c>
      <c r="J34" s="115"/>
      <c r="K34" s="115"/>
      <c r="L34" s="115"/>
      <c r="M34" s="115"/>
      <c r="N34" s="115"/>
      <c r="O34" s="116">
        <v>11130782.079539999</v>
      </c>
    </row>
    <row r="35" spans="1:15" ht="13.8" x14ac:dyDescent="0.25">
      <c r="A35" s="85">
        <v>2020</v>
      </c>
      <c r="B35" s="114" t="s">
        <v>142</v>
      </c>
      <c r="C35" s="115">
        <v>1490295.5652900001</v>
      </c>
      <c r="D35" s="115">
        <v>1516909.0920299999</v>
      </c>
      <c r="E35" s="115">
        <v>1209777.87473</v>
      </c>
      <c r="F35" s="115">
        <v>573302.50080000004</v>
      </c>
      <c r="G35" s="115">
        <v>835973.31544000003</v>
      </c>
      <c r="H35" s="115">
        <v>1348587.81259</v>
      </c>
      <c r="I35" s="115">
        <v>1804536.3647100001</v>
      </c>
      <c r="J35" s="115">
        <v>1538109.83491</v>
      </c>
      <c r="K35" s="115">
        <v>1787645.2942900001</v>
      </c>
      <c r="L35" s="115">
        <v>1847021.1069700001</v>
      </c>
      <c r="M35" s="115">
        <v>1514711.8101600001</v>
      </c>
      <c r="N35" s="115">
        <v>1651805.77342</v>
      </c>
      <c r="O35" s="116">
        <v>17118676.345339999</v>
      </c>
    </row>
    <row r="36" spans="1:15" ht="13.8" x14ac:dyDescent="0.25">
      <c r="A36" s="86">
        <v>2021</v>
      </c>
      <c r="B36" s="114" t="s">
        <v>143</v>
      </c>
      <c r="C36" s="115">
        <v>2266248.3160600001</v>
      </c>
      <c r="D36" s="115">
        <v>2530873.3829899998</v>
      </c>
      <c r="E36" s="115">
        <v>2890260.6769500002</v>
      </c>
      <c r="F36" s="115">
        <v>2462466.70346</v>
      </c>
      <c r="G36" s="115">
        <v>1880350.42399</v>
      </c>
      <c r="H36" s="115">
        <v>2350912.3165199999</v>
      </c>
      <c r="I36" s="115">
        <v>1995583.5863699999</v>
      </c>
      <c r="J36" s="115"/>
      <c r="K36" s="115"/>
      <c r="L36" s="115"/>
      <c r="M36" s="115"/>
      <c r="N36" s="115"/>
      <c r="O36" s="116">
        <v>16376695.406339999</v>
      </c>
    </row>
    <row r="37" spans="1:15" ht="13.8" x14ac:dyDescent="0.25">
      <c r="A37" s="85">
        <v>2020</v>
      </c>
      <c r="B37" s="114" t="s">
        <v>143</v>
      </c>
      <c r="C37" s="115">
        <v>2398133.06116</v>
      </c>
      <c r="D37" s="115">
        <v>2517968.84608</v>
      </c>
      <c r="E37" s="115">
        <v>2060596.1968799999</v>
      </c>
      <c r="F37" s="115">
        <v>596327.39124000003</v>
      </c>
      <c r="G37" s="115">
        <v>1202335.5852000001</v>
      </c>
      <c r="H37" s="115">
        <v>2014180.9913000001</v>
      </c>
      <c r="I37" s="115">
        <v>2199836.6643300001</v>
      </c>
      <c r="J37" s="115">
        <v>1543627.02574</v>
      </c>
      <c r="K37" s="115">
        <v>2604389.16126</v>
      </c>
      <c r="L37" s="115">
        <v>2914072.8246900002</v>
      </c>
      <c r="M37" s="115">
        <v>2696296.9789800001</v>
      </c>
      <c r="N37" s="115">
        <v>2797537.0669999998</v>
      </c>
      <c r="O37" s="116">
        <v>25545301.79386</v>
      </c>
    </row>
    <row r="38" spans="1:15" ht="13.8" x14ac:dyDescent="0.25">
      <c r="A38" s="86">
        <v>2021</v>
      </c>
      <c r="B38" s="114" t="s">
        <v>144</v>
      </c>
      <c r="C38" s="115">
        <v>42744.004710000001</v>
      </c>
      <c r="D38" s="115">
        <v>14477.6723</v>
      </c>
      <c r="E38" s="115">
        <v>153858.56008</v>
      </c>
      <c r="F38" s="115">
        <v>109911.3973</v>
      </c>
      <c r="G38" s="115">
        <v>136100.62893000001</v>
      </c>
      <c r="H38" s="115">
        <v>277380.44821</v>
      </c>
      <c r="I38" s="115">
        <v>76574.996750000006</v>
      </c>
      <c r="J38" s="115"/>
      <c r="K38" s="115"/>
      <c r="L38" s="115"/>
      <c r="M38" s="115"/>
      <c r="N38" s="115"/>
      <c r="O38" s="116">
        <v>811047.70828000002</v>
      </c>
    </row>
    <row r="39" spans="1:15" ht="13.8" x14ac:dyDescent="0.25">
      <c r="A39" s="85">
        <v>2020</v>
      </c>
      <c r="B39" s="114" t="s">
        <v>144</v>
      </c>
      <c r="C39" s="115">
        <v>108751.99489</v>
      </c>
      <c r="D39" s="115">
        <v>147559.76540999999</v>
      </c>
      <c r="E39" s="115">
        <v>68797.787249999994</v>
      </c>
      <c r="F39" s="115">
        <v>28953.63925</v>
      </c>
      <c r="G39" s="115">
        <v>58162.571049999999</v>
      </c>
      <c r="H39" s="115">
        <v>88349.361170000004</v>
      </c>
      <c r="I39" s="115">
        <v>141332.83762000001</v>
      </c>
      <c r="J39" s="115">
        <v>120028.25627</v>
      </c>
      <c r="K39" s="115">
        <v>159923.62223000001</v>
      </c>
      <c r="L39" s="115">
        <v>41729.86378</v>
      </c>
      <c r="M39" s="115">
        <v>223265.95722000001</v>
      </c>
      <c r="N39" s="115">
        <v>188150.69876</v>
      </c>
      <c r="O39" s="116">
        <v>1375006.3548999999</v>
      </c>
    </row>
    <row r="40" spans="1:15" ht="13.8" x14ac:dyDescent="0.25">
      <c r="A40" s="86">
        <v>2021</v>
      </c>
      <c r="B40" s="114" t="s">
        <v>145</v>
      </c>
      <c r="C40" s="115">
        <v>894414.29642000003</v>
      </c>
      <c r="D40" s="115">
        <v>1064153.6243499999</v>
      </c>
      <c r="E40" s="115">
        <v>1255254.1662300001</v>
      </c>
      <c r="F40" s="115">
        <v>1253039.6926899999</v>
      </c>
      <c r="G40" s="115">
        <v>1099562.9810899999</v>
      </c>
      <c r="H40" s="115">
        <v>1306491.3749500001</v>
      </c>
      <c r="I40" s="115">
        <v>1004129.03954</v>
      </c>
      <c r="J40" s="115"/>
      <c r="K40" s="115"/>
      <c r="L40" s="115"/>
      <c r="M40" s="115"/>
      <c r="N40" s="115"/>
      <c r="O40" s="116">
        <v>7877045.1752699995</v>
      </c>
    </row>
    <row r="41" spans="1:15" ht="13.8" x14ac:dyDescent="0.25">
      <c r="A41" s="85">
        <v>2020</v>
      </c>
      <c r="B41" s="114" t="s">
        <v>145</v>
      </c>
      <c r="C41" s="115">
        <v>822565.14798000001</v>
      </c>
      <c r="D41" s="115">
        <v>862527.26939000003</v>
      </c>
      <c r="E41" s="115">
        <v>828820.90619000001</v>
      </c>
      <c r="F41" s="115">
        <v>619436.81217000005</v>
      </c>
      <c r="G41" s="115">
        <v>668904.78333999997</v>
      </c>
      <c r="H41" s="115">
        <v>901077.70648000005</v>
      </c>
      <c r="I41" s="115">
        <v>984828.53367999999</v>
      </c>
      <c r="J41" s="115">
        <v>849844.22594999999</v>
      </c>
      <c r="K41" s="115">
        <v>1061243.37369</v>
      </c>
      <c r="L41" s="115">
        <v>1121148.27532</v>
      </c>
      <c r="M41" s="115">
        <v>1109099.2233200001</v>
      </c>
      <c r="N41" s="115">
        <v>1218524.3405599999</v>
      </c>
      <c r="O41" s="116">
        <v>11048020.598069999</v>
      </c>
    </row>
    <row r="42" spans="1:15" ht="13.8" x14ac:dyDescent="0.25">
      <c r="A42" s="86">
        <v>2021</v>
      </c>
      <c r="B42" s="114" t="s">
        <v>146</v>
      </c>
      <c r="C42" s="115">
        <v>651305.86895999999</v>
      </c>
      <c r="D42" s="115">
        <v>684013.47377000004</v>
      </c>
      <c r="E42" s="115">
        <v>784000.84542000003</v>
      </c>
      <c r="F42" s="115">
        <v>821979.61462999997</v>
      </c>
      <c r="G42" s="115">
        <v>735493.61714999995</v>
      </c>
      <c r="H42" s="115">
        <v>827380.58470000001</v>
      </c>
      <c r="I42" s="115">
        <v>697919.95588000002</v>
      </c>
      <c r="J42" s="115"/>
      <c r="K42" s="115"/>
      <c r="L42" s="115"/>
      <c r="M42" s="115"/>
      <c r="N42" s="115"/>
      <c r="O42" s="116">
        <v>5202093.9605099997</v>
      </c>
    </row>
    <row r="43" spans="1:15" ht="13.8" x14ac:dyDescent="0.25">
      <c r="A43" s="85">
        <v>2020</v>
      </c>
      <c r="B43" s="114" t="s">
        <v>146</v>
      </c>
      <c r="C43" s="115">
        <v>623604.71548999997</v>
      </c>
      <c r="D43" s="115">
        <v>633534.13815000001</v>
      </c>
      <c r="E43" s="115">
        <v>625396.89246999996</v>
      </c>
      <c r="F43" s="115">
        <v>455426.81581</v>
      </c>
      <c r="G43" s="115">
        <v>430817.02828000003</v>
      </c>
      <c r="H43" s="115">
        <v>585103.92660000001</v>
      </c>
      <c r="I43" s="115">
        <v>665733.36221000005</v>
      </c>
      <c r="J43" s="115">
        <v>570508.73341999995</v>
      </c>
      <c r="K43" s="115">
        <v>687224.91064999998</v>
      </c>
      <c r="L43" s="115">
        <v>735214.83602000005</v>
      </c>
      <c r="M43" s="115">
        <v>693416.74837000004</v>
      </c>
      <c r="N43" s="115">
        <v>833347.69068</v>
      </c>
      <c r="O43" s="116">
        <v>7539329.7981500002</v>
      </c>
    </row>
    <row r="44" spans="1:15" ht="13.8" x14ac:dyDescent="0.25">
      <c r="A44" s="86">
        <v>2021</v>
      </c>
      <c r="B44" s="114" t="s">
        <v>147</v>
      </c>
      <c r="C44" s="115">
        <v>758849.29920999997</v>
      </c>
      <c r="D44" s="115">
        <v>833189.69839000003</v>
      </c>
      <c r="E44" s="115">
        <v>978867.11494</v>
      </c>
      <c r="F44" s="115">
        <v>1048965.69683</v>
      </c>
      <c r="G44" s="115">
        <v>937634.33550000004</v>
      </c>
      <c r="H44" s="115">
        <v>1126553.67918</v>
      </c>
      <c r="I44" s="115">
        <v>930152.73305000004</v>
      </c>
      <c r="J44" s="115"/>
      <c r="K44" s="115"/>
      <c r="L44" s="115"/>
      <c r="M44" s="115"/>
      <c r="N44" s="115"/>
      <c r="O44" s="116">
        <v>6614212.5570999999</v>
      </c>
    </row>
    <row r="45" spans="1:15" ht="13.8" x14ac:dyDescent="0.25">
      <c r="A45" s="85">
        <v>2020</v>
      </c>
      <c r="B45" s="114" t="s">
        <v>147</v>
      </c>
      <c r="C45" s="115">
        <v>702065.39318000001</v>
      </c>
      <c r="D45" s="115">
        <v>689370.16171999997</v>
      </c>
      <c r="E45" s="115">
        <v>671348.07797999994</v>
      </c>
      <c r="F45" s="115">
        <v>517649.66103000002</v>
      </c>
      <c r="G45" s="115">
        <v>497664.98108</v>
      </c>
      <c r="H45" s="115">
        <v>676126.49988999998</v>
      </c>
      <c r="I45" s="115">
        <v>754128.33484999998</v>
      </c>
      <c r="J45" s="115">
        <v>614926.77896999998</v>
      </c>
      <c r="K45" s="115">
        <v>747658.07561000006</v>
      </c>
      <c r="L45" s="115">
        <v>800839.90546000004</v>
      </c>
      <c r="M45" s="115">
        <v>761575.41747999995</v>
      </c>
      <c r="N45" s="115">
        <v>819266.59869000001</v>
      </c>
      <c r="O45" s="116">
        <v>8252619.8859400004</v>
      </c>
    </row>
    <row r="46" spans="1:15" ht="13.8" x14ac:dyDescent="0.25">
      <c r="A46" s="86">
        <v>2021</v>
      </c>
      <c r="B46" s="114" t="s">
        <v>148</v>
      </c>
      <c r="C46" s="115">
        <v>1052771.98859</v>
      </c>
      <c r="D46" s="115">
        <v>1199909.6499399999</v>
      </c>
      <c r="E46" s="115">
        <v>1529235.4489</v>
      </c>
      <c r="F46" s="115">
        <v>1654086.18646</v>
      </c>
      <c r="G46" s="115">
        <v>1741245.5037100001</v>
      </c>
      <c r="H46" s="115">
        <v>2023538.6683100001</v>
      </c>
      <c r="I46" s="115">
        <v>1743906.10568</v>
      </c>
      <c r="J46" s="115"/>
      <c r="K46" s="115"/>
      <c r="L46" s="115"/>
      <c r="M46" s="115"/>
      <c r="N46" s="115"/>
      <c r="O46" s="116">
        <v>10944693.551589999</v>
      </c>
    </row>
    <row r="47" spans="1:15" ht="13.8" x14ac:dyDescent="0.25">
      <c r="A47" s="85">
        <v>2020</v>
      </c>
      <c r="B47" s="114" t="s">
        <v>148</v>
      </c>
      <c r="C47" s="115">
        <v>1133329.39219</v>
      </c>
      <c r="D47" s="115">
        <v>997635.78670000006</v>
      </c>
      <c r="E47" s="115">
        <v>979413.15893000003</v>
      </c>
      <c r="F47" s="115">
        <v>900232.90145</v>
      </c>
      <c r="G47" s="115">
        <v>813839.48707000003</v>
      </c>
      <c r="H47" s="115">
        <v>1119137.2262800001</v>
      </c>
      <c r="I47" s="115">
        <v>1034390.7086</v>
      </c>
      <c r="J47" s="115">
        <v>864653.32877000002</v>
      </c>
      <c r="K47" s="115">
        <v>1084079.7432599999</v>
      </c>
      <c r="L47" s="115">
        <v>1103969.95025</v>
      </c>
      <c r="M47" s="115">
        <v>1208069.7869299999</v>
      </c>
      <c r="N47" s="115">
        <v>1364474.44958</v>
      </c>
      <c r="O47" s="116">
        <v>12603225.92001</v>
      </c>
    </row>
    <row r="48" spans="1:15" ht="13.8" x14ac:dyDescent="0.25">
      <c r="A48" s="86">
        <v>2021</v>
      </c>
      <c r="B48" s="114" t="s">
        <v>149</v>
      </c>
      <c r="C48" s="115">
        <v>278865.84925999999</v>
      </c>
      <c r="D48" s="115">
        <v>330075.90321999998</v>
      </c>
      <c r="E48" s="115">
        <v>402322.59266000002</v>
      </c>
      <c r="F48" s="115">
        <v>402413.37582999998</v>
      </c>
      <c r="G48" s="115">
        <v>384179.95529999997</v>
      </c>
      <c r="H48" s="115">
        <v>426246.89672999998</v>
      </c>
      <c r="I48" s="115">
        <v>358258.91518000001</v>
      </c>
      <c r="J48" s="115"/>
      <c r="K48" s="115"/>
      <c r="L48" s="115"/>
      <c r="M48" s="115"/>
      <c r="N48" s="115"/>
      <c r="O48" s="116">
        <v>2582363.4881799999</v>
      </c>
    </row>
    <row r="49" spans="1:15" ht="13.8" x14ac:dyDescent="0.25">
      <c r="A49" s="85">
        <v>2020</v>
      </c>
      <c r="B49" s="114" t="s">
        <v>149</v>
      </c>
      <c r="C49" s="115">
        <v>287885.92378999997</v>
      </c>
      <c r="D49" s="115">
        <v>309016.50404999999</v>
      </c>
      <c r="E49" s="115">
        <v>316472.83137999999</v>
      </c>
      <c r="F49" s="115">
        <v>231358.31606000001</v>
      </c>
      <c r="G49" s="115">
        <v>250126.45538</v>
      </c>
      <c r="H49" s="115">
        <v>322827.06705999997</v>
      </c>
      <c r="I49" s="115">
        <v>350453.63160000002</v>
      </c>
      <c r="J49" s="115">
        <v>318562.36916</v>
      </c>
      <c r="K49" s="115">
        <v>344046.81894999999</v>
      </c>
      <c r="L49" s="115">
        <v>356390.24981000001</v>
      </c>
      <c r="M49" s="115">
        <v>318073.2954</v>
      </c>
      <c r="N49" s="115">
        <v>352265.43910000002</v>
      </c>
      <c r="O49" s="116">
        <v>3757478.9017400001</v>
      </c>
    </row>
    <row r="50" spans="1:15" ht="13.8" x14ac:dyDescent="0.25">
      <c r="A50" s="86">
        <v>2021</v>
      </c>
      <c r="B50" s="114" t="s">
        <v>150</v>
      </c>
      <c r="C50" s="115">
        <v>330233.26205000002</v>
      </c>
      <c r="D50" s="115">
        <v>305386.72181999998</v>
      </c>
      <c r="E50" s="115">
        <v>339741.16980999999</v>
      </c>
      <c r="F50" s="115">
        <v>403119.28915000003</v>
      </c>
      <c r="G50" s="115">
        <v>490145.80212000001</v>
      </c>
      <c r="H50" s="115">
        <v>591658.50910000002</v>
      </c>
      <c r="I50" s="115">
        <v>456259.20029000001</v>
      </c>
      <c r="J50" s="115"/>
      <c r="K50" s="115"/>
      <c r="L50" s="115"/>
      <c r="M50" s="115"/>
      <c r="N50" s="115"/>
      <c r="O50" s="116">
        <v>2916543.9543400002</v>
      </c>
    </row>
    <row r="51" spans="1:15" ht="13.8" x14ac:dyDescent="0.25">
      <c r="A51" s="85">
        <v>2020</v>
      </c>
      <c r="B51" s="114" t="s">
        <v>150</v>
      </c>
      <c r="C51" s="115">
        <v>290551.54897</v>
      </c>
      <c r="D51" s="115">
        <v>374002.95552000002</v>
      </c>
      <c r="E51" s="115">
        <v>229228.4767</v>
      </c>
      <c r="F51" s="115">
        <v>145571.75638000001</v>
      </c>
      <c r="G51" s="115">
        <v>230640.46377999999</v>
      </c>
      <c r="H51" s="115">
        <v>346434.36122999998</v>
      </c>
      <c r="I51" s="115">
        <v>347043.65740999999</v>
      </c>
      <c r="J51" s="115">
        <v>187487.85428999999</v>
      </c>
      <c r="K51" s="115">
        <v>316252.85888999997</v>
      </c>
      <c r="L51" s="115">
        <v>694774.87872000004</v>
      </c>
      <c r="M51" s="115">
        <v>314789.19592000003</v>
      </c>
      <c r="N51" s="115">
        <v>301748.44339999999</v>
      </c>
      <c r="O51" s="116">
        <v>3778526.4512100001</v>
      </c>
    </row>
    <row r="52" spans="1:15" ht="13.8" x14ac:dyDescent="0.25">
      <c r="A52" s="86">
        <v>2021</v>
      </c>
      <c r="B52" s="114" t="s">
        <v>151</v>
      </c>
      <c r="C52" s="115">
        <v>166996.66803</v>
      </c>
      <c r="D52" s="115">
        <v>233224.86911999999</v>
      </c>
      <c r="E52" s="115">
        <v>246973.32432000001</v>
      </c>
      <c r="F52" s="115">
        <v>302515.77065999998</v>
      </c>
      <c r="G52" s="115">
        <v>170346.18906</v>
      </c>
      <c r="H52" s="115">
        <v>221750.15656</v>
      </c>
      <c r="I52" s="115">
        <v>231065.92726</v>
      </c>
      <c r="J52" s="115"/>
      <c r="K52" s="115"/>
      <c r="L52" s="115"/>
      <c r="M52" s="115"/>
      <c r="N52" s="115"/>
      <c r="O52" s="116">
        <v>1572872.9050100001</v>
      </c>
    </row>
    <row r="53" spans="1:15" ht="13.8" x14ac:dyDescent="0.25">
      <c r="A53" s="85">
        <v>2020</v>
      </c>
      <c r="B53" s="114" t="s">
        <v>151</v>
      </c>
      <c r="C53" s="115">
        <v>166851.07902</v>
      </c>
      <c r="D53" s="115">
        <v>173864.44618999999</v>
      </c>
      <c r="E53" s="115">
        <v>141493.82573000001</v>
      </c>
      <c r="F53" s="115">
        <v>160660.43745</v>
      </c>
      <c r="G53" s="115">
        <v>112401.96175</v>
      </c>
      <c r="H53" s="115">
        <v>167255.90655000001</v>
      </c>
      <c r="I53" s="115">
        <v>139475.37940000001</v>
      </c>
      <c r="J53" s="115">
        <v>177409.4436</v>
      </c>
      <c r="K53" s="115">
        <v>281550.57806999999</v>
      </c>
      <c r="L53" s="115">
        <v>287181.89549999998</v>
      </c>
      <c r="M53" s="115">
        <v>191365.55755</v>
      </c>
      <c r="N53" s="115">
        <v>279510.36897000001</v>
      </c>
      <c r="O53" s="116">
        <v>2279020.8797800001</v>
      </c>
    </row>
    <row r="54" spans="1:15" ht="13.8" x14ac:dyDescent="0.25">
      <c r="A54" s="86">
        <v>2021</v>
      </c>
      <c r="B54" s="114" t="s">
        <v>152</v>
      </c>
      <c r="C54" s="115">
        <v>400085.42573999998</v>
      </c>
      <c r="D54" s="115">
        <v>445978.98011</v>
      </c>
      <c r="E54" s="115">
        <v>546090.20053999999</v>
      </c>
      <c r="F54" s="115">
        <v>561186.88459999999</v>
      </c>
      <c r="G54" s="115">
        <v>486107.72641</v>
      </c>
      <c r="H54" s="115">
        <v>573545.81741999998</v>
      </c>
      <c r="I54" s="115">
        <v>466667.94728999998</v>
      </c>
      <c r="J54" s="115"/>
      <c r="K54" s="115"/>
      <c r="L54" s="115"/>
      <c r="M54" s="115"/>
      <c r="N54" s="115"/>
      <c r="O54" s="116">
        <v>3479662.9821100002</v>
      </c>
    </row>
    <row r="55" spans="1:15" ht="13.8" x14ac:dyDescent="0.25">
      <c r="A55" s="85">
        <v>2020</v>
      </c>
      <c r="B55" s="114" t="s">
        <v>152</v>
      </c>
      <c r="C55" s="115">
        <v>360950.43206999998</v>
      </c>
      <c r="D55" s="115">
        <v>387544.98968</v>
      </c>
      <c r="E55" s="115">
        <v>396008.68799000001</v>
      </c>
      <c r="F55" s="115">
        <v>286875.19173000002</v>
      </c>
      <c r="G55" s="115">
        <v>277944.24114</v>
      </c>
      <c r="H55" s="115">
        <v>359616.86741000001</v>
      </c>
      <c r="I55" s="115">
        <v>415949.28769999999</v>
      </c>
      <c r="J55" s="115">
        <v>355292.08405</v>
      </c>
      <c r="K55" s="115">
        <v>435777.24082000001</v>
      </c>
      <c r="L55" s="115">
        <v>459648.83395</v>
      </c>
      <c r="M55" s="115">
        <v>439303.91963000002</v>
      </c>
      <c r="N55" s="115">
        <v>487904.25274000003</v>
      </c>
      <c r="O55" s="116">
        <v>4662816.0289099999</v>
      </c>
    </row>
    <row r="56" spans="1:15" ht="13.8" x14ac:dyDescent="0.25">
      <c r="A56" s="86">
        <v>2021</v>
      </c>
      <c r="B56" s="114" t="s">
        <v>153</v>
      </c>
      <c r="C56" s="115">
        <v>7326.6192300000002</v>
      </c>
      <c r="D56" s="115">
        <v>10567.516600000001</v>
      </c>
      <c r="E56" s="115">
        <v>11830.200140000001</v>
      </c>
      <c r="F56" s="115">
        <v>13319.400439999999</v>
      </c>
      <c r="G56" s="115">
        <v>11516.47336</v>
      </c>
      <c r="H56" s="115">
        <v>12204.43161</v>
      </c>
      <c r="I56" s="115">
        <v>10351.263300000001</v>
      </c>
      <c r="J56" s="115"/>
      <c r="K56" s="115"/>
      <c r="L56" s="115"/>
      <c r="M56" s="115"/>
      <c r="N56" s="115"/>
      <c r="O56" s="116">
        <v>77115.904680000007</v>
      </c>
    </row>
    <row r="57" spans="1:15" ht="13.8" x14ac:dyDescent="0.25">
      <c r="A57" s="85">
        <v>2020</v>
      </c>
      <c r="B57" s="114" t="s">
        <v>153</v>
      </c>
      <c r="C57" s="115">
        <v>7128.5872200000003</v>
      </c>
      <c r="D57" s="115">
        <v>8499.5758000000005</v>
      </c>
      <c r="E57" s="115">
        <v>7024.9237999999996</v>
      </c>
      <c r="F57" s="115">
        <v>5924.5552799999996</v>
      </c>
      <c r="G57" s="115">
        <v>6125.1819999999998</v>
      </c>
      <c r="H57" s="115">
        <v>8345.5314199999993</v>
      </c>
      <c r="I57" s="115">
        <v>9434.06639</v>
      </c>
      <c r="J57" s="115">
        <v>7710.2274299999999</v>
      </c>
      <c r="K57" s="115">
        <v>10507.835150000001</v>
      </c>
      <c r="L57" s="115">
        <v>10425.095300000001</v>
      </c>
      <c r="M57" s="115">
        <v>9082.3986800000002</v>
      </c>
      <c r="N57" s="115">
        <v>10199.22731</v>
      </c>
      <c r="O57" s="116">
        <v>100407.20578</v>
      </c>
    </row>
    <row r="58" spans="1:15" ht="13.8" x14ac:dyDescent="0.25">
      <c r="A58" s="86">
        <v>2021</v>
      </c>
      <c r="B58" s="112" t="s">
        <v>31</v>
      </c>
      <c r="C58" s="118">
        <f>C60</f>
        <v>352755.46311999997</v>
      </c>
      <c r="D58" s="118">
        <f t="shared" ref="D58:O58" si="4">D60</f>
        <v>414359.43463999999</v>
      </c>
      <c r="E58" s="118">
        <f t="shared" si="4"/>
        <v>446331.49008999998</v>
      </c>
      <c r="F58" s="118">
        <f t="shared" si="4"/>
        <v>557444.86852000002</v>
      </c>
      <c r="G58" s="118">
        <f t="shared" si="4"/>
        <v>548574.15180999995</v>
      </c>
      <c r="H58" s="118">
        <f t="shared" si="4"/>
        <v>497170.84279000002</v>
      </c>
      <c r="I58" s="118">
        <f t="shared" si="4"/>
        <v>477787.38192000001</v>
      </c>
      <c r="J58" s="118"/>
      <c r="K58" s="118"/>
      <c r="L58" s="118"/>
      <c r="M58" s="118"/>
      <c r="N58" s="118"/>
      <c r="O58" s="118">
        <f t="shared" si="4"/>
        <v>3294423.63289</v>
      </c>
    </row>
    <row r="59" spans="1:15" ht="13.8" x14ac:dyDescent="0.25">
      <c r="A59" s="85">
        <v>2020</v>
      </c>
      <c r="B59" s="112" t="s">
        <v>31</v>
      </c>
      <c r="C59" s="118">
        <f>C61</f>
        <v>329222.77347000001</v>
      </c>
      <c r="D59" s="118">
        <f t="shared" ref="D59:O59" si="5">D61</f>
        <v>282280.49232999998</v>
      </c>
      <c r="E59" s="118">
        <f t="shared" si="5"/>
        <v>323949.13653000002</v>
      </c>
      <c r="F59" s="118">
        <f t="shared" si="5"/>
        <v>329256.43342999998</v>
      </c>
      <c r="G59" s="118">
        <f t="shared" si="5"/>
        <v>272368.70199999999</v>
      </c>
      <c r="H59" s="118">
        <f t="shared" si="5"/>
        <v>312612.13030000002</v>
      </c>
      <c r="I59" s="118">
        <f t="shared" si="5"/>
        <v>372489.72096000001</v>
      </c>
      <c r="J59" s="118">
        <f t="shared" si="5"/>
        <v>322478.51418</v>
      </c>
      <c r="K59" s="118">
        <f t="shared" si="5"/>
        <v>420079.68560999999</v>
      </c>
      <c r="L59" s="118">
        <f t="shared" si="5"/>
        <v>393981.22207000002</v>
      </c>
      <c r="M59" s="118">
        <f t="shared" si="5"/>
        <v>432334.80239000003</v>
      </c>
      <c r="N59" s="118">
        <f t="shared" si="5"/>
        <v>478794.47648000001</v>
      </c>
      <c r="O59" s="118">
        <f t="shared" si="5"/>
        <v>4269848.0897500003</v>
      </c>
    </row>
    <row r="60" spans="1:15" ht="13.8" x14ac:dyDescent="0.25">
      <c r="A60" s="86">
        <v>2021</v>
      </c>
      <c r="B60" s="114" t="s">
        <v>154</v>
      </c>
      <c r="C60" s="115">
        <v>352755.46311999997</v>
      </c>
      <c r="D60" s="115">
        <v>414359.43463999999</v>
      </c>
      <c r="E60" s="115">
        <v>446331.49008999998</v>
      </c>
      <c r="F60" s="115">
        <v>557444.86852000002</v>
      </c>
      <c r="G60" s="115">
        <v>548574.15180999995</v>
      </c>
      <c r="H60" s="115">
        <v>497170.84279000002</v>
      </c>
      <c r="I60" s="115">
        <v>477787.38192000001</v>
      </c>
      <c r="J60" s="115"/>
      <c r="K60" s="115"/>
      <c r="L60" s="115"/>
      <c r="M60" s="115"/>
      <c r="N60" s="115"/>
      <c r="O60" s="116">
        <v>3294423.63289</v>
      </c>
    </row>
    <row r="61" spans="1:15" ht="14.4" thickBot="1" x14ac:dyDescent="0.3">
      <c r="A61" s="85">
        <v>2020</v>
      </c>
      <c r="B61" s="114" t="s">
        <v>154</v>
      </c>
      <c r="C61" s="115">
        <v>329222.77347000001</v>
      </c>
      <c r="D61" s="115">
        <v>282280.49232999998</v>
      </c>
      <c r="E61" s="115">
        <v>323949.13653000002</v>
      </c>
      <c r="F61" s="115">
        <v>329256.43342999998</v>
      </c>
      <c r="G61" s="115">
        <v>272368.70199999999</v>
      </c>
      <c r="H61" s="115">
        <v>312612.13030000002</v>
      </c>
      <c r="I61" s="115">
        <v>372489.72096000001</v>
      </c>
      <c r="J61" s="115">
        <v>322478.51418</v>
      </c>
      <c r="K61" s="115">
        <v>420079.68560999999</v>
      </c>
      <c r="L61" s="115">
        <v>393981.22207000002</v>
      </c>
      <c r="M61" s="115">
        <v>432334.80239000003</v>
      </c>
      <c r="N61" s="115">
        <v>478794.47648000001</v>
      </c>
      <c r="O61" s="116">
        <v>4269848.0897500003</v>
      </c>
    </row>
    <row r="62" spans="1:15" s="31" customFormat="1" ht="15" customHeight="1" thickBot="1" x14ac:dyDescent="0.25">
      <c r="A62" s="119">
        <v>2002</v>
      </c>
      <c r="B62" s="120" t="s">
        <v>40</v>
      </c>
      <c r="C62" s="121">
        <v>2607319.6609999998</v>
      </c>
      <c r="D62" s="121">
        <v>2383772.9539999999</v>
      </c>
      <c r="E62" s="121">
        <v>2918943.5210000002</v>
      </c>
      <c r="F62" s="121">
        <v>2742857.9219999998</v>
      </c>
      <c r="G62" s="121">
        <v>3000325.2429999998</v>
      </c>
      <c r="H62" s="121">
        <v>2770693.8810000001</v>
      </c>
      <c r="I62" s="121">
        <v>3103851.8620000002</v>
      </c>
      <c r="J62" s="121">
        <v>2975888.9739999999</v>
      </c>
      <c r="K62" s="121">
        <v>3218206.861</v>
      </c>
      <c r="L62" s="121">
        <v>3501128.02</v>
      </c>
      <c r="M62" s="121">
        <v>3593604.8960000002</v>
      </c>
      <c r="N62" s="121">
        <v>3242495.2340000002</v>
      </c>
      <c r="O62" s="122">
        <f>SUM(C62:N62)</f>
        <v>36059089.028999999</v>
      </c>
    </row>
    <row r="63" spans="1:15" s="31" customFormat="1" ht="15" customHeight="1" thickBot="1" x14ac:dyDescent="0.25">
      <c r="A63" s="119">
        <v>2003</v>
      </c>
      <c r="B63" s="120" t="s">
        <v>40</v>
      </c>
      <c r="C63" s="121">
        <v>3533705.5819999999</v>
      </c>
      <c r="D63" s="121">
        <v>2923460.39</v>
      </c>
      <c r="E63" s="121">
        <v>3908255.9909999999</v>
      </c>
      <c r="F63" s="121">
        <v>3662183.449</v>
      </c>
      <c r="G63" s="121">
        <v>3860471.3</v>
      </c>
      <c r="H63" s="121">
        <v>3796113.5219999999</v>
      </c>
      <c r="I63" s="121">
        <v>4236114.2640000004</v>
      </c>
      <c r="J63" s="121">
        <v>3828726.17</v>
      </c>
      <c r="K63" s="121">
        <v>4114677.523</v>
      </c>
      <c r="L63" s="121">
        <v>4824388.2589999996</v>
      </c>
      <c r="M63" s="121">
        <v>3969697.4580000001</v>
      </c>
      <c r="N63" s="121">
        <v>4595042.3940000003</v>
      </c>
      <c r="O63" s="122">
        <f t="shared" ref="O63:O81" si="6">SUM(C63:N63)</f>
        <v>47252836.302000001</v>
      </c>
    </row>
    <row r="64" spans="1:15" s="31" customFormat="1" ht="15" customHeight="1" thickBot="1" x14ac:dyDescent="0.25">
      <c r="A64" s="119">
        <v>2004</v>
      </c>
      <c r="B64" s="120" t="s">
        <v>40</v>
      </c>
      <c r="C64" s="121">
        <v>4619660.84</v>
      </c>
      <c r="D64" s="121">
        <v>3664503.0430000001</v>
      </c>
      <c r="E64" s="121">
        <v>5218042.1770000001</v>
      </c>
      <c r="F64" s="121">
        <v>5072462.9939999999</v>
      </c>
      <c r="G64" s="121">
        <v>5170061.6050000004</v>
      </c>
      <c r="H64" s="121">
        <v>5284383.2860000003</v>
      </c>
      <c r="I64" s="121">
        <v>5632138.7980000004</v>
      </c>
      <c r="J64" s="121">
        <v>4707491.284</v>
      </c>
      <c r="K64" s="121">
        <v>5656283.5209999997</v>
      </c>
      <c r="L64" s="121">
        <v>5867342.1210000003</v>
      </c>
      <c r="M64" s="121">
        <v>5733908.9759999998</v>
      </c>
      <c r="N64" s="121">
        <v>6540874.1749999998</v>
      </c>
      <c r="O64" s="122">
        <f t="shared" si="6"/>
        <v>63167152.819999993</v>
      </c>
    </row>
    <row r="65" spans="1:15" s="31" customFormat="1" ht="15" customHeight="1" thickBot="1" x14ac:dyDescent="0.25">
      <c r="A65" s="119">
        <v>2005</v>
      </c>
      <c r="B65" s="120" t="s">
        <v>40</v>
      </c>
      <c r="C65" s="121">
        <v>4997279.7240000004</v>
      </c>
      <c r="D65" s="121">
        <v>5651741.2520000003</v>
      </c>
      <c r="E65" s="121">
        <v>6591859.2180000003</v>
      </c>
      <c r="F65" s="121">
        <v>6128131.8779999996</v>
      </c>
      <c r="G65" s="121">
        <v>5977226.2170000002</v>
      </c>
      <c r="H65" s="121">
        <v>6038534.3669999996</v>
      </c>
      <c r="I65" s="121">
        <v>5763466.3530000001</v>
      </c>
      <c r="J65" s="121">
        <v>5552867.2120000003</v>
      </c>
      <c r="K65" s="121">
        <v>6814268.9409999996</v>
      </c>
      <c r="L65" s="121">
        <v>6772178.5690000001</v>
      </c>
      <c r="M65" s="121">
        <v>5942575.7819999997</v>
      </c>
      <c r="N65" s="121">
        <v>7246278.6299999999</v>
      </c>
      <c r="O65" s="122">
        <f t="shared" si="6"/>
        <v>73476408.142999992</v>
      </c>
    </row>
    <row r="66" spans="1:15" s="31" customFormat="1" ht="15" customHeight="1" thickBot="1" x14ac:dyDescent="0.25">
      <c r="A66" s="119">
        <v>2006</v>
      </c>
      <c r="B66" s="120" t="s">
        <v>40</v>
      </c>
      <c r="C66" s="121">
        <v>5133048.8810000001</v>
      </c>
      <c r="D66" s="121">
        <v>6058251.2790000001</v>
      </c>
      <c r="E66" s="121">
        <v>7411101.659</v>
      </c>
      <c r="F66" s="121">
        <v>6456090.2609999999</v>
      </c>
      <c r="G66" s="121">
        <v>7041543.2470000004</v>
      </c>
      <c r="H66" s="121">
        <v>7815434.6220000004</v>
      </c>
      <c r="I66" s="121">
        <v>7067411.4790000003</v>
      </c>
      <c r="J66" s="121">
        <v>6811202.4100000001</v>
      </c>
      <c r="K66" s="121">
        <v>7606551.0949999997</v>
      </c>
      <c r="L66" s="121">
        <v>6888812.5489999996</v>
      </c>
      <c r="M66" s="121">
        <v>8641474.5559999999</v>
      </c>
      <c r="N66" s="121">
        <v>8603753.4800000004</v>
      </c>
      <c r="O66" s="122">
        <f t="shared" si="6"/>
        <v>85534675.517999992</v>
      </c>
    </row>
    <row r="67" spans="1:15" s="31" customFormat="1" ht="15" customHeight="1" thickBot="1" x14ac:dyDescent="0.25">
      <c r="A67" s="119">
        <v>2007</v>
      </c>
      <c r="B67" s="120" t="s">
        <v>40</v>
      </c>
      <c r="C67" s="121">
        <v>6564559.7929999996</v>
      </c>
      <c r="D67" s="121">
        <v>7656951.608</v>
      </c>
      <c r="E67" s="121">
        <v>8957851.6209999993</v>
      </c>
      <c r="F67" s="121">
        <v>8313312.0049999999</v>
      </c>
      <c r="G67" s="121">
        <v>9147620.0419999994</v>
      </c>
      <c r="H67" s="121">
        <v>8980247.4370000008</v>
      </c>
      <c r="I67" s="121">
        <v>8937741.591</v>
      </c>
      <c r="J67" s="121">
        <v>8736689.0920000002</v>
      </c>
      <c r="K67" s="121">
        <v>9038743.8959999997</v>
      </c>
      <c r="L67" s="121">
        <v>9895216.6219999995</v>
      </c>
      <c r="M67" s="121">
        <v>11318798.220000001</v>
      </c>
      <c r="N67" s="121">
        <v>9724017.977</v>
      </c>
      <c r="O67" s="122">
        <f t="shared" si="6"/>
        <v>107271749.90399998</v>
      </c>
    </row>
    <row r="68" spans="1:15" s="31" customFormat="1" ht="15" customHeight="1" thickBot="1" x14ac:dyDescent="0.25">
      <c r="A68" s="119">
        <v>2008</v>
      </c>
      <c r="B68" s="120" t="s">
        <v>40</v>
      </c>
      <c r="C68" s="121">
        <v>10632207.040999999</v>
      </c>
      <c r="D68" s="121">
        <v>11077899.119999999</v>
      </c>
      <c r="E68" s="121">
        <v>11428587.233999999</v>
      </c>
      <c r="F68" s="121">
        <v>11363963.503</v>
      </c>
      <c r="G68" s="121">
        <v>12477968.699999999</v>
      </c>
      <c r="H68" s="121">
        <v>11770634.384</v>
      </c>
      <c r="I68" s="121">
        <v>12595426.863</v>
      </c>
      <c r="J68" s="121">
        <v>11046830.085999999</v>
      </c>
      <c r="K68" s="121">
        <v>12793148.034</v>
      </c>
      <c r="L68" s="121">
        <v>9722708.7899999991</v>
      </c>
      <c r="M68" s="121">
        <v>9395872.8969999999</v>
      </c>
      <c r="N68" s="121">
        <v>7721948.9740000004</v>
      </c>
      <c r="O68" s="122">
        <f t="shared" si="6"/>
        <v>132027195.626</v>
      </c>
    </row>
    <row r="69" spans="1:15" s="31" customFormat="1" ht="15" customHeight="1" thickBot="1" x14ac:dyDescent="0.25">
      <c r="A69" s="119">
        <v>2009</v>
      </c>
      <c r="B69" s="120" t="s">
        <v>40</v>
      </c>
      <c r="C69" s="121">
        <v>7884493.5240000002</v>
      </c>
      <c r="D69" s="121">
        <v>8435115.8340000007</v>
      </c>
      <c r="E69" s="121">
        <v>8155485.0810000002</v>
      </c>
      <c r="F69" s="121">
        <v>7561696.2829999998</v>
      </c>
      <c r="G69" s="121">
        <v>7346407.5279999999</v>
      </c>
      <c r="H69" s="121">
        <v>8329692.7829999998</v>
      </c>
      <c r="I69" s="121">
        <v>9055733.6710000001</v>
      </c>
      <c r="J69" s="121">
        <v>7839908.8420000002</v>
      </c>
      <c r="K69" s="121">
        <v>8480708.3870000001</v>
      </c>
      <c r="L69" s="121">
        <v>10095768.029999999</v>
      </c>
      <c r="M69" s="121">
        <v>8903010.773</v>
      </c>
      <c r="N69" s="121">
        <v>10054591.867000001</v>
      </c>
      <c r="O69" s="122">
        <f t="shared" si="6"/>
        <v>102142612.603</v>
      </c>
    </row>
    <row r="70" spans="1:15" s="31" customFormat="1" ht="15" customHeight="1" thickBot="1" x14ac:dyDescent="0.25">
      <c r="A70" s="119">
        <v>2010</v>
      </c>
      <c r="B70" s="120" t="s">
        <v>40</v>
      </c>
      <c r="C70" s="121">
        <v>7828748.0580000002</v>
      </c>
      <c r="D70" s="121">
        <v>8263237.8140000002</v>
      </c>
      <c r="E70" s="121">
        <v>9886488.1710000001</v>
      </c>
      <c r="F70" s="121">
        <v>9396006.6539999992</v>
      </c>
      <c r="G70" s="121">
        <v>9799958.1170000006</v>
      </c>
      <c r="H70" s="121">
        <v>9542907.6439999994</v>
      </c>
      <c r="I70" s="121">
        <v>9564682.5449999999</v>
      </c>
      <c r="J70" s="121">
        <v>8523451.9729999993</v>
      </c>
      <c r="K70" s="121">
        <v>8909230.5209999997</v>
      </c>
      <c r="L70" s="121">
        <v>10963586.27</v>
      </c>
      <c r="M70" s="121">
        <v>9382369.7180000003</v>
      </c>
      <c r="N70" s="121">
        <v>11822551.698999999</v>
      </c>
      <c r="O70" s="122">
        <f t="shared" si="6"/>
        <v>113883219.18399999</v>
      </c>
    </row>
    <row r="71" spans="1:15" s="31" customFormat="1" ht="15" customHeight="1" thickBot="1" x14ac:dyDescent="0.25">
      <c r="A71" s="119">
        <v>2011</v>
      </c>
      <c r="B71" s="120" t="s">
        <v>40</v>
      </c>
      <c r="C71" s="121">
        <v>9551084.6390000004</v>
      </c>
      <c r="D71" s="121">
        <v>10059126.307</v>
      </c>
      <c r="E71" s="121">
        <v>11811085.16</v>
      </c>
      <c r="F71" s="121">
        <v>11873269.447000001</v>
      </c>
      <c r="G71" s="121">
        <v>10943364.372</v>
      </c>
      <c r="H71" s="121">
        <v>11349953.558</v>
      </c>
      <c r="I71" s="121">
        <v>11860004.271</v>
      </c>
      <c r="J71" s="121">
        <v>11245124.657</v>
      </c>
      <c r="K71" s="121">
        <v>10750626.098999999</v>
      </c>
      <c r="L71" s="121">
        <v>11907219.297</v>
      </c>
      <c r="M71" s="121">
        <v>11078524.743000001</v>
      </c>
      <c r="N71" s="121">
        <v>12477486.279999999</v>
      </c>
      <c r="O71" s="122">
        <f t="shared" si="6"/>
        <v>134906868.83000001</v>
      </c>
    </row>
    <row r="72" spans="1:15" ht="13.8" thickBot="1" x14ac:dyDescent="0.3">
      <c r="A72" s="119">
        <v>2012</v>
      </c>
      <c r="B72" s="120" t="s">
        <v>40</v>
      </c>
      <c r="C72" s="121">
        <v>10348187.165999999</v>
      </c>
      <c r="D72" s="121">
        <v>11748000.124</v>
      </c>
      <c r="E72" s="121">
        <v>13208572.977</v>
      </c>
      <c r="F72" s="121">
        <v>12630226.718</v>
      </c>
      <c r="G72" s="121">
        <v>13131530.960999999</v>
      </c>
      <c r="H72" s="121">
        <v>13231198.687999999</v>
      </c>
      <c r="I72" s="121">
        <v>12830675.307</v>
      </c>
      <c r="J72" s="121">
        <v>12831394.572000001</v>
      </c>
      <c r="K72" s="121">
        <v>12952651.721999999</v>
      </c>
      <c r="L72" s="121">
        <v>13190769.654999999</v>
      </c>
      <c r="M72" s="121">
        <v>13753052.493000001</v>
      </c>
      <c r="N72" s="121">
        <v>12605476.173</v>
      </c>
      <c r="O72" s="122">
        <f t="shared" si="6"/>
        <v>152461736.55599999</v>
      </c>
    </row>
    <row r="73" spans="1:15" ht="13.8" thickBot="1" x14ac:dyDescent="0.3">
      <c r="A73" s="119">
        <v>2013</v>
      </c>
      <c r="B73" s="120" t="s">
        <v>40</v>
      </c>
      <c r="C73" s="121">
        <v>11481521.079</v>
      </c>
      <c r="D73" s="121">
        <v>12385690.909</v>
      </c>
      <c r="E73" s="121">
        <v>13122058.141000001</v>
      </c>
      <c r="F73" s="121">
        <v>12468202.903000001</v>
      </c>
      <c r="G73" s="121">
        <v>13277209.017000001</v>
      </c>
      <c r="H73" s="121">
        <v>12399973.961999999</v>
      </c>
      <c r="I73" s="121">
        <v>13059519.685000001</v>
      </c>
      <c r="J73" s="121">
        <v>11118300.903000001</v>
      </c>
      <c r="K73" s="121">
        <v>13060371.039000001</v>
      </c>
      <c r="L73" s="121">
        <v>12053704.638</v>
      </c>
      <c r="M73" s="121">
        <v>14201227.351</v>
      </c>
      <c r="N73" s="121">
        <v>13174857.460000001</v>
      </c>
      <c r="O73" s="122">
        <f t="shared" si="6"/>
        <v>151802637.08700001</v>
      </c>
    </row>
    <row r="74" spans="1:15" ht="13.8" thickBot="1" x14ac:dyDescent="0.3">
      <c r="A74" s="119">
        <v>2014</v>
      </c>
      <c r="B74" s="120" t="s">
        <v>40</v>
      </c>
      <c r="C74" s="121">
        <v>12399761.948000001</v>
      </c>
      <c r="D74" s="121">
        <v>13053292.493000001</v>
      </c>
      <c r="E74" s="121">
        <v>14680110.779999999</v>
      </c>
      <c r="F74" s="121">
        <v>13371185.664000001</v>
      </c>
      <c r="G74" s="121">
        <v>13681906.159</v>
      </c>
      <c r="H74" s="121">
        <v>12880924.245999999</v>
      </c>
      <c r="I74" s="121">
        <v>13344776.958000001</v>
      </c>
      <c r="J74" s="121">
        <v>11386828.925000001</v>
      </c>
      <c r="K74" s="121">
        <v>13583120.905999999</v>
      </c>
      <c r="L74" s="121">
        <v>12891630.102</v>
      </c>
      <c r="M74" s="121">
        <v>13067348.107000001</v>
      </c>
      <c r="N74" s="121">
        <v>13269271.402000001</v>
      </c>
      <c r="O74" s="122">
        <f t="shared" si="6"/>
        <v>157610157.69</v>
      </c>
    </row>
    <row r="75" spans="1:15" ht="13.8" thickBot="1" x14ac:dyDescent="0.3">
      <c r="A75" s="119">
        <v>2015</v>
      </c>
      <c r="B75" s="120" t="s">
        <v>40</v>
      </c>
      <c r="C75" s="121">
        <v>12301766.75</v>
      </c>
      <c r="D75" s="121">
        <v>12231860.140000001</v>
      </c>
      <c r="E75" s="121">
        <v>12519910.437999999</v>
      </c>
      <c r="F75" s="121">
        <v>13349346.866</v>
      </c>
      <c r="G75" s="121">
        <v>11080385.127</v>
      </c>
      <c r="H75" s="121">
        <v>11949647.085999999</v>
      </c>
      <c r="I75" s="121">
        <v>11129358.973999999</v>
      </c>
      <c r="J75" s="121">
        <v>11022045.344000001</v>
      </c>
      <c r="K75" s="121">
        <v>11581703.842</v>
      </c>
      <c r="L75" s="121">
        <v>13240039.088</v>
      </c>
      <c r="M75" s="121">
        <v>11681989.013</v>
      </c>
      <c r="N75" s="121">
        <v>11750818.76</v>
      </c>
      <c r="O75" s="122">
        <f t="shared" si="6"/>
        <v>143838871.428</v>
      </c>
    </row>
    <row r="76" spans="1:15" ht="13.8" thickBot="1" x14ac:dyDescent="0.3">
      <c r="A76" s="119">
        <v>2016</v>
      </c>
      <c r="B76" s="120" t="s">
        <v>40</v>
      </c>
      <c r="C76" s="121">
        <v>9546115.4000000004</v>
      </c>
      <c r="D76" s="121">
        <v>12366388.057</v>
      </c>
      <c r="E76" s="121">
        <v>12757672.093</v>
      </c>
      <c r="F76" s="121">
        <v>11950497.685000001</v>
      </c>
      <c r="G76" s="121">
        <v>12098611.067</v>
      </c>
      <c r="H76" s="121">
        <v>12864154.060000001</v>
      </c>
      <c r="I76" s="121">
        <v>9850124.8719999995</v>
      </c>
      <c r="J76" s="121">
        <v>11830762.82</v>
      </c>
      <c r="K76" s="121">
        <v>10901638.452</v>
      </c>
      <c r="L76" s="121">
        <v>12796159.91</v>
      </c>
      <c r="M76" s="121">
        <v>12786936.247</v>
      </c>
      <c r="N76" s="121">
        <v>12780523.145</v>
      </c>
      <c r="O76" s="122">
        <f t="shared" si="6"/>
        <v>142529583.80799997</v>
      </c>
    </row>
    <row r="77" spans="1:15" ht="13.8" thickBot="1" x14ac:dyDescent="0.3">
      <c r="A77" s="119">
        <v>2017</v>
      </c>
      <c r="B77" s="120" t="s">
        <v>40</v>
      </c>
      <c r="C77" s="121">
        <v>11247585.677000133</v>
      </c>
      <c r="D77" s="121">
        <v>12089908.933999483</v>
      </c>
      <c r="E77" s="121">
        <v>14470814.05899963</v>
      </c>
      <c r="F77" s="121">
        <v>12859938.790999187</v>
      </c>
      <c r="G77" s="121">
        <v>13582079.73099998</v>
      </c>
      <c r="H77" s="121">
        <v>13125306.943999315</v>
      </c>
      <c r="I77" s="121">
        <v>12612074.05599888</v>
      </c>
      <c r="J77" s="121">
        <v>13248462.990000026</v>
      </c>
      <c r="K77" s="121">
        <v>11810080.804999635</v>
      </c>
      <c r="L77" s="121">
        <v>13912699.49399944</v>
      </c>
      <c r="M77" s="121">
        <v>14188323.115998682</v>
      </c>
      <c r="N77" s="121">
        <v>13845665.816998869</v>
      </c>
      <c r="O77" s="122">
        <f t="shared" si="6"/>
        <v>156992940.41399324</v>
      </c>
    </row>
    <row r="78" spans="1:15" ht="13.8" thickBot="1" x14ac:dyDescent="0.3">
      <c r="A78" s="119">
        <v>2018</v>
      </c>
      <c r="B78" s="120" t="s">
        <v>40</v>
      </c>
      <c r="C78" s="121">
        <v>13080096.762</v>
      </c>
      <c r="D78" s="121">
        <v>13827132.654999999</v>
      </c>
      <c r="E78" s="121">
        <v>16338253.918</v>
      </c>
      <c r="F78" s="121">
        <v>14530822.873</v>
      </c>
      <c r="G78" s="121">
        <v>15166648.044</v>
      </c>
      <c r="H78" s="121">
        <v>13657091.159</v>
      </c>
      <c r="I78" s="121">
        <v>14771360.698000001</v>
      </c>
      <c r="J78" s="121">
        <v>12926754.198999999</v>
      </c>
      <c r="K78" s="121">
        <v>15247368.846000001</v>
      </c>
      <c r="L78" s="121">
        <v>16590652.49</v>
      </c>
      <c r="M78" s="121">
        <v>16386878.392999999</v>
      </c>
      <c r="N78" s="121">
        <v>14645696.251</v>
      </c>
      <c r="O78" s="122">
        <f t="shared" si="6"/>
        <v>177168756.28799999</v>
      </c>
    </row>
    <row r="79" spans="1:15" ht="13.8" thickBot="1" x14ac:dyDescent="0.3">
      <c r="A79" s="119">
        <v>2019</v>
      </c>
      <c r="B79" s="120" t="s">
        <v>40</v>
      </c>
      <c r="C79" s="121">
        <v>13874826.012</v>
      </c>
      <c r="D79" s="121">
        <v>14323043.041999999</v>
      </c>
      <c r="E79" s="121">
        <v>16335862.397</v>
      </c>
      <c r="F79" s="121">
        <v>15340619.824999999</v>
      </c>
      <c r="G79" s="121">
        <v>16855105.096999999</v>
      </c>
      <c r="H79" s="121">
        <v>11634653.880999999</v>
      </c>
      <c r="I79" s="121">
        <v>15932004.723999999</v>
      </c>
      <c r="J79" s="121">
        <v>13222876.222999999</v>
      </c>
      <c r="K79" s="121">
        <v>15273579.960999999</v>
      </c>
      <c r="L79" s="121">
        <v>16410781.68</v>
      </c>
      <c r="M79" s="121">
        <v>16242650.391000001</v>
      </c>
      <c r="N79" s="121">
        <v>15386718.469000001</v>
      </c>
      <c r="O79" s="121">
        <f t="shared" si="6"/>
        <v>180832721.70199999</v>
      </c>
    </row>
    <row r="80" spans="1:15" ht="13.8" thickBot="1" x14ac:dyDescent="0.3">
      <c r="A80" s="119">
        <v>2020</v>
      </c>
      <c r="B80" s="120" t="s">
        <v>40</v>
      </c>
      <c r="C80" s="121">
        <v>14701383.685000001</v>
      </c>
      <c r="D80" s="121">
        <v>14608354.504000001</v>
      </c>
      <c r="E80" s="121">
        <v>13353268.468</v>
      </c>
      <c r="F80" s="121">
        <v>8978363.7850000001</v>
      </c>
      <c r="G80" s="121">
        <v>9957537.1539999992</v>
      </c>
      <c r="H80" s="121">
        <v>13460363.398</v>
      </c>
      <c r="I80" s="121">
        <v>14891187.185000001</v>
      </c>
      <c r="J80" s="121">
        <v>12456492.603</v>
      </c>
      <c r="K80" s="121">
        <v>15990911.887</v>
      </c>
      <c r="L80" s="121">
        <v>17316204.897999998</v>
      </c>
      <c r="M80" s="121">
        <v>16088914.762</v>
      </c>
      <c r="N80" s="121">
        <v>17841545.068</v>
      </c>
      <c r="O80" s="121">
        <f t="shared" si="6"/>
        <v>169644527.39699998</v>
      </c>
    </row>
    <row r="81" spans="1:15" ht="13.8" thickBot="1" x14ac:dyDescent="0.3">
      <c r="A81" s="119">
        <v>2021</v>
      </c>
      <c r="B81" s="120" t="s">
        <v>40</v>
      </c>
      <c r="C81" s="121">
        <v>15020677.561000001</v>
      </c>
      <c r="D81" s="121">
        <v>15954607.426999999</v>
      </c>
      <c r="E81" s="121">
        <v>18963278.649999999</v>
      </c>
      <c r="F81" s="121">
        <v>18762055.964000002</v>
      </c>
      <c r="G81" s="121">
        <v>16469376.027000001</v>
      </c>
      <c r="H81" s="121">
        <v>19774940.109999999</v>
      </c>
      <c r="I81" s="147">
        <v>16413408.824999999</v>
      </c>
      <c r="J81" s="121"/>
      <c r="K81" s="121"/>
      <c r="L81" s="121"/>
      <c r="M81" s="121"/>
      <c r="N81" s="121"/>
      <c r="O81" s="121">
        <f t="shared" si="6"/>
        <v>121358344.564</v>
      </c>
    </row>
    <row r="82" spans="1:15" x14ac:dyDescent="0.25">
      <c r="A82" s="85"/>
      <c r="B82" s="123"/>
      <c r="C82" s="124"/>
      <c r="D82" s="12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4"/>
    </row>
    <row r="84" spans="1:15" x14ac:dyDescent="0.25">
      <c r="C84" s="34"/>
    </row>
  </sheetData>
  <autoFilter ref="A1:O81" xr:uid="{57528646-39AB-4A68-8617-E694CCDA171C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1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5" customWidth="1"/>
    <col min="3" max="3" width="17.5546875" style="35" customWidth="1"/>
    <col min="4" max="4" width="9.33203125" bestFit="1" customWidth="1"/>
  </cols>
  <sheetData>
    <row r="2" spans="1:4" ht="24.6" customHeight="1" x14ac:dyDescent="0.35">
      <c r="A2" s="154" t="s">
        <v>62</v>
      </c>
      <c r="B2" s="154"/>
      <c r="C2" s="154"/>
      <c r="D2" s="154"/>
    </row>
    <row r="3" spans="1:4" ht="15.6" x14ac:dyDescent="0.3">
      <c r="A3" s="153" t="s">
        <v>63</v>
      </c>
      <c r="B3" s="153"/>
      <c r="C3" s="153"/>
      <c r="D3" s="153"/>
    </row>
    <row r="4" spans="1:4" x14ac:dyDescent="0.25">
      <c r="A4" s="126"/>
      <c r="B4" s="127"/>
      <c r="C4" s="127"/>
      <c r="D4" s="126"/>
    </row>
    <row r="5" spans="1:4" x14ac:dyDescent="0.25">
      <c r="A5" s="128" t="s">
        <v>64</v>
      </c>
      <c r="B5" s="129" t="s">
        <v>155</v>
      </c>
      <c r="C5" s="129" t="s">
        <v>156</v>
      </c>
      <c r="D5" s="130" t="s">
        <v>65</v>
      </c>
    </row>
    <row r="6" spans="1:4" x14ac:dyDescent="0.25">
      <c r="A6" s="131" t="s">
        <v>157</v>
      </c>
      <c r="B6" s="132">
        <v>46.150149999999996</v>
      </c>
      <c r="C6" s="132">
        <v>3193.5449199999998</v>
      </c>
      <c r="D6" s="138">
        <f t="shared" ref="D6:D15" si="0">(C6-B6)/B6</f>
        <v>68.199014954447605</v>
      </c>
    </row>
    <row r="7" spans="1:4" x14ac:dyDescent="0.25">
      <c r="A7" s="131" t="s">
        <v>158</v>
      </c>
      <c r="B7" s="132">
        <v>831.87303999999995</v>
      </c>
      <c r="C7" s="132">
        <v>24379.999790000002</v>
      </c>
      <c r="D7" s="138">
        <f t="shared" si="0"/>
        <v>28.307356552870139</v>
      </c>
    </row>
    <row r="8" spans="1:4" x14ac:dyDescent="0.25">
      <c r="A8" s="131" t="s">
        <v>159</v>
      </c>
      <c r="B8" s="132">
        <v>2.39283</v>
      </c>
      <c r="C8" s="132">
        <v>30.996739999999999</v>
      </c>
      <c r="D8" s="138">
        <f t="shared" si="0"/>
        <v>11.954008433528498</v>
      </c>
    </row>
    <row r="9" spans="1:4" x14ac:dyDescent="0.25">
      <c r="A9" s="131" t="s">
        <v>160</v>
      </c>
      <c r="B9" s="132">
        <v>186.72370000000001</v>
      </c>
      <c r="C9" s="132">
        <v>1258.5347999999999</v>
      </c>
      <c r="D9" s="138">
        <f t="shared" si="0"/>
        <v>5.7400913756529022</v>
      </c>
    </row>
    <row r="10" spans="1:4" x14ac:dyDescent="0.25">
      <c r="A10" s="131" t="s">
        <v>161</v>
      </c>
      <c r="B10" s="132">
        <v>8.2441300000000002</v>
      </c>
      <c r="C10" s="132">
        <v>43.218730000000001</v>
      </c>
      <c r="D10" s="138">
        <f t="shared" si="0"/>
        <v>4.2423639607817929</v>
      </c>
    </row>
    <row r="11" spans="1:4" x14ac:dyDescent="0.25">
      <c r="A11" s="131" t="s">
        <v>162</v>
      </c>
      <c r="B11" s="132">
        <v>79.703140000000005</v>
      </c>
      <c r="C11" s="132">
        <v>364.53671000000003</v>
      </c>
      <c r="D11" s="138">
        <f t="shared" si="0"/>
        <v>3.5736806605109912</v>
      </c>
    </row>
    <row r="12" spans="1:4" x14ac:dyDescent="0.25">
      <c r="A12" s="131" t="s">
        <v>163</v>
      </c>
      <c r="B12" s="132">
        <v>15811.832270000001</v>
      </c>
      <c r="C12" s="132">
        <v>52716.536529999998</v>
      </c>
      <c r="D12" s="138">
        <f t="shared" si="0"/>
        <v>2.333992900368655</v>
      </c>
    </row>
    <row r="13" spans="1:4" x14ac:dyDescent="0.25">
      <c r="A13" s="131" t="s">
        <v>164</v>
      </c>
      <c r="B13" s="132">
        <v>8460.9911800000009</v>
      </c>
      <c r="C13" s="132">
        <v>24862.303520000001</v>
      </c>
      <c r="D13" s="138">
        <f t="shared" si="0"/>
        <v>1.9384622901828858</v>
      </c>
    </row>
    <row r="14" spans="1:4" x14ac:dyDescent="0.25">
      <c r="A14" s="131" t="s">
        <v>165</v>
      </c>
      <c r="B14" s="132">
        <v>216.88377</v>
      </c>
      <c r="C14" s="132">
        <v>599.88810000000001</v>
      </c>
      <c r="D14" s="138">
        <f t="shared" si="0"/>
        <v>1.7659427904632974</v>
      </c>
    </row>
    <row r="15" spans="1:4" x14ac:dyDescent="0.25">
      <c r="A15" s="131" t="s">
        <v>166</v>
      </c>
      <c r="B15" s="132">
        <v>6429.7331599999998</v>
      </c>
      <c r="C15" s="132">
        <v>16737.670450000001</v>
      </c>
      <c r="D15" s="138">
        <f t="shared" si="0"/>
        <v>1.6031671973771306</v>
      </c>
    </row>
    <row r="16" spans="1:4" x14ac:dyDescent="0.25">
      <c r="A16" s="133"/>
      <c r="B16" s="127"/>
      <c r="C16" s="127"/>
      <c r="D16" s="134"/>
    </row>
    <row r="17" spans="1:4" x14ac:dyDescent="0.25">
      <c r="A17" s="135"/>
      <c r="B17" s="127"/>
      <c r="C17" s="127"/>
      <c r="D17" s="126"/>
    </row>
    <row r="18" spans="1:4" ht="19.2" x14ac:dyDescent="0.35">
      <c r="A18" s="154" t="s">
        <v>66</v>
      </c>
      <c r="B18" s="154"/>
      <c r="C18" s="154"/>
      <c r="D18" s="154"/>
    </row>
    <row r="19" spans="1:4" ht="15.6" x14ac:dyDescent="0.3">
      <c r="A19" s="153" t="s">
        <v>67</v>
      </c>
      <c r="B19" s="153"/>
      <c r="C19" s="153"/>
      <c r="D19" s="153"/>
    </row>
    <row r="20" spans="1:4" x14ac:dyDescent="0.25">
      <c r="A20" s="136"/>
      <c r="B20" s="127"/>
      <c r="C20" s="127"/>
      <c r="D20" s="126"/>
    </row>
    <row r="21" spans="1:4" x14ac:dyDescent="0.25">
      <c r="A21" s="128" t="s">
        <v>64</v>
      </c>
      <c r="B21" s="129" t="s">
        <v>155</v>
      </c>
      <c r="C21" s="129" t="s">
        <v>156</v>
      </c>
      <c r="D21" s="130" t="s">
        <v>65</v>
      </c>
    </row>
    <row r="22" spans="1:4" x14ac:dyDescent="0.25">
      <c r="A22" s="131" t="s">
        <v>167</v>
      </c>
      <c r="B22" s="132">
        <v>1296482.8277</v>
      </c>
      <c r="C22" s="132">
        <v>1326328.7823000001</v>
      </c>
      <c r="D22" s="138">
        <f t="shared" ref="D22:D31" si="1">(C22-B22)/B22</f>
        <v>2.302070953993867E-2</v>
      </c>
    </row>
    <row r="23" spans="1:4" x14ac:dyDescent="0.25">
      <c r="A23" s="131" t="s">
        <v>168</v>
      </c>
      <c r="B23" s="132">
        <v>922298.83750999998</v>
      </c>
      <c r="C23" s="132">
        <v>941236.38844000001</v>
      </c>
      <c r="D23" s="138">
        <f t="shared" si="1"/>
        <v>2.0532987964212518E-2</v>
      </c>
    </row>
    <row r="24" spans="1:4" x14ac:dyDescent="0.25">
      <c r="A24" s="131" t="s">
        <v>169</v>
      </c>
      <c r="B24" s="132">
        <v>814698.72598999995</v>
      </c>
      <c r="C24" s="132">
        <v>909239.14447000006</v>
      </c>
      <c r="D24" s="138">
        <f t="shared" si="1"/>
        <v>0.11604341023746802</v>
      </c>
    </row>
    <row r="25" spans="1:4" x14ac:dyDescent="0.25">
      <c r="A25" s="131" t="s">
        <v>170</v>
      </c>
      <c r="B25" s="132">
        <v>597072.19539000001</v>
      </c>
      <c r="C25" s="132">
        <v>750353.69631999999</v>
      </c>
      <c r="D25" s="138">
        <f t="shared" si="1"/>
        <v>0.25672188742582203</v>
      </c>
    </row>
    <row r="26" spans="1:4" x14ac:dyDescent="0.25">
      <c r="A26" s="131" t="s">
        <v>171</v>
      </c>
      <c r="B26" s="132">
        <v>586917.86004000006</v>
      </c>
      <c r="C26" s="132">
        <v>737409.68209000002</v>
      </c>
      <c r="D26" s="138">
        <f t="shared" si="1"/>
        <v>0.25641036386206328</v>
      </c>
    </row>
    <row r="27" spans="1:4" x14ac:dyDescent="0.25">
      <c r="A27" s="131" t="s">
        <v>172</v>
      </c>
      <c r="B27" s="132">
        <v>608595.40017000004</v>
      </c>
      <c r="C27" s="132">
        <v>628778.31795000006</v>
      </c>
      <c r="D27" s="138">
        <f t="shared" si="1"/>
        <v>3.3163112593953693E-2</v>
      </c>
    </row>
    <row r="28" spans="1:4" x14ac:dyDescent="0.25">
      <c r="A28" s="131" t="s">
        <v>173</v>
      </c>
      <c r="B28" s="132">
        <v>658413.26181000005</v>
      </c>
      <c r="C28" s="132">
        <v>531743.90691000002</v>
      </c>
      <c r="D28" s="138">
        <f t="shared" si="1"/>
        <v>-0.19238578905865558</v>
      </c>
    </row>
    <row r="29" spans="1:4" x14ac:dyDescent="0.25">
      <c r="A29" s="131" t="s">
        <v>174</v>
      </c>
      <c r="B29" s="132">
        <v>452942.35634</v>
      </c>
      <c r="C29" s="132">
        <v>479995.71380999999</v>
      </c>
      <c r="D29" s="138">
        <f t="shared" si="1"/>
        <v>5.9728036230933666E-2</v>
      </c>
    </row>
    <row r="30" spans="1:4" x14ac:dyDescent="0.25">
      <c r="A30" s="131" t="s">
        <v>175</v>
      </c>
      <c r="B30" s="132">
        <v>390315.42547999998</v>
      </c>
      <c r="C30" s="132">
        <v>440766.10310000001</v>
      </c>
      <c r="D30" s="138">
        <f t="shared" si="1"/>
        <v>0.12925617161544942</v>
      </c>
    </row>
    <row r="31" spans="1:4" x14ac:dyDescent="0.25">
      <c r="A31" s="131" t="s">
        <v>176</v>
      </c>
      <c r="B31" s="132">
        <v>281973.89821000001</v>
      </c>
      <c r="C31" s="132">
        <v>386503.50082999998</v>
      </c>
      <c r="D31" s="138">
        <f t="shared" si="1"/>
        <v>0.37070666215406772</v>
      </c>
    </row>
    <row r="32" spans="1:4" x14ac:dyDescent="0.25">
      <c r="A32" s="126"/>
      <c r="B32" s="127"/>
      <c r="C32" s="127"/>
      <c r="D32" s="126"/>
    </row>
    <row r="33" spans="1:4" ht="19.2" x14ac:dyDescent="0.35">
      <c r="A33" s="154" t="s">
        <v>68</v>
      </c>
      <c r="B33" s="154"/>
      <c r="C33" s="154"/>
      <c r="D33" s="154"/>
    </row>
    <row r="34" spans="1:4" ht="15.6" x14ac:dyDescent="0.3">
      <c r="A34" s="153" t="s">
        <v>72</v>
      </c>
      <c r="B34" s="153"/>
      <c r="C34" s="153"/>
      <c r="D34" s="153"/>
    </row>
    <row r="35" spans="1:4" x14ac:dyDescent="0.25">
      <c r="A35" s="126"/>
      <c r="B35" s="127"/>
      <c r="C35" s="127"/>
      <c r="D35" s="126"/>
    </row>
    <row r="36" spans="1:4" x14ac:dyDescent="0.25">
      <c r="A36" s="128" t="s">
        <v>70</v>
      </c>
      <c r="B36" s="129" t="s">
        <v>155</v>
      </c>
      <c r="C36" s="129" t="s">
        <v>156</v>
      </c>
      <c r="D36" s="130" t="s">
        <v>65</v>
      </c>
    </row>
    <row r="37" spans="1:4" x14ac:dyDescent="0.25">
      <c r="A37" s="131" t="s">
        <v>135</v>
      </c>
      <c r="B37" s="132">
        <v>6099.3303900000001</v>
      </c>
      <c r="C37" s="132">
        <v>12086.37327</v>
      </c>
      <c r="D37" s="138">
        <f t="shared" ref="D37:D46" si="2">(C37-B37)/B37</f>
        <v>0.98159019059139696</v>
      </c>
    </row>
    <row r="38" spans="1:4" x14ac:dyDescent="0.25">
      <c r="A38" s="131" t="s">
        <v>148</v>
      </c>
      <c r="B38" s="132">
        <v>1034390.7086</v>
      </c>
      <c r="C38" s="132">
        <v>1743906.10568</v>
      </c>
      <c r="D38" s="138">
        <f t="shared" si="2"/>
        <v>0.68592591868917341</v>
      </c>
    </row>
    <row r="39" spans="1:4" x14ac:dyDescent="0.25">
      <c r="A39" s="131" t="s">
        <v>151</v>
      </c>
      <c r="B39" s="132">
        <v>139475.37940000001</v>
      </c>
      <c r="C39" s="132">
        <v>231065.92726</v>
      </c>
      <c r="D39" s="138">
        <f t="shared" si="2"/>
        <v>0.65667896552070604</v>
      </c>
    </row>
    <row r="40" spans="1:4" x14ac:dyDescent="0.25">
      <c r="A40" s="131" t="s">
        <v>150</v>
      </c>
      <c r="B40" s="132">
        <v>347043.65740999999</v>
      </c>
      <c r="C40" s="132">
        <v>456259.20029000001</v>
      </c>
      <c r="D40" s="138">
        <f t="shared" si="2"/>
        <v>0.3147026045514843</v>
      </c>
    </row>
    <row r="41" spans="1:4" x14ac:dyDescent="0.25">
      <c r="A41" s="131" t="s">
        <v>154</v>
      </c>
      <c r="B41" s="132">
        <v>372489.72096000001</v>
      </c>
      <c r="C41" s="132">
        <v>477787.38192000001</v>
      </c>
      <c r="D41" s="138">
        <f t="shared" si="2"/>
        <v>0.28268608510490267</v>
      </c>
    </row>
    <row r="42" spans="1:4" x14ac:dyDescent="0.25">
      <c r="A42" s="131" t="s">
        <v>147</v>
      </c>
      <c r="B42" s="132">
        <v>754128.33484999998</v>
      </c>
      <c r="C42" s="132">
        <v>930152.73305000004</v>
      </c>
      <c r="D42" s="138">
        <f t="shared" si="2"/>
        <v>0.23341438063723227</v>
      </c>
    </row>
    <row r="43" spans="1:4" x14ac:dyDescent="0.25">
      <c r="A43" s="133" t="s">
        <v>130</v>
      </c>
      <c r="B43" s="132">
        <v>124157.45339</v>
      </c>
      <c r="C43" s="132">
        <v>152813.25537</v>
      </c>
      <c r="D43" s="138">
        <f t="shared" si="2"/>
        <v>0.23080210811015253</v>
      </c>
    </row>
    <row r="44" spans="1:4" x14ac:dyDescent="0.25">
      <c r="A44" s="131" t="s">
        <v>141</v>
      </c>
      <c r="B44" s="132">
        <v>1579569.9042700001</v>
      </c>
      <c r="C44" s="132">
        <v>1918975.0100199999</v>
      </c>
      <c r="D44" s="138">
        <f t="shared" si="2"/>
        <v>0.21487184887006081</v>
      </c>
    </row>
    <row r="45" spans="1:4" x14ac:dyDescent="0.25">
      <c r="A45" s="131" t="s">
        <v>133</v>
      </c>
      <c r="B45" s="132">
        <v>19075.408370000001</v>
      </c>
      <c r="C45" s="132">
        <v>23127.540229999999</v>
      </c>
      <c r="D45" s="138">
        <f t="shared" si="2"/>
        <v>0.21242700451817365</v>
      </c>
    </row>
    <row r="46" spans="1:4" x14ac:dyDescent="0.25">
      <c r="A46" s="131" t="s">
        <v>136</v>
      </c>
      <c r="B46" s="132">
        <v>218769.25588000001</v>
      </c>
      <c r="C46" s="132">
        <v>262761.62341</v>
      </c>
      <c r="D46" s="138">
        <f t="shared" si="2"/>
        <v>0.20109026450284595</v>
      </c>
    </row>
    <row r="47" spans="1:4" x14ac:dyDescent="0.25">
      <c r="A47" s="126"/>
      <c r="B47" s="127"/>
      <c r="C47" s="127"/>
      <c r="D47" s="126"/>
    </row>
    <row r="48" spans="1:4" ht="19.2" x14ac:dyDescent="0.35">
      <c r="A48" s="154" t="s">
        <v>71</v>
      </c>
      <c r="B48" s="154"/>
      <c r="C48" s="154"/>
      <c r="D48" s="154"/>
    </row>
    <row r="49" spans="1:4" ht="15.6" x14ac:dyDescent="0.3">
      <c r="A49" s="153" t="s">
        <v>69</v>
      </c>
      <c r="B49" s="153"/>
      <c r="C49" s="153"/>
      <c r="D49" s="153"/>
    </row>
    <row r="50" spans="1:4" x14ac:dyDescent="0.25">
      <c r="A50" s="126"/>
      <c r="B50" s="127"/>
      <c r="C50" s="127"/>
      <c r="D50" s="126"/>
    </row>
    <row r="51" spans="1:4" x14ac:dyDescent="0.25">
      <c r="A51" s="128" t="s">
        <v>70</v>
      </c>
      <c r="B51" s="129" t="s">
        <v>155</v>
      </c>
      <c r="C51" s="129" t="s">
        <v>156</v>
      </c>
      <c r="D51" s="130" t="s">
        <v>65</v>
      </c>
    </row>
    <row r="52" spans="1:4" x14ac:dyDescent="0.25">
      <c r="A52" s="131" t="s">
        <v>143</v>
      </c>
      <c r="B52" s="132">
        <v>2199836.6643300001</v>
      </c>
      <c r="C52" s="132">
        <v>1995583.5863699999</v>
      </c>
      <c r="D52" s="138">
        <f t="shared" ref="D52:D61" si="3">(C52-B52)/B52</f>
        <v>-9.2849201612070179E-2</v>
      </c>
    </row>
    <row r="53" spans="1:4" x14ac:dyDescent="0.25">
      <c r="A53" s="131" t="s">
        <v>141</v>
      </c>
      <c r="B53" s="132">
        <v>1579569.9042700001</v>
      </c>
      <c r="C53" s="132">
        <v>1918975.0100199999</v>
      </c>
      <c r="D53" s="138">
        <f t="shared" si="3"/>
        <v>0.21487184887006081</v>
      </c>
    </row>
    <row r="54" spans="1:4" x14ac:dyDescent="0.25">
      <c r="A54" s="131" t="s">
        <v>148</v>
      </c>
      <c r="B54" s="132">
        <v>1034390.7086</v>
      </c>
      <c r="C54" s="132">
        <v>1743906.10568</v>
      </c>
      <c r="D54" s="138">
        <f t="shared" si="3"/>
        <v>0.68592591868917341</v>
      </c>
    </row>
    <row r="55" spans="1:4" x14ac:dyDescent="0.25">
      <c r="A55" s="131" t="s">
        <v>142</v>
      </c>
      <c r="B55" s="132">
        <v>1804536.3647100001</v>
      </c>
      <c r="C55" s="132">
        <v>1698057.35292</v>
      </c>
      <c r="D55" s="138">
        <f t="shared" si="3"/>
        <v>-5.9006298721562177E-2</v>
      </c>
    </row>
    <row r="56" spans="1:4" x14ac:dyDescent="0.25">
      <c r="A56" s="131" t="s">
        <v>145</v>
      </c>
      <c r="B56" s="132">
        <v>984828.53367999999</v>
      </c>
      <c r="C56" s="132">
        <v>1004129.03954</v>
      </c>
      <c r="D56" s="138">
        <f t="shared" si="3"/>
        <v>1.9597833734447158E-2</v>
      </c>
    </row>
    <row r="57" spans="1:4" x14ac:dyDescent="0.25">
      <c r="A57" s="131" t="s">
        <v>147</v>
      </c>
      <c r="B57" s="132">
        <v>754128.33484999998</v>
      </c>
      <c r="C57" s="132">
        <v>930152.73305000004</v>
      </c>
      <c r="D57" s="138">
        <f t="shared" si="3"/>
        <v>0.23341438063723227</v>
      </c>
    </row>
    <row r="58" spans="1:4" x14ac:dyDescent="0.25">
      <c r="A58" s="131" t="s">
        <v>138</v>
      </c>
      <c r="B58" s="132">
        <v>655105.23138000001</v>
      </c>
      <c r="C58" s="132">
        <v>725445.19082000002</v>
      </c>
      <c r="D58" s="138">
        <f t="shared" si="3"/>
        <v>0.10737200081859619</v>
      </c>
    </row>
    <row r="59" spans="1:4" x14ac:dyDescent="0.25">
      <c r="A59" s="131" t="s">
        <v>146</v>
      </c>
      <c r="B59" s="132">
        <v>665733.36221000005</v>
      </c>
      <c r="C59" s="132">
        <v>697919.95588000002</v>
      </c>
      <c r="D59" s="138">
        <f t="shared" si="3"/>
        <v>4.8347575015846932E-2</v>
      </c>
    </row>
    <row r="60" spans="1:4" x14ac:dyDescent="0.25">
      <c r="A60" s="131" t="s">
        <v>128</v>
      </c>
      <c r="B60" s="132">
        <v>588897.20463000005</v>
      </c>
      <c r="C60" s="132">
        <v>652830.24136999995</v>
      </c>
      <c r="D60" s="138">
        <f t="shared" si="3"/>
        <v>0.10856400104695449</v>
      </c>
    </row>
    <row r="61" spans="1:4" x14ac:dyDescent="0.25">
      <c r="A61" s="131" t="s">
        <v>137</v>
      </c>
      <c r="B61" s="132">
        <v>511745.76435999997</v>
      </c>
      <c r="C61" s="132">
        <v>506593.45698000002</v>
      </c>
      <c r="D61" s="138">
        <f t="shared" si="3"/>
        <v>-1.0068099706586802E-2</v>
      </c>
    </row>
    <row r="62" spans="1:4" x14ac:dyDescent="0.25">
      <c r="A62" s="126"/>
      <c r="B62" s="127"/>
      <c r="C62" s="127"/>
      <c r="D62" s="126"/>
    </row>
    <row r="63" spans="1:4" ht="19.2" x14ac:dyDescent="0.35">
      <c r="A63" s="154" t="s">
        <v>73</v>
      </c>
      <c r="B63" s="154"/>
      <c r="C63" s="154"/>
      <c r="D63" s="154"/>
    </row>
    <row r="64" spans="1:4" ht="15.6" x14ac:dyDescent="0.3">
      <c r="A64" s="153" t="s">
        <v>74</v>
      </c>
      <c r="B64" s="153"/>
      <c r="C64" s="153"/>
      <c r="D64" s="153"/>
    </row>
    <row r="65" spans="1:4" x14ac:dyDescent="0.25">
      <c r="A65" s="126"/>
      <c r="B65" s="127"/>
      <c r="C65" s="127"/>
      <c r="D65" s="126"/>
    </row>
    <row r="66" spans="1:4" x14ac:dyDescent="0.25">
      <c r="A66" s="128" t="s">
        <v>75</v>
      </c>
      <c r="B66" s="129" t="s">
        <v>155</v>
      </c>
      <c r="C66" s="129" t="s">
        <v>156</v>
      </c>
      <c r="D66" s="130" t="s">
        <v>65</v>
      </c>
    </row>
    <row r="67" spans="1:4" x14ac:dyDescent="0.25">
      <c r="A67" s="131" t="s">
        <v>177</v>
      </c>
      <c r="B67" s="137">
        <v>5998202.9054899998</v>
      </c>
      <c r="C67" s="137">
        <v>6783962.0258900002</v>
      </c>
      <c r="D67" s="138">
        <f t="shared" ref="D67:D76" si="4">(C67-B67)/B67</f>
        <v>0.13099908969081647</v>
      </c>
    </row>
    <row r="68" spans="1:4" x14ac:dyDescent="0.25">
      <c r="A68" s="131" t="s">
        <v>178</v>
      </c>
      <c r="B68" s="137">
        <v>939981.81281999999</v>
      </c>
      <c r="C68" s="137">
        <v>1347855.08354</v>
      </c>
      <c r="D68" s="138">
        <f t="shared" si="4"/>
        <v>0.43391613024549541</v>
      </c>
    </row>
    <row r="69" spans="1:4" x14ac:dyDescent="0.25">
      <c r="A69" s="131" t="s">
        <v>179</v>
      </c>
      <c r="B69" s="137">
        <v>870767.89876999997</v>
      </c>
      <c r="C69" s="137">
        <v>939574.28451999999</v>
      </c>
      <c r="D69" s="138">
        <f t="shared" si="4"/>
        <v>7.9018055037619356E-2</v>
      </c>
    </row>
    <row r="70" spans="1:4" x14ac:dyDescent="0.25">
      <c r="A70" s="131" t="s">
        <v>180</v>
      </c>
      <c r="B70" s="137">
        <v>1154061.53669</v>
      </c>
      <c r="C70" s="137">
        <v>927893.90778999997</v>
      </c>
      <c r="D70" s="138">
        <f t="shared" si="4"/>
        <v>-0.19597536327974197</v>
      </c>
    </row>
    <row r="71" spans="1:4" x14ac:dyDescent="0.25">
      <c r="A71" s="131" t="s">
        <v>181</v>
      </c>
      <c r="B71" s="137">
        <v>728202.12774999999</v>
      </c>
      <c r="C71" s="137">
        <v>733379.15621000004</v>
      </c>
      <c r="D71" s="138">
        <f t="shared" si="4"/>
        <v>7.1093289386506596E-3</v>
      </c>
    </row>
    <row r="72" spans="1:4" x14ac:dyDescent="0.25">
      <c r="A72" s="131" t="s">
        <v>182</v>
      </c>
      <c r="B72" s="137">
        <v>663515.19686999999</v>
      </c>
      <c r="C72" s="137">
        <v>719929.12600000005</v>
      </c>
      <c r="D72" s="138">
        <f t="shared" si="4"/>
        <v>8.5022813940240513E-2</v>
      </c>
    </row>
    <row r="73" spans="1:4" x14ac:dyDescent="0.25">
      <c r="A73" s="131" t="s">
        <v>183</v>
      </c>
      <c r="B73" s="137">
        <v>395224.78674000001</v>
      </c>
      <c r="C73" s="137">
        <v>367031.37388999999</v>
      </c>
      <c r="D73" s="138">
        <f t="shared" si="4"/>
        <v>-7.1335133311229176E-2</v>
      </c>
    </row>
    <row r="74" spans="1:4" x14ac:dyDescent="0.25">
      <c r="A74" s="131" t="s">
        <v>184</v>
      </c>
      <c r="B74" s="137">
        <v>361915.80874000001</v>
      </c>
      <c r="C74" s="137">
        <v>350692.14630999998</v>
      </c>
      <c r="D74" s="138">
        <f t="shared" si="4"/>
        <v>-3.1011804842333082E-2</v>
      </c>
    </row>
    <row r="75" spans="1:4" x14ac:dyDescent="0.25">
      <c r="A75" s="131" t="s">
        <v>185</v>
      </c>
      <c r="B75" s="137">
        <v>297342.61093999998</v>
      </c>
      <c r="C75" s="137">
        <v>327395.29450999998</v>
      </c>
      <c r="D75" s="138">
        <f t="shared" si="4"/>
        <v>0.10107089419506123</v>
      </c>
    </row>
    <row r="76" spans="1:4" x14ac:dyDescent="0.25">
      <c r="A76" s="131" t="s">
        <v>186</v>
      </c>
      <c r="B76" s="137">
        <v>205138.05398999999</v>
      </c>
      <c r="C76" s="137">
        <v>296135.48291999998</v>
      </c>
      <c r="D76" s="138">
        <f t="shared" si="4"/>
        <v>0.44359116780173763</v>
      </c>
    </row>
    <row r="77" spans="1:4" x14ac:dyDescent="0.25">
      <c r="A77" s="126"/>
      <c r="B77" s="127"/>
      <c r="C77" s="127"/>
      <c r="D77" s="126"/>
    </row>
    <row r="78" spans="1:4" ht="19.2" x14ac:dyDescent="0.35">
      <c r="A78" s="154" t="s">
        <v>76</v>
      </c>
      <c r="B78" s="154"/>
      <c r="C78" s="154"/>
      <c r="D78" s="154"/>
    </row>
    <row r="79" spans="1:4" ht="15.6" x14ac:dyDescent="0.3">
      <c r="A79" s="153" t="s">
        <v>77</v>
      </c>
      <c r="B79" s="153"/>
      <c r="C79" s="153"/>
      <c r="D79" s="153"/>
    </row>
    <row r="80" spans="1:4" x14ac:dyDescent="0.25">
      <c r="A80" s="126"/>
      <c r="B80" s="127"/>
      <c r="C80" s="127"/>
      <c r="D80" s="126"/>
    </row>
    <row r="81" spans="1:4" x14ac:dyDescent="0.25">
      <c r="A81" s="128" t="s">
        <v>75</v>
      </c>
      <c r="B81" s="129" t="s">
        <v>155</v>
      </c>
      <c r="C81" s="129" t="s">
        <v>156</v>
      </c>
      <c r="D81" s="130" t="s">
        <v>65</v>
      </c>
    </row>
    <row r="82" spans="1:4" x14ac:dyDescent="0.25">
      <c r="A82" s="131" t="s">
        <v>187</v>
      </c>
      <c r="B82" s="137">
        <v>18125.22337</v>
      </c>
      <c r="C82" s="137">
        <v>80521.826100000006</v>
      </c>
      <c r="D82" s="138">
        <f t="shared" ref="D82:D91" si="5">(C82-B82)/B82</f>
        <v>3.4425287598538437</v>
      </c>
    </row>
    <row r="83" spans="1:4" x14ac:dyDescent="0.25">
      <c r="A83" s="131" t="s">
        <v>188</v>
      </c>
      <c r="B83" s="137">
        <v>6602.6463599999997</v>
      </c>
      <c r="C83" s="137">
        <v>27599.251100000001</v>
      </c>
      <c r="D83" s="138">
        <f t="shared" si="5"/>
        <v>3.180028672624533</v>
      </c>
    </row>
    <row r="84" spans="1:4" x14ac:dyDescent="0.25">
      <c r="A84" s="131" t="s">
        <v>189</v>
      </c>
      <c r="B84" s="137">
        <v>115.76600000000001</v>
      </c>
      <c r="C84" s="137">
        <v>275.78311000000002</v>
      </c>
      <c r="D84" s="138">
        <f t="shared" si="5"/>
        <v>1.3822461689960783</v>
      </c>
    </row>
    <row r="85" spans="1:4" x14ac:dyDescent="0.25">
      <c r="A85" s="131" t="s">
        <v>190</v>
      </c>
      <c r="B85" s="137">
        <v>548.5412</v>
      </c>
      <c r="C85" s="137">
        <v>1225.36941</v>
      </c>
      <c r="D85" s="138">
        <f t="shared" si="5"/>
        <v>1.2338694158251011</v>
      </c>
    </row>
    <row r="86" spans="1:4" x14ac:dyDescent="0.25">
      <c r="A86" s="131" t="s">
        <v>191</v>
      </c>
      <c r="B86" s="137">
        <v>15824.11895</v>
      </c>
      <c r="C86" s="137">
        <v>30671.698759999999</v>
      </c>
      <c r="D86" s="138">
        <f t="shared" si="5"/>
        <v>0.93828792976812136</v>
      </c>
    </row>
    <row r="87" spans="1:4" x14ac:dyDescent="0.25">
      <c r="A87" s="131" t="s">
        <v>192</v>
      </c>
      <c r="B87" s="137">
        <v>242.50703999999999</v>
      </c>
      <c r="C87" s="137">
        <v>465.65433999999999</v>
      </c>
      <c r="D87" s="138">
        <f t="shared" si="5"/>
        <v>0.92016833820576927</v>
      </c>
    </row>
    <row r="88" spans="1:4" x14ac:dyDescent="0.25">
      <c r="A88" s="131" t="s">
        <v>193</v>
      </c>
      <c r="B88" s="137">
        <v>3711.2131199999999</v>
      </c>
      <c r="C88" s="137">
        <v>7043.4573499999997</v>
      </c>
      <c r="D88" s="138">
        <f t="shared" si="5"/>
        <v>0.89788544129742676</v>
      </c>
    </row>
    <row r="89" spans="1:4" x14ac:dyDescent="0.25">
      <c r="A89" s="131" t="s">
        <v>194</v>
      </c>
      <c r="B89" s="137">
        <v>33682.627139999997</v>
      </c>
      <c r="C89" s="137">
        <v>56224.479370000001</v>
      </c>
      <c r="D89" s="138">
        <f t="shared" si="5"/>
        <v>0.66924269702318728</v>
      </c>
    </row>
    <row r="90" spans="1:4" x14ac:dyDescent="0.25">
      <c r="A90" s="131" t="s">
        <v>195</v>
      </c>
      <c r="B90" s="137">
        <v>236.07462000000001</v>
      </c>
      <c r="C90" s="137">
        <v>374.32398000000001</v>
      </c>
      <c r="D90" s="138">
        <f t="shared" si="5"/>
        <v>0.58561720866054978</v>
      </c>
    </row>
    <row r="91" spans="1:4" x14ac:dyDescent="0.25">
      <c r="A91" s="131" t="s">
        <v>196</v>
      </c>
      <c r="B91" s="137">
        <v>4960.9216299999998</v>
      </c>
      <c r="C91" s="137">
        <v>7782.3092100000003</v>
      </c>
      <c r="D91" s="138">
        <f t="shared" si="5"/>
        <v>0.56872246538593285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showGridLines="0" zoomScale="80" zoomScaleNormal="80" workbookViewId="0">
      <selection activeCell="B2" sqref="B2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0" width="14.33203125" style="17" bestFit="1" customWidth="1"/>
    <col min="11" max="11" width="15.554687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2" t="s">
        <v>119</v>
      </c>
      <c r="C1" s="152"/>
      <c r="D1" s="152"/>
      <c r="E1" s="152"/>
      <c r="F1" s="152"/>
      <c r="G1" s="152"/>
      <c r="H1" s="152"/>
      <c r="I1" s="152"/>
      <c r="J1" s="152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6" t="s">
        <v>112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1:13" ht="17.399999999999999" x14ac:dyDescent="0.25">
      <c r="A6" s="87"/>
      <c r="B6" s="155" t="str">
        <f>SEKTOR_USD!B6</f>
        <v>1 - 31 TEMMUZ</v>
      </c>
      <c r="C6" s="155"/>
      <c r="D6" s="155"/>
      <c r="E6" s="155"/>
      <c r="F6" s="155" t="str">
        <f>SEKTOR_USD!F6</f>
        <v>1 OCAK  -  31 TEMMUZ</v>
      </c>
      <c r="G6" s="155"/>
      <c r="H6" s="155"/>
      <c r="I6" s="155"/>
      <c r="J6" s="155" t="s">
        <v>104</v>
      </c>
      <c r="K6" s="155"/>
      <c r="L6" s="155"/>
      <c r="M6" s="155"/>
    </row>
    <row r="7" spans="1:13" ht="28.2" x14ac:dyDescent="0.3">
      <c r="A7" s="88" t="s">
        <v>1</v>
      </c>
      <c r="B7" s="89">
        <f>SEKTOR_USD!B7</f>
        <v>2020</v>
      </c>
      <c r="C7" s="90">
        <f>SEKTOR_USD!C7</f>
        <v>2021</v>
      </c>
      <c r="D7" s="7" t="s">
        <v>118</v>
      </c>
      <c r="E7" s="7" t="s">
        <v>115</v>
      </c>
      <c r="F7" s="5"/>
      <c r="G7" s="6"/>
      <c r="H7" s="7" t="s">
        <v>118</v>
      </c>
      <c r="I7" s="7" t="s">
        <v>115</v>
      </c>
      <c r="J7" s="5"/>
      <c r="K7" s="5"/>
      <c r="L7" s="7" t="s">
        <v>118</v>
      </c>
      <c r="M7" s="7" t="s">
        <v>115</v>
      </c>
    </row>
    <row r="8" spans="1:13" ht="16.8" x14ac:dyDescent="0.3">
      <c r="A8" s="91" t="s">
        <v>2</v>
      </c>
      <c r="B8" s="92">
        <f>SEKTOR_USD!B8*$B$52</f>
        <v>13420261.045831675</v>
      </c>
      <c r="C8" s="92">
        <f>SEKTOR_USD!C8*$C$52</f>
        <v>17497065.973064478</v>
      </c>
      <c r="D8" s="93">
        <f t="shared" ref="D8:D43" si="0">(C8-B8)/B8*100</f>
        <v>30.377985296337119</v>
      </c>
      <c r="E8" s="93">
        <f>C8/C$44*100</f>
        <v>13.390911715805242</v>
      </c>
      <c r="F8" s="92">
        <f>SEKTOR_USD!F8*$B$53</f>
        <v>86423772.07545054</v>
      </c>
      <c r="G8" s="92">
        <f>SEKTOR_USD!G8*$C$53</f>
        <v>125021293.15527341</v>
      </c>
      <c r="H8" s="93">
        <f t="shared" ref="H8:H43" si="1">(G8-F8)/F8*100</f>
        <v>44.660768852030749</v>
      </c>
      <c r="I8" s="93">
        <f>G8/G$44*100</f>
        <v>14.12132226435979</v>
      </c>
      <c r="J8" s="92">
        <f>SEKTOR_USD!J8*$B$54</f>
        <v>148117533.31676161</v>
      </c>
      <c r="K8" s="92">
        <f>SEKTOR_USD!K8*$C$54</f>
        <v>210563266.58558401</v>
      </c>
      <c r="L8" s="93">
        <f t="shared" ref="L8:L43" si="2">(K8-J8)/J8*100</f>
        <v>42.159582238840713</v>
      </c>
      <c r="M8" s="93">
        <f>K8/K$44*100</f>
        <v>14.526714706038108</v>
      </c>
    </row>
    <row r="9" spans="1:13" s="21" customFormat="1" ht="15.6" x14ac:dyDescent="0.3">
      <c r="A9" s="94" t="s">
        <v>3</v>
      </c>
      <c r="B9" s="92">
        <f>SEKTOR_USD!B9*$B$52</f>
        <v>8403297.1972092651</v>
      </c>
      <c r="C9" s="92">
        <f>SEKTOR_USD!C9*$C$52</f>
        <v>10876687.801445408</v>
      </c>
      <c r="D9" s="95">
        <f t="shared" si="0"/>
        <v>29.433572872533365</v>
      </c>
      <c r="E9" s="95">
        <f t="shared" ref="E9:E44" si="3">C9/C$44*100</f>
        <v>8.3241822562564192</v>
      </c>
      <c r="F9" s="92">
        <f>SEKTOR_USD!F9*$B$53</f>
        <v>57990316.681946635</v>
      </c>
      <c r="G9" s="92">
        <f>SEKTOR_USD!G9*$C$53</f>
        <v>80932927.740697771</v>
      </c>
      <c r="H9" s="95">
        <f t="shared" si="1"/>
        <v>39.562831126758716</v>
      </c>
      <c r="I9" s="95">
        <f t="shared" ref="I9:I44" si="4">G9/G$44*100</f>
        <v>9.1414824273582624</v>
      </c>
      <c r="J9" s="92">
        <f>SEKTOR_USD!J9*$B$54</f>
        <v>99917336.015461087</v>
      </c>
      <c r="K9" s="92">
        <f>SEKTOR_USD!K9*$C$54</f>
        <v>138343658.99550226</v>
      </c>
      <c r="L9" s="95">
        <f t="shared" si="2"/>
        <v>38.458113989443362</v>
      </c>
      <c r="M9" s="95">
        <f t="shared" ref="M9:M44" si="5">K9/K$44*100</f>
        <v>9.5442994317351371</v>
      </c>
    </row>
    <row r="10" spans="1:13" ht="13.8" x14ac:dyDescent="0.25">
      <c r="A10" s="96" t="str">
        <f>SEKTOR_USD!A10</f>
        <v xml:space="preserve"> Hububat, Bakliyat, Yağlı Tohumlar ve Mamulleri </v>
      </c>
      <c r="B10" s="97">
        <f>SEKTOR_USD!B10*$B$52</f>
        <v>4044374.0434150887</v>
      </c>
      <c r="C10" s="97">
        <f>SEKTOR_USD!C10*$C$52</f>
        <v>5617670.1628432274</v>
      </c>
      <c r="D10" s="98">
        <f t="shared" si="0"/>
        <v>38.9008559183522</v>
      </c>
      <c r="E10" s="98">
        <f t="shared" si="3"/>
        <v>4.2993336891426095</v>
      </c>
      <c r="F10" s="97">
        <f>SEKTOR_USD!F10*$B$53</f>
        <v>26552476.937690776</v>
      </c>
      <c r="G10" s="97">
        <f>SEKTOR_USD!G10*$C$53</f>
        <v>38393522.625144318</v>
      </c>
      <c r="H10" s="98">
        <f t="shared" si="1"/>
        <v>44.594881732654422</v>
      </c>
      <c r="I10" s="98">
        <f t="shared" si="4"/>
        <v>4.3365997276983306</v>
      </c>
      <c r="J10" s="97">
        <f>SEKTOR_USD!J10*$B$54</f>
        <v>43824676.063662447</v>
      </c>
      <c r="K10" s="97">
        <f>SEKTOR_USD!K10*$C$54</f>
        <v>63199370.226978965</v>
      </c>
      <c r="L10" s="98">
        <f t="shared" si="2"/>
        <v>44.209554761275669</v>
      </c>
      <c r="M10" s="98">
        <f t="shared" si="5"/>
        <v>4.3601110287460632</v>
      </c>
    </row>
    <row r="11" spans="1:13" ht="13.8" x14ac:dyDescent="0.25">
      <c r="A11" s="96" t="str">
        <f>SEKTOR_USD!A11</f>
        <v xml:space="preserve"> Yaş Meyve ve Sebze  </v>
      </c>
      <c r="B11" s="97">
        <f>SEKTOR_USD!B11*$B$52</f>
        <v>1274240.1465070823</v>
      </c>
      <c r="C11" s="97">
        <f>SEKTOR_USD!C11*$C$52</f>
        <v>1431880.3945695683</v>
      </c>
      <c r="D11" s="98">
        <f t="shared" si="0"/>
        <v>12.371313876321183</v>
      </c>
      <c r="E11" s="98">
        <f t="shared" si="3"/>
        <v>1.095851383357118</v>
      </c>
      <c r="F11" s="97">
        <f>SEKTOR_USD!F11*$B$53</f>
        <v>8916720.1513300035</v>
      </c>
      <c r="G11" s="97">
        <f>SEKTOR_USD!G11*$C$53</f>
        <v>13093221.239797</v>
      </c>
      <c r="H11" s="98">
        <f t="shared" si="1"/>
        <v>46.838983590216593</v>
      </c>
      <c r="I11" s="98">
        <f t="shared" si="4"/>
        <v>1.4788968498038213</v>
      </c>
      <c r="J11" s="97">
        <f>SEKTOR_USD!J11*$B$54</f>
        <v>15695053.414068861</v>
      </c>
      <c r="K11" s="97">
        <f>SEKTOR_USD!K11*$C$54</f>
        <v>23631745.422260951</v>
      </c>
      <c r="L11" s="98">
        <f t="shared" si="2"/>
        <v>50.568110848719591</v>
      </c>
      <c r="M11" s="98">
        <f t="shared" si="5"/>
        <v>1.6303490600312047</v>
      </c>
    </row>
    <row r="12" spans="1:13" ht="13.8" x14ac:dyDescent="0.25">
      <c r="A12" s="96" t="str">
        <f>SEKTOR_USD!A12</f>
        <v xml:space="preserve"> Meyve Sebze Mamulleri </v>
      </c>
      <c r="B12" s="97">
        <f>SEKTOR_USD!B12*$B$52</f>
        <v>852677.13590613008</v>
      </c>
      <c r="C12" s="97">
        <f>SEKTOR_USD!C12*$C$52</f>
        <v>1314973.4965976423</v>
      </c>
      <c r="D12" s="98">
        <f t="shared" si="0"/>
        <v>54.217046666817822</v>
      </c>
      <c r="E12" s="98">
        <f t="shared" si="3"/>
        <v>1.0063798141168421</v>
      </c>
      <c r="F12" s="97">
        <f>SEKTOR_USD!F12*$B$53</f>
        <v>5894270.0668073827</v>
      </c>
      <c r="G12" s="97">
        <f>SEKTOR_USD!G12*$C$53</f>
        <v>8700857.7131921202</v>
      </c>
      <c r="H12" s="98">
        <f t="shared" si="1"/>
        <v>47.615525155346653</v>
      </c>
      <c r="I12" s="98">
        <f t="shared" si="4"/>
        <v>0.9827735151621565</v>
      </c>
      <c r="J12" s="97">
        <f>SEKTOR_USD!J12*$B$54</f>
        <v>9917464.6406295821</v>
      </c>
      <c r="K12" s="97">
        <f>SEKTOR_USD!K12*$C$54</f>
        <v>14708997.08046947</v>
      </c>
      <c r="L12" s="98">
        <f t="shared" si="2"/>
        <v>48.31408644715583</v>
      </c>
      <c r="M12" s="98">
        <f t="shared" si="5"/>
        <v>1.0147705611941544</v>
      </c>
    </row>
    <row r="13" spans="1:13" ht="13.8" x14ac:dyDescent="0.25">
      <c r="A13" s="96" t="str">
        <f>SEKTOR_USD!A13</f>
        <v xml:space="preserve"> Kuru Meyve ve Mamulleri  </v>
      </c>
      <c r="B13" s="97">
        <f>SEKTOR_USD!B13*$B$52</f>
        <v>617090.01079409139</v>
      </c>
      <c r="C13" s="97">
        <f>SEKTOR_USD!C13*$C$52</f>
        <v>619047.41229143995</v>
      </c>
      <c r="D13" s="98">
        <f t="shared" si="0"/>
        <v>0.31719870085560348</v>
      </c>
      <c r="E13" s="98">
        <f t="shared" si="3"/>
        <v>0.47377138879476377</v>
      </c>
      <c r="F13" s="97">
        <f>SEKTOR_USD!F13*$B$53</f>
        <v>4537358.5326945381</v>
      </c>
      <c r="G13" s="97">
        <f>SEKTOR_USD!G13*$C$53</f>
        <v>6047929.7466601105</v>
      </c>
      <c r="H13" s="98">
        <f t="shared" si="1"/>
        <v>33.291863604803353</v>
      </c>
      <c r="I13" s="98">
        <f t="shared" si="4"/>
        <v>0.68312175333784664</v>
      </c>
      <c r="J13" s="97">
        <f>SEKTOR_USD!J13*$B$54</f>
        <v>8590152.1286079511</v>
      </c>
      <c r="K13" s="97">
        <f>SEKTOR_USD!K13*$C$54</f>
        <v>11493478.443207314</v>
      </c>
      <c r="L13" s="98">
        <f t="shared" si="2"/>
        <v>33.798310799762895</v>
      </c>
      <c r="M13" s="98">
        <f t="shared" si="5"/>
        <v>0.79293261845654972</v>
      </c>
    </row>
    <row r="14" spans="1:13" ht="13.8" x14ac:dyDescent="0.25">
      <c r="A14" s="96" t="str">
        <f>SEKTOR_USD!A14</f>
        <v xml:space="preserve"> Fındık ve Mamulleri </v>
      </c>
      <c r="B14" s="97">
        <f>SEKTOR_USD!B14*$B$52</f>
        <v>929559.4181430256</v>
      </c>
      <c r="C14" s="97">
        <f>SEKTOR_USD!C14*$C$52</f>
        <v>1137793.1215140501</v>
      </c>
      <c r="D14" s="98">
        <f t="shared" si="0"/>
        <v>22.401333288302482</v>
      </c>
      <c r="E14" s="98">
        <f t="shared" si="3"/>
        <v>0.87077955038290489</v>
      </c>
      <c r="F14" s="97">
        <f>SEKTOR_USD!F14*$B$53</f>
        <v>7363161.0824616468</v>
      </c>
      <c r="G14" s="97">
        <f>SEKTOR_USD!G14*$C$53</f>
        <v>9355066.5370689332</v>
      </c>
      <c r="H14" s="98">
        <f t="shared" si="1"/>
        <v>27.052313976286857</v>
      </c>
      <c r="I14" s="98">
        <f t="shared" si="4"/>
        <v>1.0566672767526604</v>
      </c>
      <c r="J14" s="97">
        <f>SEKTOR_USD!J14*$B$54</f>
        <v>14060289.069519827</v>
      </c>
      <c r="K14" s="97">
        <f>SEKTOR_USD!K14*$C$54</f>
        <v>15609302.537441844</v>
      </c>
      <c r="L14" s="98">
        <f t="shared" si="2"/>
        <v>11.016938985130817</v>
      </c>
      <c r="M14" s="98">
        <f t="shared" si="5"/>
        <v>1.0768824420259953</v>
      </c>
    </row>
    <row r="15" spans="1:13" ht="13.8" x14ac:dyDescent="0.25">
      <c r="A15" s="96" t="str">
        <f>SEKTOR_USD!A15</f>
        <v xml:space="preserve"> Zeytin ve Zeytinyağı </v>
      </c>
      <c r="B15" s="97">
        <f>SEKTOR_USD!B15*$B$52</f>
        <v>131004.33466591597</v>
      </c>
      <c r="C15" s="97">
        <f>SEKTOR_USD!C15*$C$52</f>
        <v>199014.81956071319</v>
      </c>
      <c r="D15" s="98">
        <f t="shared" si="0"/>
        <v>51.914682875368875</v>
      </c>
      <c r="E15" s="98">
        <f t="shared" si="3"/>
        <v>0.15231067214223162</v>
      </c>
      <c r="F15" s="97">
        <f>SEKTOR_USD!F15*$B$53</f>
        <v>1045332.3719605381</v>
      </c>
      <c r="G15" s="97">
        <f>SEKTOR_USD!G15*$C$53</f>
        <v>1275830.666284783</v>
      </c>
      <c r="H15" s="98">
        <f t="shared" si="1"/>
        <v>22.050239761726846</v>
      </c>
      <c r="I15" s="98">
        <f t="shared" si="4"/>
        <v>0.14410678004253519</v>
      </c>
      <c r="J15" s="97">
        <f>SEKTOR_USD!J15*$B$54</f>
        <v>1664070.1071722412</v>
      </c>
      <c r="K15" s="97">
        <f>SEKTOR_USD!K15*$C$54</f>
        <v>2130650.838214553</v>
      </c>
      <c r="L15" s="98">
        <f t="shared" si="2"/>
        <v>28.038526083205333</v>
      </c>
      <c r="M15" s="98">
        <f t="shared" si="5"/>
        <v>0.14699314541809458</v>
      </c>
    </row>
    <row r="16" spans="1:13" ht="13.8" x14ac:dyDescent="0.25">
      <c r="A16" s="96" t="str">
        <f>SEKTOR_USD!A16</f>
        <v xml:space="preserve"> Tütün </v>
      </c>
      <c r="B16" s="97">
        <f>SEKTOR_USD!B16*$B$52</f>
        <v>512463.68766388355</v>
      </c>
      <c r="C16" s="97">
        <f>SEKTOR_USD!C16*$C$52</f>
        <v>452303.93135671463</v>
      </c>
      <c r="D16" s="98">
        <f t="shared" si="0"/>
        <v>-11.739320805619052</v>
      </c>
      <c r="E16" s="98">
        <f t="shared" si="3"/>
        <v>0.34615872300152301</v>
      </c>
      <c r="F16" s="97">
        <f>SEKTOR_USD!F16*$B$53</f>
        <v>3274886.9968419252</v>
      </c>
      <c r="G16" s="97">
        <f>SEKTOR_USD!G16*$C$53</f>
        <v>3277529.2025939687</v>
      </c>
      <c r="H16" s="98">
        <f t="shared" si="1"/>
        <v>8.0680822104441469E-2</v>
      </c>
      <c r="I16" s="98">
        <f t="shared" si="4"/>
        <v>0.37020130677417634</v>
      </c>
      <c r="J16" s="97">
        <f>SEKTOR_USD!J16*$B$54</f>
        <v>5546297.0326229976</v>
      </c>
      <c r="K16" s="97">
        <f>SEKTOR_USD!K16*$C$54</f>
        <v>6447625.67773386</v>
      </c>
      <c r="L16" s="98">
        <f t="shared" si="2"/>
        <v>16.250998455533473</v>
      </c>
      <c r="M16" s="98">
        <f t="shared" si="5"/>
        <v>0.44482031586309889</v>
      </c>
    </row>
    <row r="17" spans="1:13" ht="13.8" x14ac:dyDescent="0.25">
      <c r="A17" s="96" t="str">
        <f>SEKTOR_USD!A17</f>
        <v xml:space="preserve"> Süs Bitkileri ve Mam.</v>
      </c>
      <c r="B17" s="97">
        <f>SEKTOR_USD!B17*$B$52</f>
        <v>41888.420114046123</v>
      </c>
      <c r="C17" s="97">
        <f>SEKTOR_USD!C17*$C$52</f>
        <v>104004.46271205027</v>
      </c>
      <c r="D17" s="98">
        <f t="shared" si="0"/>
        <v>148.28929434169623</v>
      </c>
      <c r="E17" s="98">
        <f t="shared" si="3"/>
        <v>7.959703531842488E-2</v>
      </c>
      <c r="F17" s="97">
        <f>SEKTOR_USD!F17*$B$53</f>
        <v>406110.54215982929</v>
      </c>
      <c r="G17" s="97">
        <f>SEKTOR_USD!G17*$C$53</f>
        <v>788970.00995653891</v>
      </c>
      <c r="H17" s="98">
        <f t="shared" si="1"/>
        <v>94.274693230207021</v>
      </c>
      <c r="I17" s="98">
        <f t="shared" si="4"/>
        <v>8.9115217786735063E-2</v>
      </c>
      <c r="J17" s="97">
        <f>SEKTOR_USD!J17*$B$54</f>
        <v>619333.55917717027</v>
      </c>
      <c r="K17" s="97">
        <f>SEKTOR_USD!K17*$C$54</f>
        <v>1122488.7691952887</v>
      </c>
      <c r="L17" s="98">
        <f t="shared" si="2"/>
        <v>81.241392875044056</v>
      </c>
      <c r="M17" s="98">
        <f t="shared" si="5"/>
        <v>7.7440259999975655E-2</v>
      </c>
    </row>
    <row r="18" spans="1:13" s="21" customFormat="1" ht="15.6" x14ac:dyDescent="0.3">
      <c r="A18" s="94" t="s">
        <v>12</v>
      </c>
      <c r="B18" s="92">
        <f>SEKTOR_USD!B18*$B$52</f>
        <v>1502443.3687611232</v>
      </c>
      <c r="C18" s="92">
        <f>SEKTOR_USD!C18*$C$52</f>
        <v>2261090.3083670144</v>
      </c>
      <c r="D18" s="95">
        <f t="shared" si="0"/>
        <v>50.494211986935142</v>
      </c>
      <c r="E18" s="95">
        <f t="shared" si="3"/>
        <v>1.7304650246742239</v>
      </c>
      <c r="F18" s="92">
        <f>SEKTOR_USD!F18*$B$53</f>
        <v>8804424.2750885598</v>
      </c>
      <c r="G18" s="92">
        <f>SEKTOR_USD!G18*$C$53</f>
        <v>14354552.795267541</v>
      </c>
      <c r="H18" s="95">
        <f t="shared" si="1"/>
        <v>63.037949407806735</v>
      </c>
      <c r="I18" s="95">
        <f t="shared" si="4"/>
        <v>1.6213659358888939</v>
      </c>
      <c r="J18" s="92">
        <f>SEKTOR_USD!J18*$B$54</f>
        <v>14613399.362241039</v>
      </c>
      <c r="K18" s="92">
        <f>SEKTOR_USD!K18*$C$54</f>
        <v>22804783.527325518</v>
      </c>
      <c r="L18" s="95">
        <f t="shared" si="2"/>
        <v>56.053926687652563</v>
      </c>
      <c r="M18" s="95">
        <f t="shared" si="5"/>
        <v>1.5732971358504551</v>
      </c>
    </row>
    <row r="19" spans="1:13" ht="13.8" x14ac:dyDescent="0.25">
      <c r="A19" s="96" t="str">
        <f>SEKTOR_USD!A19</f>
        <v xml:space="preserve"> Su Ürünleri ve Hayvansal Mamuller</v>
      </c>
      <c r="B19" s="97">
        <f>SEKTOR_USD!B19*$B$52</f>
        <v>1502443.3687611232</v>
      </c>
      <c r="C19" s="97">
        <f>SEKTOR_USD!C19*$C$52</f>
        <v>2261090.3083670144</v>
      </c>
      <c r="D19" s="98">
        <f t="shared" si="0"/>
        <v>50.494211986935142</v>
      </c>
      <c r="E19" s="98">
        <f t="shared" si="3"/>
        <v>1.7304650246742239</v>
      </c>
      <c r="F19" s="97">
        <f>SEKTOR_USD!F19*$B$53</f>
        <v>8804424.2750885598</v>
      </c>
      <c r="G19" s="97">
        <f>SEKTOR_USD!G19*$C$53</f>
        <v>14354552.795267541</v>
      </c>
      <c r="H19" s="98">
        <f t="shared" si="1"/>
        <v>63.037949407806735</v>
      </c>
      <c r="I19" s="98">
        <f t="shared" si="4"/>
        <v>1.6213659358888939</v>
      </c>
      <c r="J19" s="97">
        <f>SEKTOR_USD!J19*$B$54</f>
        <v>14613399.362241039</v>
      </c>
      <c r="K19" s="97">
        <f>SEKTOR_USD!K19*$C$54</f>
        <v>22804783.527325518</v>
      </c>
      <c r="L19" s="98">
        <f t="shared" si="2"/>
        <v>56.053926687652563</v>
      </c>
      <c r="M19" s="98">
        <f t="shared" si="5"/>
        <v>1.5732971358504551</v>
      </c>
    </row>
    <row r="20" spans="1:13" s="21" customFormat="1" ht="15.6" x14ac:dyDescent="0.3">
      <c r="A20" s="94" t="s">
        <v>110</v>
      </c>
      <c r="B20" s="92">
        <f>SEKTOR_USD!B20*$B$52</f>
        <v>3514520.4798612869</v>
      </c>
      <c r="C20" s="92">
        <f>SEKTOR_USD!C20*$C$52</f>
        <v>4359287.8632520549</v>
      </c>
      <c r="D20" s="95">
        <f t="shared" si="0"/>
        <v>24.03649056055891</v>
      </c>
      <c r="E20" s="95">
        <f t="shared" si="3"/>
        <v>3.3362644348745993</v>
      </c>
      <c r="F20" s="92">
        <f>SEKTOR_USD!F20*$B$53</f>
        <v>19629031.118415345</v>
      </c>
      <c r="G20" s="92">
        <f>SEKTOR_USD!G20*$C$53</f>
        <v>29733812.619308107</v>
      </c>
      <c r="H20" s="95">
        <f t="shared" si="1"/>
        <v>51.478758375459357</v>
      </c>
      <c r="I20" s="95">
        <f t="shared" si="4"/>
        <v>3.3584739011126366</v>
      </c>
      <c r="J20" s="92">
        <f>SEKTOR_USD!J20*$B$54</f>
        <v>33586797.939059466</v>
      </c>
      <c r="K20" s="92">
        <f>SEKTOR_USD!K20*$C$54</f>
        <v>49414824.06275627</v>
      </c>
      <c r="L20" s="95">
        <f t="shared" si="2"/>
        <v>47.125737179279433</v>
      </c>
      <c r="M20" s="95">
        <f t="shared" si="5"/>
        <v>3.4091181384525169</v>
      </c>
    </row>
    <row r="21" spans="1:13" ht="13.8" x14ac:dyDescent="0.25">
      <c r="A21" s="96" t="str">
        <f>SEKTOR_USD!A21</f>
        <v xml:space="preserve"> Mobilya,Kağıt ve Orman Ürünleri</v>
      </c>
      <c r="B21" s="97">
        <f>SEKTOR_USD!B21*$B$52</f>
        <v>3514520.4798612869</v>
      </c>
      <c r="C21" s="97">
        <f>SEKTOR_USD!C21*$C$52</f>
        <v>4359287.8632520549</v>
      </c>
      <c r="D21" s="98">
        <f t="shared" si="0"/>
        <v>24.03649056055891</v>
      </c>
      <c r="E21" s="98">
        <f t="shared" si="3"/>
        <v>3.3362644348745993</v>
      </c>
      <c r="F21" s="97">
        <f>SEKTOR_USD!F21*$B$53</f>
        <v>19629031.118415345</v>
      </c>
      <c r="G21" s="97">
        <f>SEKTOR_USD!G21*$C$53</f>
        <v>29733812.619308107</v>
      </c>
      <c r="H21" s="98">
        <f t="shared" si="1"/>
        <v>51.478758375459357</v>
      </c>
      <c r="I21" s="98">
        <f t="shared" si="4"/>
        <v>3.3584739011126366</v>
      </c>
      <c r="J21" s="97">
        <f>SEKTOR_USD!J21*$B$54</f>
        <v>33586797.939059466</v>
      </c>
      <c r="K21" s="97">
        <f>SEKTOR_USD!K21*$C$54</f>
        <v>49414824.06275627</v>
      </c>
      <c r="L21" s="98">
        <f t="shared" si="2"/>
        <v>47.125737179279433</v>
      </c>
      <c r="M21" s="98">
        <f t="shared" si="5"/>
        <v>3.4091181384525169</v>
      </c>
    </row>
    <row r="22" spans="1:13" ht="16.8" x14ac:dyDescent="0.3">
      <c r="A22" s="91" t="s">
        <v>14</v>
      </c>
      <c r="B22" s="92">
        <f>SEKTOR_USD!B22*$B$52</f>
        <v>78692453.173386917</v>
      </c>
      <c r="C22" s="92">
        <f>SEKTOR_USD!C22*$C$52</f>
        <v>109055264.64026271</v>
      </c>
      <c r="D22" s="95">
        <f t="shared" si="0"/>
        <v>38.584146563554107</v>
      </c>
      <c r="E22" s="95">
        <f t="shared" si="3"/>
        <v>83.462531557556105</v>
      </c>
      <c r="F22" s="92">
        <f>SEKTOR_USD!F22*$B$53</f>
        <v>439373024.53644007</v>
      </c>
      <c r="G22" s="92">
        <f>SEKTOR_USD!G22*$C$53</f>
        <v>733984105.87365723</v>
      </c>
      <c r="H22" s="95">
        <f t="shared" si="1"/>
        <v>67.052610170605291</v>
      </c>
      <c r="I22" s="95">
        <f t="shared" si="4"/>
        <v>82.904486382867816</v>
      </c>
      <c r="J22" s="92">
        <f>SEKTOR_USD!J22*$B$54</f>
        <v>775812758.01868355</v>
      </c>
      <c r="K22" s="92">
        <f>SEKTOR_USD!K22*$C$54</f>
        <v>1196908907.2992973</v>
      </c>
      <c r="L22" s="95">
        <f t="shared" si="2"/>
        <v>54.278064510827839</v>
      </c>
      <c r="M22" s="95">
        <f t="shared" si="5"/>
        <v>82.574489403571476</v>
      </c>
    </row>
    <row r="23" spans="1:13" s="21" customFormat="1" ht="15.6" x14ac:dyDescent="0.3">
      <c r="A23" s="94" t="s">
        <v>15</v>
      </c>
      <c r="B23" s="92">
        <f>SEKTOR_USD!B23*$B$52</f>
        <v>7084834.7248405293</v>
      </c>
      <c r="C23" s="92">
        <f>SEKTOR_USD!C23*$C$52</f>
        <v>9340197.2636316791</v>
      </c>
      <c r="D23" s="95">
        <f t="shared" si="0"/>
        <v>31.83366481201741</v>
      </c>
      <c r="E23" s="95">
        <f t="shared" si="3"/>
        <v>7.1482702961765083</v>
      </c>
      <c r="F23" s="92">
        <f>SEKTOR_USD!F23*$B$53</f>
        <v>38189748.326011389</v>
      </c>
      <c r="G23" s="92">
        <f>SEKTOR_USD!G23*$C$53</f>
        <v>66824145.119629651</v>
      </c>
      <c r="H23" s="95">
        <f t="shared" si="1"/>
        <v>74.97927598049948</v>
      </c>
      <c r="I23" s="95">
        <f t="shared" si="4"/>
        <v>7.5478765613362464</v>
      </c>
      <c r="J23" s="92">
        <f>SEKTOR_USD!J23*$B$54</f>
        <v>67519557.267723694</v>
      </c>
      <c r="K23" s="92">
        <f>SEKTOR_USD!K23*$C$54</f>
        <v>108061801.61593461</v>
      </c>
      <c r="L23" s="95">
        <f t="shared" si="2"/>
        <v>60.045186889267832</v>
      </c>
      <c r="M23" s="95">
        <f t="shared" si="5"/>
        <v>7.4551605707405137</v>
      </c>
    </row>
    <row r="24" spans="1:13" ht="13.8" x14ac:dyDescent="0.25">
      <c r="A24" s="96" t="str">
        <f>SEKTOR_USD!A24</f>
        <v xml:space="preserve"> Tekstil ve Hammaddeleri</v>
      </c>
      <c r="B24" s="97">
        <f>SEKTOR_USD!B24*$B$52</f>
        <v>4499071.4383902773</v>
      </c>
      <c r="C24" s="97">
        <f>SEKTOR_USD!C24*$C$52</f>
        <v>6242529.1369703729</v>
      </c>
      <c r="D24" s="98">
        <f t="shared" si="0"/>
        <v>38.75150066974458</v>
      </c>
      <c r="E24" s="98">
        <f t="shared" si="3"/>
        <v>4.7775528014352826</v>
      </c>
      <c r="F24" s="97">
        <f>SEKTOR_USD!F24*$B$53</f>
        <v>24761069.483636383</v>
      </c>
      <c r="G24" s="97">
        <f>SEKTOR_USD!G24*$C$53</f>
        <v>44685209.687765129</v>
      </c>
      <c r="H24" s="98">
        <f t="shared" si="1"/>
        <v>80.465588198021194</v>
      </c>
      <c r="I24" s="98">
        <f t="shared" si="4"/>
        <v>5.0472541958730117</v>
      </c>
      <c r="J24" s="97">
        <f>SEKTOR_USD!J24*$B$54</f>
        <v>43554243.393652134</v>
      </c>
      <c r="K24" s="97">
        <f>SEKTOR_USD!K24*$C$54</f>
        <v>71478124.200534433</v>
      </c>
      <c r="L24" s="98">
        <f t="shared" si="2"/>
        <v>64.112882307472475</v>
      </c>
      <c r="M24" s="98">
        <f t="shared" si="5"/>
        <v>4.9312604939185096</v>
      </c>
    </row>
    <row r="25" spans="1:13" ht="13.8" x14ac:dyDescent="0.25">
      <c r="A25" s="96" t="str">
        <f>SEKTOR_USD!A25</f>
        <v xml:space="preserve"> Deri ve Deri Mamulleri </v>
      </c>
      <c r="B25" s="97">
        <f>SEKTOR_USD!B25*$B$52</f>
        <v>877256.40674129885</v>
      </c>
      <c r="C25" s="97">
        <f>SEKTOR_USD!C25*$C$52</f>
        <v>1251261.7873594747</v>
      </c>
      <c r="D25" s="98">
        <f t="shared" si="0"/>
        <v>42.633530829085103</v>
      </c>
      <c r="E25" s="98">
        <f t="shared" si="3"/>
        <v>0.95761976057502363</v>
      </c>
      <c r="F25" s="97">
        <f>SEKTOR_USD!F25*$B$53</f>
        <v>4962169.7778040124</v>
      </c>
      <c r="G25" s="97">
        <f>SEKTOR_USD!G25*$C$53</f>
        <v>7500024.7116818847</v>
      </c>
      <c r="H25" s="98">
        <f t="shared" si="1"/>
        <v>51.144056884748302</v>
      </c>
      <c r="I25" s="98">
        <f t="shared" si="4"/>
        <v>0.84713782165717999</v>
      </c>
      <c r="J25" s="97">
        <f>SEKTOR_USD!J25*$B$54</f>
        <v>8864548.8663026132</v>
      </c>
      <c r="K25" s="97">
        <f>SEKTOR_USD!K25*$C$54</f>
        <v>11886289.083786566</v>
      </c>
      <c r="L25" s="98">
        <f t="shared" si="2"/>
        <v>34.087918776901219</v>
      </c>
      <c r="M25" s="98">
        <f t="shared" si="5"/>
        <v>0.82003254049766006</v>
      </c>
    </row>
    <row r="26" spans="1:13" ht="13.8" x14ac:dyDescent="0.25">
      <c r="A26" s="96" t="str">
        <f>SEKTOR_USD!A26</f>
        <v xml:space="preserve"> Halı </v>
      </c>
      <c r="B26" s="97">
        <f>SEKTOR_USD!B26*$B$52</f>
        <v>1708506.8797089527</v>
      </c>
      <c r="C26" s="97">
        <f>SEKTOR_USD!C26*$C$52</f>
        <v>1846406.339301833</v>
      </c>
      <c r="D26" s="98">
        <f t="shared" si="0"/>
        <v>8.0713435357293744</v>
      </c>
      <c r="E26" s="98">
        <f t="shared" si="3"/>
        <v>1.4130977341662032</v>
      </c>
      <c r="F26" s="97">
        <f>SEKTOR_USD!F26*$B$53</f>
        <v>8466509.0645709988</v>
      </c>
      <c r="G26" s="97">
        <f>SEKTOR_USD!G26*$C$53</f>
        <v>14638910.720182644</v>
      </c>
      <c r="H26" s="98">
        <f t="shared" si="1"/>
        <v>72.903738820061164</v>
      </c>
      <c r="I26" s="98">
        <f t="shared" si="4"/>
        <v>1.6534845438060557</v>
      </c>
      <c r="J26" s="97">
        <f>SEKTOR_USD!J26*$B$54</f>
        <v>15100765.007768944</v>
      </c>
      <c r="K26" s="97">
        <f>SEKTOR_USD!K26*$C$54</f>
        <v>24697388.331613623</v>
      </c>
      <c r="L26" s="98">
        <f t="shared" si="2"/>
        <v>63.550577198621859</v>
      </c>
      <c r="M26" s="98">
        <f t="shared" si="5"/>
        <v>1.7038675363243458</v>
      </c>
    </row>
    <row r="27" spans="1:13" s="21" customFormat="1" ht="15.6" x14ac:dyDescent="0.3">
      <c r="A27" s="94" t="s">
        <v>19</v>
      </c>
      <c r="B27" s="92">
        <f>SEKTOR_USD!B27*$B$52</f>
        <v>10848024.868114315</v>
      </c>
      <c r="C27" s="92">
        <f>SEKTOR_USD!C27*$C$52</f>
        <v>16512973.777698111</v>
      </c>
      <c r="D27" s="95">
        <f t="shared" si="0"/>
        <v>52.221016991165136</v>
      </c>
      <c r="E27" s="95">
        <f t="shared" si="3"/>
        <v>12.637763060559246</v>
      </c>
      <c r="F27" s="92">
        <f>SEKTOR_USD!F27*$B$53</f>
        <v>66152083.352809794</v>
      </c>
      <c r="G27" s="92">
        <f>SEKTOR_USD!G27*$C$53</f>
        <v>110981039.72541481</v>
      </c>
      <c r="H27" s="95">
        <f t="shared" si="1"/>
        <v>67.7665072670775</v>
      </c>
      <c r="I27" s="95">
        <f t="shared" si="4"/>
        <v>12.53545686213528</v>
      </c>
      <c r="J27" s="92">
        <f>SEKTOR_USD!J27*$B$54</f>
        <v>117755601.51393269</v>
      </c>
      <c r="K27" s="92">
        <f>SEKTOR_USD!K27*$C$54</f>
        <v>173236191.30211666</v>
      </c>
      <c r="L27" s="95">
        <f t="shared" si="2"/>
        <v>47.115032384781777</v>
      </c>
      <c r="M27" s="95">
        <f t="shared" si="5"/>
        <v>11.95152776936821</v>
      </c>
    </row>
    <row r="28" spans="1:13" ht="13.8" x14ac:dyDescent="0.25">
      <c r="A28" s="96" t="str">
        <f>SEKTOR_USD!A28</f>
        <v xml:space="preserve"> Kimyevi Maddeler ve Mamulleri  </v>
      </c>
      <c r="B28" s="97">
        <f>SEKTOR_USD!B28*$B$52</f>
        <v>10848024.868114315</v>
      </c>
      <c r="C28" s="97">
        <f>SEKTOR_USD!C28*$C$52</f>
        <v>16512973.777698111</v>
      </c>
      <c r="D28" s="98">
        <f t="shared" si="0"/>
        <v>52.221016991165136</v>
      </c>
      <c r="E28" s="98">
        <f t="shared" si="3"/>
        <v>12.637763060559246</v>
      </c>
      <c r="F28" s="97">
        <f>SEKTOR_USD!F28*$B$53</f>
        <v>66152083.352809794</v>
      </c>
      <c r="G28" s="97">
        <f>SEKTOR_USD!G28*$C$53</f>
        <v>110981039.72541481</v>
      </c>
      <c r="H28" s="98">
        <f t="shared" si="1"/>
        <v>67.7665072670775</v>
      </c>
      <c r="I28" s="98">
        <f t="shared" si="4"/>
        <v>12.53545686213528</v>
      </c>
      <c r="J28" s="97">
        <f>SEKTOR_USD!J28*$B$54</f>
        <v>117755601.51393269</v>
      </c>
      <c r="K28" s="97">
        <f>SEKTOR_USD!K28*$C$54</f>
        <v>173236191.30211666</v>
      </c>
      <c r="L28" s="98">
        <f t="shared" si="2"/>
        <v>47.115032384781777</v>
      </c>
      <c r="M28" s="98">
        <f t="shared" si="5"/>
        <v>11.95152776936821</v>
      </c>
    </row>
    <row r="29" spans="1:13" s="21" customFormat="1" ht="15.6" x14ac:dyDescent="0.3">
      <c r="A29" s="94" t="s">
        <v>21</v>
      </c>
      <c r="B29" s="92">
        <f>SEKTOR_USD!B29*$B$52</f>
        <v>60759593.580432072</v>
      </c>
      <c r="C29" s="92">
        <f>SEKTOR_USD!C29*$C$52</f>
        <v>83202093.598932922</v>
      </c>
      <c r="D29" s="95">
        <f t="shared" si="0"/>
        <v>36.936553877359323</v>
      </c>
      <c r="E29" s="95">
        <f t="shared" si="3"/>
        <v>63.676498200820355</v>
      </c>
      <c r="F29" s="92">
        <f>SEKTOR_USD!F29*$B$53</f>
        <v>335031192.85761887</v>
      </c>
      <c r="G29" s="92">
        <f>SEKTOR_USD!G29*$C$53</f>
        <v>556178921.02861273</v>
      </c>
      <c r="H29" s="95">
        <f t="shared" si="1"/>
        <v>66.008101002397396</v>
      </c>
      <c r="I29" s="95">
        <f t="shared" si="4"/>
        <v>62.821152959396287</v>
      </c>
      <c r="J29" s="92">
        <f>SEKTOR_USD!J29*$B$54</f>
        <v>590537599.23702729</v>
      </c>
      <c r="K29" s="92">
        <f>SEKTOR_USD!K29*$C$54</f>
        <v>915610914.38124609</v>
      </c>
      <c r="L29" s="95">
        <f t="shared" si="2"/>
        <v>55.047014036737465</v>
      </c>
      <c r="M29" s="95">
        <f t="shared" si="5"/>
        <v>63.167801063462747</v>
      </c>
    </row>
    <row r="30" spans="1:13" ht="13.8" x14ac:dyDescent="0.25">
      <c r="A30" s="96" t="str">
        <f>SEKTOR_USD!A30</f>
        <v xml:space="preserve"> Hazırgiyim ve Konfeksiyon </v>
      </c>
      <c r="B30" s="97">
        <f>SEKTOR_USD!B30*$B$52</f>
        <v>12393028.828209786</v>
      </c>
      <c r="C30" s="97">
        <f>SEKTOR_USD!C30*$C$52</f>
        <v>14611955.025669243</v>
      </c>
      <c r="D30" s="98">
        <f t="shared" si="0"/>
        <v>17.904631936372155</v>
      </c>
      <c r="E30" s="98">
        <f t="shared" si="3"/>
        <v>11.182869176196169</v>
      </c>
      <c r="F30" s="97">
        <f>SEKTOR_USD!F30*$B$53</f>
        <v>57408468.874460764</v>
      </c>
      <c r="G30" s="97">
        <f>SEKTOR_USD!G30*$C$53</f>
        <v>88965938.502945751</v>
      </c>
      <c r="H30" s="98">
        <f t="shared" si="1"/>
        <v>54.970059726717288</v>
      </c>
      <c r="I30" s="98">
        <f t="shared" si="4"/>
        <v>10.048821736238137</v>
      </c>
      <c r="J30" s="97">
        <f>SEKTOR_USD!J30*$B$54</f>
        <v>99925049.757652834</v>
      </c>
      <c r="K30" s="97">
        <f>SEKTOR_USD!K30*$C$54</f>
        <v>153140158.88414842</v>
      </c>
      <c r="L30" s="98">
        <f t="shared" si="2"/>
        <v>53.255023895967653</v>
      </c>
      <c r="M30" s="98">
        <f t="shared" si="5"/>
        <v>10.56510679294181</v>
      </c>
    </row>
    <row r="31" spans="1:13" ht="13.8" x14ac:dyDescent="0.25">
      <c r="A31" s="96" t="str">
        <f>SEKTOR_USD!A31</f>
        <v xml:space="preserve"> Otomotiv Endüstrisi</v>
      </c>
      <c r="B31" s="97">
        <f>SEKTOR_USD!B31*$B$52</f>
        <v>15107835.858312456</v>
      </c>
      <c r="C31" s="97">
        <f>SEKTOR_USD!C31*$C$52</f>
        <v>17172198.314656071</v>
      </c>
      <c r="D31" s="98">
        <f t="shared" si="0"/>
        <v>13.664183776578339</v>
      </c>
      <c r="E31" s="98">
        <f t="shared" si="3"/>
        <v>13.142282937713858</v>
      </c>
      <c r="F31" s="97">
        <f>SEKTOR_USD!F31*$B$53</f>
        <v>84937675.594108239</v>
      </c>
      <c r="G31" s="97">
        <f>SEKTOR_USD!G31*$C$53</f>
        <v>130895391.35619575</v>
      </c>
      <c r="H31" s="98">
        <f t="shared" si="1"/>
        <v>54.107574101398413</v>
      </c>
      <c r="I31" s="98">
        <f t="shared" si="4"/>
        <v>14.784809512125646</v>
      </c>
      <c r="J31" s="97">
        <f>SEKTOR_USD!J31*$B$54</f>
        <v>157499689.83983794</v>
      </c>
      <c r="K31" s="97">
        <f>SEKTOR_USD!K31*$C$54</f>
        <v>227566949.99193659</v>
      </c>
      <c r="L31" s="98">
        <f t="shared" si="2"/>
        <v>44.487236910339526</v>
      </c>
      <c r="M31" s="98">
        <f t="shared" si="5"/>
        <v>15.699795185844783</v>
      </c>
    </row>
    <row r="32" spans="1:13" ht="13.8" x14ac:dyDescent="0.25">
      <c r="A32" s="96" t="str">
        <f>SEKTOR_USD!A32</f>
        <v xml:space="preserve"> Gemi ve Yat</v>
      </c>
      <c r="B32" s="97">
        <f>SEKTOR_USD!B32*$B$52</f>
        <v>970632.65958557511</v>
      </c>
      <c r="C32" s="97">
        <f>SEKTOR_USD!C32*$C$52</f>
        <v>658935.58110842179</v>
      </c>
      <c r="D32" s="98">
        <f t="shared" si="0"/>
        <v>-32.112774631984529</v>
      </c>
      <c r="E32" s="98">
        <f t="shared" si="3"/>
        <v>0.50429873251945501</v>
      </c>
      <c r="F32" s="97">
        <f>SEKTOR_USD!F32*$B$53</f>
        <v>4197442.45584739</v>
      </c>
      <c r="G32" s="97">
        <f>SEKTOR_USD!G32*$C$53</f>
        <v>6482529.2618410094</v>
      </c>
      <c r="H32" s="98">
        <f t="shared" si="1"/>
        <v>54.439979345286829</v>
      </c>
      <c r="I32" s="98">
        <f t="shared" si="4"/>
        <v>0.73221034980742428</v>
      </c>
      <c r="J32" s="97">
        <f>SEKTOR_USD!J32*$B$54</f>
        <v>6857990.0436907336</v>
      </c>
      <c r="K32" s="97">
        <f>SEKTOR_USD!K32*$C$54</f>
        <v>12145344.544059942</v>
      </c>
      <c r="L32" s="98">
        <f t="shared" si="2"/>
        <v>77.097727857355352</v>
      </c>
      <c r="M32" s="98">
        <f t="shared" si="5"/>
        <v>0.83790472127000348</v>
      </c>
    </row>
    <row r="33" spans="1:13" ht="13.8" x14ac:dyDescent="0.25">
      <c r="A33" s="96" t="str">
        <f>SEKTOR_USD!A33</f>
        <v xml:space="preserve"> Elektrik Elektronik</v>
      </c>
      <c r="B33" s="97">
        <f>SEKTOR_USD!B33*$B$52</f>
        <v>6763514.7993824054</v>
      </c>
      <c r="C33" s="97">
        <f>SEKTOR_USD!C33*$C$52</f>
        <v>8640631.8022746928</v>
      </c>
      <c r="D33" s="98">
        <f t="shared" si="0"/>
        <v>27.753572788274113</v>
      </c>
      <c r="E33" s="98">
        <f t="shared" si="3"/>
        <v>6.6128765709154225</v>
      </c>
      <c r="F33" s="97">
        <f>SEKTOR_USD!F33*$B$53</f>
        <v>37194941.889222115</v>
      </c>
      <c r="G33" s="97">
        <f>SEKTOR_USD!G33*$C$53</f>
        <v>62959521.769467413</v>
      </c>
      <c r="H33" s="98">
        <f t="shared" si="1"/>
        <v>69.269041895481593</v>
      </c>
      <c r="I33" s="98">
        <f t="shared" si="4"/>
        <v>7.1113621854192441</v>
      </c>
      <c r="J33" s="97">
        <f>SEKTOR_USD!J33*$B$54</f>
        <v>65852827.374998756</v>
      </c>
      <c r="K33" s="97">
        <f>SEKTOR_USD!K33*$C$54</f>
        <v>104113701.77622387</v>
      </c>
      <c r="L33" s="98">
        <f t="shared" si="2"/>
        <v>58.100579620292777</v>
      </c>
      <c r="M33" s="98">
        <f t="shared" si="5"/>
        <v>7.1827820076015279</v>
      </c>
    </row>
    <row r="34" spans="1:13" ht="13.8" x14ac:dyDescent="0.25">
      <c r="A34" s="96" t="str">
        <f>SEKTOR_USD!A34</f>
        <v xml:space="preserve"> Makine ve Aksamları</v>
      </c>
      <c r="B34" s="97">
        <f>SEKTOR_USD!B34*$B$52</f>
        <v>4572062.3375165155</v>
      </c>
      <c r="C34" s="97">
        <f>SEKTOR_USD!C34*$C$52</f>
        <v>6005671.710262944</v>
      </c>
      <c r="D34" s="98">
        <f t="shared" si="0"/>
        <v>31.355857967700988</v>
      </c>
      <c r="E34" s="98">
        <f t="shared" si="3"/>
        <v>4.5962803015113147</v>
      </c>
      <c r="F34" s="97">
        <f>SEKTOR_USD!F34*$B$53</f>
        <v>26284314.393784195</v>
      </c>
      <c r="G34" s="97">
        <f>SEKTOR_USD!G34*$C$53</f>
        <v>41579214.117217235</v>
      </c>
      <c r="H34" s="98">
        <f t="shared" si="1"/>
        <v>58.190217535405949</v>
      </c>
      <c r="I34" s="98">
        <f t="shared" si="4"/>
        <v>4.6964278422461394</v>
      </c>
      <c r="J34" s="97">
        <f>SEKTOR_USD!J34*$B$54</f>
        <v>45788781.161241248</v>
      </c>
      <c r="K34" s="97">
        <f>SEKTOR_USD!K34*$C$54</f>
        <v>68600600.131978229</v>
      </c>
      <c r="L34" s="98">
        <f t="shared" si="2"/>
        <v>49.819668469460076</v>
      </c>
      <c r="M34" s="98">
        <f t="shared" si="5"/>
        <v>4.7327407241528565</v>
      </c>
    </row>
    <row r="35" spans="1:13" ht="13.8" x14ac:dyDescent="0.25">
      <c r="A35" s="96" t="str">
        <f>SEKTOR_USD!A35</f>
        <v xml:space="preserve"> Demir ve Demir Dışı Metaller </v>
      </c>
      <c r="B35" s="97">
        <f>SEKTOR_USD!B35*$B$52</f>
        <v>5179133.1982760243</v>
      </c>
      <c r="C35" s="97">
        <f>SEKTOR_USD!C35*$C$52</f>
        <v>8004058.2133212881</v>
      </c>
      <c r="D35" s="98">
        <f t="shared" si="0"/>
        <v>54.544359198670456</v>
      </c>
      <c r="E35" s="98">
        <f t="shared" si="3"/>
        <v>6.1256919913172831</v>
      </c>
      <c r="F35" s="97">
        <f>SEKTOR_USD!F35*$B$53</f>
        <v>29480165.424005121</v>
      </c>
      <c r="G35" s="97">
        <f>SEKTOR_USD!G35*$C$53</f>
        <v>52865973.243875474</v>
      </c>
      <c r="H35" s="98">
        <f t="shared" si="1"/>
        <v>79.327261172109118</v>
      </c>
      <c r="I35" s="98">
        <f t="shared" si="4"/>
        <v>5.9712823804230402</v>
      </c>
      <c r="J35" s="97">
        <f>SEKTOR_USD!J35*$B$54</f>
        <v>48756331.981100008</v>
      </c>
      <c r="K35" s="97">
        <f>SEKTOR_USD!K35*$C$54</f>
        <v>81473702.470728815</v>
      </c>
      <c r="L35" s="98">
        <f t="shared" si="2"/>
        <v>67.103838948162519</v>
      </c>
      <c r="M35" s="98">
        <f t="shared" si="5"/>
        <v>5.6208532999551197</v>
      </c>
    </row>
    <row r="36" spans="1:13" ht="13.8" x14ac:dyDescent="0.25">
      <c r="A36" s="96" t="str">
        <f>SEKTOR_USD!A36</f>
        <v xml:space="preserve"> Çelik</v>
      </c>
      <c r="B36" s="97">
        <f>SEKTOR_USD!B36*$B$52</f>
        <v>7103893.344577889</v>
      </c>
      <c r="C36" s="97">
        <f>SEKTOR_USD!C36*$C$52</f>
        <v>15006488.173893074</v>
      </c>
      <c r="D36" s="98">
        <f t="shared" si="0"/>
        <v>111.24315141002099</v>
      </c>
      <c r="E36" s="98">
        <f t="shared" si="3"/>
        <v>11.484814574639374</v>
      </c>
      <c r="F36" s="97">
        <f>SEKTOR_USD!F36*$B$53</f>
        <v>45629071.248650096</v>
      </c>
      <c r="G36" s="97">
        <f>SEKTOR_USD!G36*$C$53</f>
        <v>87478573.067579374</v>
      </c>
      <c r="H36" s="98">
        <f t="shared" si="1"/>
        <v>91.716751346691865</v>
      </c>
      <c r="I36" s="98">
        <f t="shared" si="4"/>
        <v>9.8808218211229377</v>
      </c>
      <c r="J36" s="97">
        <f>SEKTOR_USD!J36*$B$54</f>
        <v>76947583.698302567</v>
      </c>
      <c r="K36" s="97">
        <f>SEKTOR_USD!K36*$C$54</f>
        <v>130329403.00428218</v>
      </c>
      <c r="L36" s="98">
        <f t="shared" si="2"/>
        <v>69.374263284575619</v>
      </c>
      <c r="M36" s="98">
        <f t="shared" si="5"/>
        <v>8.991397625767517</v>
      </c>
    </row>
    <row r="37" spans="1:13" ht="13.8" x14ac:dyDescent="0.25">
      <c r="A37" s="96" t="str">
        <f>SEKTOR_USD!A37</f>
        <v xml:space="preserve"> Çimento Cam Seramik ve Toprak Ürünleri</v>
      </c>
      <c r="B37" s="97">
        <f>SEKTOR_USD!B37*$B$52</f>
        <v>2406813.2093683733</v>
      </c>
      <c r="C37" s="97">
        <f>SEKTOR_USD!C37*$C$52</f>
        <v>3082854.1492743329</v>
      </c>
      <c r="D37" s="98">
        <f t="shared" si="0"/>
        <v>28.088633437547696</v>
      </c>
      <c r="E37" s="98">
        <f t="shared" si="3"/>
        <v>2.359380013151211</v>
      </c>
      <c r="F37" s="97">
        <f>SEKTOR_USD!F37*$B$53</f>
        <v>13523592.614982096</v>
      </c>
      <c r="G37" s="97">
        <f>SEKTOR_USD!G37*$C$53</f>
        <v>20640273.939418361</v>
      </c>
      <c r="H37" s="98">
        <f t="shared" si="1"/>
        <v>52.624191862686374</v>
      </c>
      <c r="I37" s="98">
        <f t="shared" si="4"/>
        <v>2.3313465455936178</v>
      </c>
      <c r="J37" s="97">
        <f>SEKTOR_USD!J37*$B$54</f>
        <v>21934268.646414593</v>
      </c>
      <c r="K37" s="97">
        <f>SEKTOR_USD!K37*$C$54</f>
        <v>33598691.365852341</v>
      </c>
      <c r="L37" s="98">
        <f t="shared" si="2"/>
        <v>53.17899086343337</v>
      </c>
      <c r="M37" s="98">
        <f t="shared" si="5"/>
        <v>2.3179665279821347</v>
      </c>
    </row>
    <row r="38" spans="1:13" ht="13.8" x14ac:dyDescent="0.25">
      <c r="A38" s="96" t="str">
        <f>SEKTOR_USD!A38</f>
        <v xml:space="preserve"> Mücevher</v>
      </c>
      <c r="B38" s="97">
        <f>SEKTOR_USD!B38*$B$52</f>
        <v>2383394.5023439163</v>
      </c>
      <c r="C38" s="97">
        <f>SEKTOR_USD!C38*$C$52</f>
        <v>3926156.5006746789</v>
      </c>
      <c r="D38" s="98">
        <f t="shared" si="0"/>
        <v>64.729611351102591</v>
      </c>
      <c r="E38" s="98">
        <f t="shared" si="3"/>
        <v>3.0047789248725905</v>
      </c>
      <c r="F38" s="97">
        <f>SEKTOR_USD!F38*$B$53</f>
        <v>12839170.739750635</v>
      </c>
      <c r="G38" s="97">
        <f>SEKTOR_USD!G38*$C$53</f>
        <v>23311306.27019462</v>
      </c>
      <c r="H38" s="98">
        <f t="shared" si="1"/>
        <v>81.563955669051083</v>
      </c>
      <c r="I38" s="98">
        <f t="shared" si="4"/>
        <v>2.6330432195719471</v>
      </c>
      <c r="J38" s="97">
        <f>SEKTOR_USD!J38*$B$54</f>
        <v>24276255.157334976</v>
      </c>
      <c r="K38" s="97">
        <f>SEKTOR_USD!K38*$C$54</f>
        <v>37215958.916671261</v>
      </c>
      <c r="L38" s="98">
        <f t="shared" si="2"/>
        <v>53.301893869024539</v>
      </c>
      <c r="M38" s="98">
        <f t="shared" si="5"/>
        <v>2.5675210423009829</v>
      </c>
    </row>
    <row r="39" spans="1:13" ht="13.8" x14ac:dyDescent="0.25">
      <c r="A39" s="96" t="str">
        <f>SEKTOR_USD!A39</f>
        <v xml:space="preserve"> Savunma ve Havacılık Sanayii</v>
      </c>
      <c r="B39" s="97">
        <f>SEKTOR_USD!B39*$B$52</f>
        <v>957876.17890841526</v>
      </c>
      <c r="C39" s="97">
        <f>SEKTOR_USD!C39*$C$52</f>
        <v>1988345.641730953</v>
      </c>
      <c r="D39" s="98">
        <f t="shared" si="0"/>
        <v>107.57856657390197</v>
      </c>
      <c r="E39" s="98">
        <f t="shared" si="3"/>
        <v>1.5217271849985494</v>
      </c>
      <c r="F39" s="97">
        <f>SEKTOR_USD!F39*$B$53</f>
        <v>6944448.3213081518</v>
      </c>
      <c r="G39" s="97">
        <f>SEKTOR_USD!G39*$C$53</f>
        <v>12571633.613893578</v>
      </c>
      <c r="H39" s="98">
        <f t="shared" si="1"/>
        <v>81.031422975949397</v>
      </c>
      <c r="I39" s="98">
        <f t="shared" si="4"/>
        <v>1.4199828298909349</v>
      </c>
      <c r="J39" s="97">
        <f>SEKTOR_USD!J39*$B$54</f>
        <v>14287944.245967122</v>
      </c>
      <c r="K39" s="97">
        <f>SEKTOR_USD!K39*$C$54</f>
        <v>21943638.778568592</v>
      </c>
      <c r="L39" s="98">
        <f t="shared" si="2"/>
        <v>53.581497805482734</v>
      </c>
      <c r="M39" s="98">
        <f t="shared" si="5"/>
        <v>1.5138869438989062</v>
      </c>
    </row>
    <row r="40" spans="1:13" ht="13.8" x14ac:dyDescent="0.25">
      <c r="A40" s="96" t="str">
        <f>SEKTOR_USD!A40</f>
        <v xml:space="preserve"> İklimlendirme Sanayii</v>
      </c>
      <c r="B40" s="97">
        <f>SEKTOR_USD!B40*$B$52</f>
        <v>2856618.2507315916</v>
      </c>
      <c r="C40" s="97">
        <f>SEKTOR_USD!C40*$C$52</f>
        <v>4015724.8198931259</v>
      </c>
      <c r="D40" s="98">
        <f t="shared" si="0"/>
        <v>40.576180204151619</v>
      </c>
      <c r="E40" s="98">
        <f t="shared" si="3"/>
        <v>3.0733276436711412</v>
      </c>
      <c r="F40" s="97">
        <f>SEKTOR_USD!F40*$B$53</f>
        <v>16248718.227303816</v>
      </c>
      <c r="G40" s="97">
        <f>SEKTOR_USD!G40*$C$53</f>
        <v>27812195.105895806</v>
      </c>
      <c r="H40" s="98">
        <f t="shared" si="1"/>
        <v>71.16547112720005</v>
      </c>
      <c r="I40" s="98">
        <f t="shared" si="4"/>
        <v>3.1414246330169151</v>
      </c>
      <c r="J40" s="97">
        <f>SEKTOR_USD!J40*$B$54</f>
        <v>27772244.329913683</v>
      </c>
      <c r="K40" s="97">
        <f>SEKTOR_USD!K40*$C$54</f>
        <v>44499268.047106922</v>
      </c>
      <c r="L40" s="98">
        <f t="shared" si="2"/>
        <v>60.229283303461514</v>
      </c>
      <c r="M40" s="98">
        <f t="shared" si="5"/>
        <v>3.0699949807489202</v>
      </c>
    </row>
    <row r="41" spans="1:13" ht="13.8" x14ac:dyDescent="0.25">
      <c r="A41" s="96" t="str">
        <f>SEKTOR_USD!A41</f>
        <v xml:space="preserve"> Diğer Sanayi Ürünleri</v>
      </c>
      <c r="B41" s="97">
        <f>SEKTOR_USD!B41*$B$52</f>
        <v>64790.41321913412</v>
      </c>
      <c r="C41" s="97">
        <f>SEKTOR_USD!C41*$C$52</f>
        <v>89073.666174093305</v>
      </c>
      <c r="D41" s="98">
        <f t="shared" si="0"/>
        <v>37.479700697120691</v>
      </c>
      <c r="E41" s="98">
        <f t="shared" si="3"/>
        <v>6.8170149313981535E-2</v>
      </c>
      <c r="F41" s="97">
        <f>SEKTOR_USD!F41*$B$53</f>
        <v>343183.07419622026</v>
      </c>
      <c r="G41" s="97">
        <f>SEKTOR_USD!G41*$C$53</f>
        <v>616370.78008838696</v>
      </c>
      <c r="H41" s="98">
        <f t="shared" si="1"/>
        <v>79.604073287124706</v>
      </c>
      <c r="I41" s="98">
        <f t="shared" si="4"/>
        <v>6.9619903940305844E-2</v>
      </c>
      <c r="J41" s="97">
        <f>SEKTOR_USD!J41*$B$54</f>
        <v>638633.00057275756</v>
      </c>
      <c r="K41" s="97">
        <f>SEKTOR_USD!K41*$C$54</f>
        <v>983496.46968908841</v>
      </c>
      <c r="L41" s="98">
        <f t="shared" si="2"/>
        <v>54.000258177551153</v>
      </c>
      <c r="M41" s="98">
        <f t="shared" si="5"/>
        <v>6.7851210998201641E-2</v>
      </c>
    </row>
    <row r="42" spans="1:13" ht="16.8" x14ac:dyDescent="0.3">
      <c r="A42" s="91" t="s">
        <v>31</v>
      </c>
      <c r="B42" s="92">
        <f>SEKTOR_USD!B42*$B$52</f>
        <v>2558150.6365547599</v>
      </c>
      <c r="C42" s="92">
        <f>SEKTOR_USD!C42*$C$52</f>
        <v>4111408.6779471738</v>
      </c>
      <c r="D42" s="95">
        <f t="shared" si="0"/>
        <v>60.718005390186683</v>
      </c>
      <c r="E42" s="95">
        <f t="shared" si="3"/>
        <v>3.1465567266386434</v>
      </c>
      <c r="F42" s="92">
        <f>SEKTOR_USD!F42*$B$53</f>
        <v>14530852.929141473</v>
      </c>
      <c r="G42" s="92">
        <f>SEKTOR_USD!G42*$C$53</f>
        <v>26331616.972817011</v>
      </c>
      <c r="H42" s="95">
        <f t="shared" si="1"/>
        <v>81.211778146960867</v>
      </c>
      <c r="I42" s="95">
        <f t="shared" si="4"/>
        <v>2.9741913527723809</v>
      </c>
      <c r="J42" s="92">
        <f>SEKTOR_USD!J42*$B$54</f>
        <v>24995858.102903672</v>
      </c>
      <c r="K42" s="92">
        <f>SEKTOR_USD!K42*$C$54</f>
        <v>42017754.474916585</v>
      </c>
      <c r="L42" s="95">
        <f t="shared" si="2"/>
        <v>68.09886782816848</v>
      </c>
      <c r="M42" s="95">
        <f t="shared" si="5"/>
        <v>2.8987958903904003</v>
      </c>
    </row>
    <row r="43" spans="1:13" ht="13.8" x14ac:dyDescent="0.25">
      <c r="A43" s="96" t="str">
        <f>SEKTOR_USD!A43</f>
        <v xml:space="preserve"> Madencilik Ürünleri</v>
      </c>
      <c r="B43" s="97">
        <f>SEKTOR_USD!B43*$B$52</f>
        <v>2558150.6365547599</v>
      </c>
      <c r="C43" s="97">
        <f>SEKTOR_USD!C43*$C$52</f>
        <v>4111408.6779471738</v>
      </c>
      <c r="D43" s="98">
        <f t="shared" si="0"/>
        <v>60.718005390186683</v>
      </c>
      <c r="E43" s="98">
        <f t="shared" si="3"/>
        <v>3.1465567266386434</v>
      </c>
      <c r="F43" s="97">
        <f>SEKTOR_USD!F43*$B$53</f>
        <v>14530852.929141473</v>
      </c>
      <c r="G43" s="97">
        <f>SEKTOR_USD!G43*$C$53</f>
        <v>26331616.972817011</v>
      </c>
      <c r="H43" s="98">
        <f t="shared" si="1"/>
        <v>81.211778146960867</v>
      </c>
      <c r="I43" s="98">
        <f t="shared" si="4"/>
        <v>2.9741913527723809</v>
      </c>
      <c r="J43" s="97">
        <f>SEKTOR_USD!J43*$B$54</f>
        <v>24995858.102903672</v>
      </c>
      <c r="K43" s="97">
        <f>SEKTOR_USD!K43*$C$54</f>
        <v>42017754.474916585</v>
      </c>
      <c r="L43" s="98">
        <f t="shared" si="2"/>
        <v>68.09886782816848</v>
      </c>
      <c r="M43" s="98">
        <f t="shared" si="5"/>
        <v>2.8987958903904003</v>
      </c>
    </row>
    <row r="44" spans="1:13" ht="17.399999999999999" x14ac:dyDescent="0.3">
      <c r="A44" s="99" t="s">
        <v>33</v>
      </c>
      <c r="B44" s="100">
        <f>SEKTOR_USD!B44*$B$52</f>
        <v>94670864.855773345</v>
      </c>
      <c r="C44" s="100">
        <f>SEKTOR_USD!C44*$C$52</f>
        <v>130663739.29127437</v>
      </c>
      <c r="D44" s="101">
        <f>(C44-B44)/B44*100</f>
        <v>38.018955980104849</v>
      </c>
      <c r="E44" s="102">
        <f t="shared" si="3"/>
        <v>100</v>
      </c>
      <c r="F44" s="100">
        <f>SEKTOR_USD!F44*$B$53</f>
        <v>540327649.54103208</v>
      </c>
      <c r="G44" s="100">
        <f>SEKTOR_USD!G44*$C$53</f>
        <v>885337016.00174773</v>
      </c>
      <c r="H44" s="101">
        <f>(G44-F44)/F44*100</f>
        <v>63.851880753053315</v>
      </c>
      <c r="I44" s="101">
        <f t="shared" si="4"/>
        <v>100</v>
      </c>
      <c r="J44" s="100">
        <f>SEKTOR_USD!J44*$B$54</f>
        <v>948926149.43834889</v>
      </c>
      <c r="K44" s="100">
        <f>SEKTOR_USD!K44*$C$54</f>
        <v>1449489928.3597982</v>
      </c>
      <c r="L44" s="101">
        <f>(K44-J44)/J44*100</f>
        <v>52.750551686000371</v>
      </c>
      <c r="M44" s="101">
        <f t="shared" si="5"/>
        <v>100</v>
      </c>
    </row>
    <row r="45" spans="1:13" ht="13.8" hidden="1" x14ac:dyDescent="0.25">
      <c r="A45" s="41" t="s">
        <v>34</v>
      </c>
      <c r="B45" s="39" t="e">
        <f>SEKTOR_USD!#REF!*2.1157</f>
        <v>#REF!</v>
      </c>
      <c r="C45" s="39" t="e">
        <f>SEKTOR_USD!#REF!*2.7012</f>
        <v>#REF!</v>
      </c>
      <c r="D45" s="40"/>
      <c r="E45" s="40"/>
      <c r="F45" s="39" t="e">
        <f>SEKTOR_USD!#REF!*2.1642</f>
        <v>#REF!</v>
      </c>
      <c r="G45" s="39" t="e">
        <f>SEKTOR_USD!#REF!*2.5613</f>
        <v>#REF!</v>
      </c>
      <c r="H45" s="40" t="e">
        <f>(G45-F45)/F45*100</f>
        <v>#REF!</v>
      </c>
      <c r="I45" s="40" t="e">
        <f t="shared" ref="I45:I46" si="6">G45/G$46*100</f>
        <v>#REF!</v>
      </c>
      <c r="J45" s="39" t="e">
        <f>SEKTOR_USD!#REF!*2.0809</f>
        <v>#REF!</v>
      </c>
      <c r="K45" s="39" t="e">
        <f>SEKTOR_USD!#REF!*2.3856</f>
        <v>#REF!</v>
      </c>
      <c r="L45" s="40" t="e">
        <f>(K45-J45)/J45*100</f>
        <v>#REF!</v>
      </c>
      <c r="M45" s="40" t="e">
        <f t="shared" ref="M45:M46" si="7">K45/K$46*100</f>
        <v>#REF!</v>
      </c>
    </row>
    <row r="46" spans="1:13" s="22" customFormat="1" ht="17.399999999999999" hidden="1" x14ac:dyDescent="0.3">
      <c r="A46" s="42" t="s">
        <v>35</v>
      </c>
      <c r="B46" s="43" t="e">
        <f>SEKTOR_USD!#REF!*2.1157</f>
        <v>#REF!</v>
      </c>
      <c r="C46" s="43" t="e">
        <f>SEKTOR_USD!#REF!*2.7012</f>
        <v>#REF!</v>
      </c>
      <c r="D46" s="44" t="e">
        <f>(C46-B46)/B46*100</f>
        <v>#REF!</v>
      </c>
      <c r="E46" s="45" t="e">
        <f>C46/C$46*100</f>
        <v>#REF!</v>
      </c>
      <c r="F46" s="43" t="e">
        <f>SEKTOR_USD!#REF!*2.1642</f>
        <v>#REF!</v>
      </c>
      <c r="G46" s="43" t="e">
        <f>SEKTOR_USD!#REF!*2.5613</f>
        <v>#REF!</v>
      </c>
      <c r="H46" s="44" t="e">
        <f>(G46-F46)/F46*100</f>
        <v>#REF!</v>
      </c>
      <c r="I46" s="45" t="e">
        <f t="shared" si="6"/>
        <v>#REF!</v>
      </c>
      <c r="J46" s="43" t="e">
        <f>SEKTOR_USD!#REF!*2.0809</f>
        <v>#REF!</v>
      </c>
      <c r="K46" s="43" t="e">
        <f>SEKTOR_USD!#REF!*2.3856</f>
        <v>#REF!</v>
      </c>
      <c r="L46" s="44" t="e">
        <f>(K46-J46)/J46*100</f>
        <v>#REF!</v>
      </c>
      <c r="M46" s="45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80"/>
      <c r="B51" s="81">
        <v>2020</v>
      </c>
      <c r="C51" s="81">
        <v>2021</v>
      </c>
    </row>
    <row r="52" spans="1:3" x14ac:dyDescent="0.25">
      <c r="A52" s="83" t="s">
        <v>222</v>
      </c>
      <c r="B52" s="82">
        <v>6.8677080000000004</v>
      </c>
      <c r="C52" s="82">
        <v>8.6051009999999994</v>
      </c>
    </row>
    <row r="53" spans="1:3" x14ac:dyDescent="0.25">
      <c r="A53" s="81" t="s">
        <v>223</v>
      </c>
      <c r="B53" s="82">
        <v>6.5390098571428572</v>
      </c>
      <c r="C53" s="82">
        <v>7.9927841428571424</v>
      </c>
    </row>
    <row r="54" spans="1:3" x14ac:dyDescent="0.25">
      <c r="A54" s="81" t="s">
        <v>224</v>
      </c>
      <c r="B54" s="82">
        <v>6.2100487500000012</v>
      </c>
      <c r="C54" s="82">
        <v>7.8654115000000004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2" sqref="D2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6" t="s">
        <v>37</v>
      </c>
      <c r="B5" s="157"/>
      <c r="C5" s="157"/>
      <c r="D5" s="157"/>
      <c r="E5" s="157"/>
      <c r="F5" s="157"/>
      <c r="G5" s="158"/>
    </row>
    <row r="6" spans="1:7" ht="50.25" customHeight="1" x14ac:dyDescent="0.25">
      <c r="A6" s="87"/>
      <c r="B6" s="159" t="s">
        <v>120</v>
      </c>
      <c r="C6" s="159"/>
      <c r="D6" s="159" t="s">
        <v>121</v>
      </c>
      <c r="E6" s="159"/>
      <c r="F6" s="159" t="s">
        <v>117</v>
      </c>
      <c r="G6" s="159"/>
    </row>
    <row r="7" spans="1:7" ht="28.2" x14ac:dyDescent="0.3">
      <c r="A7" s="88" t="s">
        <v>1</v>
      </c>
      <c r="B7" s="103" t="s">
        <v>38</v>
      </c>
      <c r="C7" s="103" t="s">
        <v>39</v>
      </c>
      <c r="D7" s="103" t="s">
        <v>38</v>
      </c>
      <c r="E7" s="103" t="s">
        <v>39</v>
      </c>
      <c r="F7" s="103" t="s">
        <v>38</v>
      </c>
      <c r="G7" s="103" t="s">
        <v>39</v>
      </c>
    </row>
    <row r="8" spans="1:7" ht="16.8" x14ac:dyDescent="0.3">
      <c r="A8" s="91" t="s">
        <v>2</v>
      </c>
      <c r="B8" s="104">
        <f>SEKTOR_USD!D8</f>
        <v>4.0543199485440962</v>
      </c>
      <c r="C8" s="104">
        <f>SEKTOR_TL!D8</f>
        <v>30.377985296337119</v>
      </c>
      <c r="D8" s="104">
        <f>SEKTOR_USD!H8</f>
        <v>18.349022888431648</v>
      </c>
      <c r="E8" s="104">
        <f>SEKTOR_TL!H8</f>
        <v>44.660768852030749</v>
      </c>
      <c r="F8" s="104">
        <f>SEKTOR_USD!L8</f>
        <v>12.240527527750482</v>
      </c>
      <c r="G8" s="104">
        <f>SEKTOR_TL!L8</f>
        <v>42.159582238840713</v>
      </c>
    </row>
    <row r="9" spans="1:7" s="21" customFormat="1" ht="15.6" x14ac:dyDescent="0.3">
      <c r="A9" s="94" t="s">
        <v>3</v>
      </c>
      <c r="B9" s="104">
        <f>SEKTOR_USD!D9</f>
        <v>3.3005869292272596</v>
      </c>
      <c r="C9" s="104">
        <f>SEKTOR_TL!D9</f>
        <v>29.433572872533365</v>
      </c>
      <c r="D9" s="104">
        <f>SEKTOR_USD!H9</f>
        <v>14.178327866416691</v>
      </c>
      <c r="E9" s="104">
        <f>SEKTOR_TL!H9</f>
        <v>39.562831126758716</v>
      </c>
      <c r="F9" s="104">
        <f>SEKTOR_USD!L9</f>
        <v>9.3180741665582794</v>
      </c>
      <c r="G9" s="104">
        <f>SEKTOR_TL!L9</f>
        <v>38.458113989443362</v>
      </c>
    </row>
    <row r="10" spans="1:7" ht="13.8" x14ac:dyDescent="0.25">
      <c r="A10" s="96" t="s">
        <v>4</v>
      </c>
      <c r="B10" s="105">
        <f>SEKTOR_USD!D10</f>
        <v>10.856400104695449</v>
      </c>
      <c r="C10" s="105">
        <f>SEKTOR_TL!D10</f>
        <v>38.9008559183522</v>
      </c>
      <c r="D10" s="105">
        <f>SEKTOR_USD!H10</f>
        <v>18.295119703338678</v>
      </c>
      <c r="E10" s="105">
        <f>SEKTOR_TL!H10</f>
        <v>44.594881732654422</v>
      </c>
      <c r="F10" s="105">
        <f>SEKTOR_USD!L10</f>
        <v>13.859060684023532</v>
      </c>
      <c r="G10" s="105">
        <f>SEKTOR_TL!L10</f>
        <v>44.209554761275669</v>
      </c>
    </row>
    <row r="11" spans="1:7" ht="13.8" x14ac:dyDescent="0.25">
      <c r="A11" s="96" t="s">
        <v>5</v>
      </c>
      <c r="B11" s="105">
        <f>SEKTOR_USD!D11</f>
        <v>-10.316756156735153</v>
      </c>
      <c r="C11" s="105">
        <f>SEKTOR_TL!D11</f>
        <v>12.371313876321183</v>
      </c>
      <c r="D11" s="105">
        <f>SEKTOR_USD!H11</f>
        <v>20.131051201644603</v>
      </c>
      <c r="E11" s="105">
        <f>SEKTOR_TL!H11</f>
        <v>46.838983590216593</v>
      </c>
      <c r="F11" s="105">
        <f>SEKTOR_USD!L11</f>
        <v>18.87938839130701</v>
      </c>
      <c r="G11" s="105">
        <f>SEKTOR_TL!L11</f>
        <v>50.568110848719591</v>
      </c>
    </row>
    <row r="12" spans="1:7" ht="13.8" x14ac:dyDescent="0.25">
      <c r="A12" s="96" t="s">
        <v>6</v>
      </c>
      <c r="B12" s="105">
        <f>SEKTOR_USD!D12</f>
        <v>23.080210811015252</v>
      </c>
      <c r="C12" s="105">
        <f>SEKTOR_TL!D12</f>
        <v>54.217046666817822</v>
      </c>
      <c r="D12" s="105">
        <f>SEKTOR_USD!H12</f>
        <v>20.766350849190392</v>
      </c>
      <c r="E12" s="105">
        <f>SEKTOR_TL!H12</f>
        <v>47.615525155346653</v>
      </c>
      <c r="F12" s="105">
        <f>SEKTOR_USD!L12</f>
        <v>17.099748328304521</v>
      </c>
      <c r="G12" s="105">
        <f>SEKTOR_TL!L12</f>
        <v>48.31408644715583</v>
      </c>
    </row>
    <row r="13" spans="1:7" ht="13.8" x14ac:dyDescent="0.25">
      <c r="A13" s="96" t="s">
        <v>7</v>
      </c>
      <c r="B13" s="105">
        <f>SEKTOR_USD!D13</f>
        <v>-19.937113108206898</v>
      </c>
      <c r="C13" s="105">
        <f>SEKTOR_TL!D13</f>
        <v>0.31719870085560348</v>
      </c>
      <c r="D13" s="105">
        <f>SEKTOR_USD!H13</f>
        <v>9.0479605617354615</v>
      </c>
      <c r="E13" s="105">
        <f>SEKTOR_TL!H13</f>
        <v>33.291863604803353</v>
      </c>
      <c r="F13" s="105">
        <f>SEKTOR_USD!L13</f>
        <v>5.6389780412860881</v>
      </c>
      <c r="G13" s="105">
        <f>SEKTOR_TL!L13</f>
        <v>33.798310799762895</v>
      </c>
    </row>
    <row r="14" spans="1:7" ht="13.8" x14ac:dyDescent="0.25">
      <c r="A14" s="96" t="s">
        <v>8</v>
      </c>
      <c r="B14" s="105">
        <f>SEKTOR_USD!D14</f>
        <v>-2.3118245986024699</v>
      </c>
      <c r="C14" s="105">
        <f>SEKTOR_TL!D14</f>
        <v>22.401333288302482</v>
      </c>
      <c r="D14" s="105">
        <f>SEKTOR_USD!H14</f>
        <v>3.9432966804440799</v>
      </c>
      <c r="E14" s="105">
        <f>SEKTOR_TL!H14</f>
        <v>27.052313976286857</v>
      </c>
      <c r="F14" s="105">
        <f>SEKTOR_USD!L14</f>
        <v>-12.34780237837041</v>
      </c>
      <c r="G14" s="105">
        <f>SEKTOR_TL!L14</f>
        <v>11.016938985130817</v>
      </c>
    </row>
    <row r="15" spans="1:7" ht="13.8" x14ac:dyDescent="0.25">
      <c r="A15" s="96" t="s">
        <v>9</v>
      </c>
      <c r="B15" s="105">
        <f>SEKTOR_USD!D15</f>
        <v>21.242700451817363</v>
      </c>
      <c r="C15" s="105">
        <f>SEKTOR_TL!D15</f>
        <v>51.914682875368875</v>
      </c>
      <c r="D15" s="105">
        <f>SEKTOR_USD!H15</f>
        <v>-0.14897104636527586</v>
      </c>
      <c r="E15" s="105">
        <f>SEKTOR_TL!H15</f>
        <v>22.050239761726846</v>
      </c>
      <c r="F15" s="105">
        <f>SEKTOR_USD!L15</f>
        <v>1.091403654449844</v>
      </c>
      <c r="G15" s="105">
        <f>SEKTOR_TL!L15</f>
        <v>28.038526083205333</v>
      </c>
    </row>
    <row r="16" spans="1:7" ht="13.8" x14ac:dyDescent="0.25">
      <c r="A16" s="96" t="s">
        <v>10</v>
      </c>
      <c r="B16" s="105">
        <f>SEKTOR_USD!D16</f>
        <v>-29.559388949800404</v>
      </c>
      <c r="C16" s="105">
        <f>SEKTOR_TL!D16</f>
        <v>-11.739320805619052</v>
      </c>
      <c r="D16" s="105">
        <f>SEKTOR_USD!H16</f>
        <v>-18.122578226993934</v>
      </c>
      <c r="E16" s="105">
        <f>SEKTOR_TL!H16</f>
        <v>8.0680822104441469E-2</v>
      </c>
      <c r="F16" s="105">
        <f>SEKTOR_USD!L16</f>
        <v>-8.2153085512388344</v>
      </c>
      <c r="G16" s="105">
        <f>SEKTOR_TL!L16</f>
        <v>16.250998455533473</v>
      </c>
    </row>
    <row r="17" spans="1:7" ht="13.8" x14ac:dyDescent="0.25">
      <c r="A17" s="106" t="s">
        <v>11</v>
      </c>
      <c r="B17" s="105">
        <f>SEKTOR_USD!D17</f>
        <v>98.159019059139695</v>
      </c>
      <c r="C17" s="105">
        <f>SEKTOR_TL!D17</f>
        <v>148.28929434169623</v>
      </c>
      <c r="D17" s="105">
        <f>SEKTOR_USD!H17</f>
        <v>58.938876781879081</v>
      </c>
      <c r="E17" s="105">
        <f>SEKTOR_TL!H17</f>
        <v>94.274693230207021</v>
      </c>
      <c r="F17" s="105">
        <f>SEKTOR_USD!L17</f>
        <v>43.097139326013199</v>
      </c>
      <c r="G17" s="105">
        <f>SEKTOR_TL!L17</f>
        <v>81.241392875044056</v>
      </c>
    </row>
    <row r="18" spans="1:7" s="21" customFormat="1" ht="15.6" x14ac:dyDescent="0.3">
      <c r="A18" s="94" t="s">
        <v>12</v>
      </c>
      <c r="B18" s="104">
        <f>SEKTOR_USD!D18</f>
        <v>20.109026450284595</v>
      </c>
      <c r="C18" s="104">
        <f>SEKTOR_TL!D18</f>
        <v>50.494211986935142</v>
      </c>
      <c r="D18" s="104">
        <f>SEKTOR_USD!H18</f>
        <v>33.383654457720752</v>
      </c>
      <c r="E18" s="104">
        <f>SEKTOR_TL!H18</f>
        <v>63.037949407806735</v>
      </c>
      <c r="F18" s="104">
        <f>SEKTOR_USD!L18</f>
        <v>23.210653677719034</v>
      </c>
      <c r="G18" s="104">
        <f>SEKTOR_TL!L18</f>
        <v>56.053926687652563</v>
      </c>
    </row>
    <row r="19" spans="1:7" ht="13.8" x14ac:dyDescent="0.25">
      <c r="A19" s="96" t="s">
        <v>13</v>
      </c>
      <c r="B19" s="105">
        <f>SEKTOR_USD!D19</f>
        <v>20.109026450284595</v>
      </c>
      <c r="C19" s="105">
        <f>SEKTOR_TL!D19</f>
        <v>50.494211986935142</v>
      </c>
      <c r="D19" s="105">
        <f>SEKTOR_USD!H19</f>
        <v>33.383654457720752</v>
      </c>
      <c r="E19" s="105">
        <f>SEKTOR_TL!H19</f>
        <v>63.037949407806735</v>
      </c>
      <c r="F19" s="105">
        <f>SEKTOR_USD!L19</f>
        <v>23.210653677719034</v>
      </c>
      <c r="G19" s="105">
        <f>SEKTOR_TL!L19</f>
        <v>56.053926687652563</v>
      </c>
    </row>
    <row r="20" spans="1:7" s="21" customFormat="1" ht="15.6" x14ac:dyDescent="0.3">
      <c r="A20" s="94" t="s">
        <v>110</v>
      </c>
      <c r="B20" s="104">
        <f>SEKTOR_USD!D20</f>
        <v>-1.0068099706586802</v>
      </c>
      <c r="C20" s="104">
        <f>SEKTOR_TL!D20</f>
        <v>24.03649056055891</v>
      </c>
      <c r="D20" s="104">
        <f>SEKTOR_USD!H20</f>
        <v>23.926916636436644</v>
      </c>
      <c r="E20" s="104">
        <f>SEKTOR_TL!H20</f>
        <v>51.478758375459357</v>
      </c>
      <c r="F20" s="104">
        <f>SEKTOR_USD!L20</f>
        <v>16.161500293152233</v>
      </c>
      <c r="G20" s="104">
        <f>SEKTOR_TL!L20</f>
        <v>47.125737179279433</v>
      </c>
    </row>
    <row r="21" spans="1:7" ht="13.8" x14ac:dyDescent="0.25">
      <c r="A21" s="96" t="s">
        <v>109</v>
      </c>
      <c r="B21" s="105">
        <f>SEKTOR_USD!D21</f>
        <v>-1.0068099706586802</v>
      </c>
      <c r="C21" s="105">
        <f>SEKTOR_TL!D21</f>
        <v>24.03649056055891</v>
      </c>
      <c r="D21" s="105">
        <f>SEKTOR_USD!H21</f>
        <v>23.926916636436644</v>
      </c>
      <c r="E21" s="105">
        <f>SEKTOR_TL!H21</f>
        <v>51.478758375459357</v>
      </c>
      <c r="F21" s="105">
        <f>SEKTOR_USD!L21</f>
        <v>16.161500293152233</v>
      </c>
      <c r="G21" s="105">
        <f>SEKTOR_TL!L21</f>
        <v>47.125737179279433</v>
      </c>
    </row>
    <row r="22" spans="1:7" ht="16.8" x14ac:dyDescent="0.3">
      <c r="A22" s="91" t="s">
        <v>14</v>
      </c>
      <c r="B22" s="104">
        <f>SEKTOR_USD!D22</f>
        <v>10.603635219120983</v>
      </c>
      <c r="C22" s="104">
        <f>SEKTOR_TL!D22</f>
        <v>38.584146563554107</v>
      </c>
      <c r="D22" s="104">
        <f>SEKTOR_USD!H22</f>
        <v>36.668105261322737</v>
      </c>
      <c r="E22" s="104">
        <f>SEKTOR_TL!H22</f>
        <v>67.052610170605291</v>
      </c>
      <c r="F22" s="104">
        <f>SEKTOR_USD!L22</f>
        <v>21.808541316355264</v>
      </c>
      <c r="G22" s="104">
        <f>SEKTOR_TL!L22</f>
        <v>54.278064510827839</v>
      </c>
    </row>
    <row r="23" spans="1:7" s="21" customFormat="1" ht="15.6" x14ac:dyDescent="0.3">
      <c r="A23" s="94" t="s">
        <v>15</v>
      </c>
      <c r="B23" s="104">
        <f>SEKTOR_USD!D23</f>
        <v>5.2160938609332517</v>
      </c>
      <c r="C23" s="104">
        <f>SEKTOR_TL!D23</f>
        <v>31.83366481201741</v>
      </c>
      <c r="D23" s="104">
        <f>SEKTOR_USD!H23</f>
        <v>43.153022774264223</v>
      </c>
      <c r="E23" s="104">
        <f>SEKTOR_TL!H23</f>
        <v>74.97927598049948</v>
      </c>
      <c r="F23" s="104">
        <f>SEKTOR_USD!L23</f>
        <v>26.361909073061767</v>
      </c>
      <c r="G23" s="104">
        <f>SEKTOR_TL!L23</f>
        <v>60.045186889267832</v>
      </c>
    </row>
    <row r="24" spans="1:7" ht="13.8" x14ac:dyDescent="0.25">
      <c r="A24" s="96" t="s">
        <v>16</v>
      </c>
      <c r="B24" s="105">
        <f>SEKTOR_USD!D24</f>
        <v>10.737200081859619</v>
      </c>
      <c r="C24" s="105">
        <f>SEKTOR_TL!D24</f>
        <v>38.75150066974458</v>
      </c>
      <c r="D24" s="105">
        <f>SEKTOR_USD!H24</f>
        <v>47.641452466413241</v>
      </c>
      <c r="E24" s="105">
        <f>SEKTOR_TL!H24</f>
        <v>80.465588198021194</v>
      </c>
      <c r="F24" s="105">
        <f>SEKTOR_USD!L24</f>
        <v>29.573513049179518</v>
      </c>
      <c r="G24" s="105">
        <f>SEKTOR_TL!L24</f>
        <v>64.112882307472475</v>
      </c>
    </row>
    <row r="25" spans="1:7" ht="13.8" x14ac:dyDescent="0.25">
      <c r="A25" s="96" t="s">
        <v>17</v>
      </c>
      <c r="B25" s="105">
        <f>SEKTOR_USD!D25</f>
        <v>13.835437927242744</v>
      </c>
      <c r="C25" s="105">
        <f>SEKTOR_TL!D25</f>
        <v>42.633530829085103</v>
      </c>
      <c r="D25" s="105">
        <f>SEKTOR_USD!H25</f>
        <v>23.653092608683323</v>
      </c>
      <c r="E25" s="105">
        <f>SEKTOR_TL!H25</f>
        <v>51.144056884748302</v>
      </c>
      <c r="F25" s="105">
        <f>SEKTOR_USD!L25</f>
        <v>5.8676348199451711</v>
      </c>
      <c r="G25" s="105">
        <f>SEKTOR_TL!L25</f>
        <v>34.087918776901219</v>
      </c>
    </row>
    <row r="26" spans="1:7" ht="13.8" x14ac:dyDescent="0.25">
      <c r="A26" s="96" t="s">
        <v>18</v>
      </c>
      <c r="B26" s="105">
        <f>SEKTOR_USD!D26</f>
        <v>-13.748550938440241</v>
      </c>
      <c r="C26" s="105">
        <f>SEKTOR_TL!D26</f>
        <v>8.0713435357293744</v>
      </c>
      <c r="D26" s="105">
        <f>SEKTOR_USD!H26</f>
        <v>41.454996440961935</v>
      </c>
      <c r="E26" s="105">
        <f>SEKTOR_TL!H26</f>
        <v>72.903738820061164</v>
      </c>
      <c r="F26" s="105">
        <f>SEKTOR_USD!L26</f>
        <v>29.129551263030599</v>
      </c>
      <c r="G26" s="105">
        <f>SEKTOR_TL!L26</f>
        <v>63.550577198621859</v>
      </c>
    </row>
    <row r="27" spans="1:7" s="21" customFormat="1" ht="15.6" x14ac:dyDescent="0.3">
      <c r="A27" s="94" t="s">
        <v>19</v>
      </c>
      <c r="B27" s="104">
        <f>SEKTOR_USD!D27</f>
        <v>21.48718488700608</v>
      </c>
      <c r="C27" s="104">
        <f>SEKTOR_TL!D27</f>
        <v>52.221016991165136</v>
      </c>
      <c r="D27" s="104">
        <f>SEKTOR_USD!H27</f>
        <v>37.252154582232919</v>
      </c>
      <c r="E27" s="104">
        <f>SEKTOR_TL!H27</f>
        <v>67.7665072670775</v>
      </c>
      <c r="F27" s="104">
        <f>SEKTOR_USD!L27</f>
        <v>16.153048440926916</v>
      </c>
      <c r="G27" s="104">
        <f>SEKTOR_TL!L27</f>
        <v>47.115032384781777</v>
      </c>
    </row>
    <row r="28" spans="1:7" ht="13.8" x14ac:dyDescent="0.25">
      <c r="A28" s="96" t="s">
        <v>20</v>
      </c>
      <c r="B28" s="105">
        <f>SEKTOR_USD!D28</f>
        <v>21.48718488700608</v>
      </c>
      <c r="C28" s="105">
        <f>SEKTOR_TL!D28</f>
        <v>52.221016991165136</v>
      </c>
      <c r="D28" s="105">
        <f>SEKTOR_USD!H28</f>
        <v>37.252154582232919</v>
      </c>
      <c r="E28" s="105">
        <f>SEKTOR_TL!H28</f>
        <v>67.7665072670775</v>
      </c>
      <c r="F28" s="105">
        <f>SEKTOR_USD!L28</f>
        <v>16.153048440926916</v>
      </c>
      <c r="G28" s="105">
        <f>SEKTOR_TL!L28</f>
        <v>47.115032384781777</v>
      </c>
    </row>
    <row r="29" spans="1:7" s="21" customFormat="1" ht="15.6" x14ac:dyDescent="0.3">
      <c r="A29" s="94" t="s">
        <v>21</v>
      </c>
      <c r="B29" s="104">
        <f>SEKTOR_USD!D29</f>
        <v>9.2886959207069957</v>
      </c>
      <c r="C29" s="104">
        <f>SEKTOR_TL!D29</f>
        <v>36.936553877359323</v>
      </c>
      <c r="D29" s="104">
        <f>SEKTOR_USD!H29</f>
        <v>35.81357752421485</v>
      </c>
      <c r="E29" s="104">
        <f>SEKTOR_TL!H29</f>
        <v>66.008101002397396</v>
      </c>
      <c r="F29" s="104">
        <f>SEKTOR_USD!L29</f>
        <v>22.415656918913157</v>
      </c>
      <c r="G29" s="104">
        <f>SEKTOR_TL!L29</f>
        <v>55.047014036737465</v>
      </c>
    </row>
    <row r="30" spans="1:7" ht="13.8" x14ac:dyDescent="0.25">
      <c r="A30" s="96" t="s">
        <v>22</v>
      </c>
      <c r="B30" s="105">
        <f>SEKTOR_USD!D30</f>
        <v>-5.9006298721562178</v>
      </c>
      <c r="C30" s="105">
        <f>SEKTOR_TL!D30</f>
        <v>17.904631936372155</v>
      </c>
      <c r="D30" s="105">
        <f>SEKTOR_USD!H30</f>
        <v>26.783199696518267</v>
      </c>
      <c r="E30" s="105">
        <f>SEKTOR_TL!H30</f>
        <v>54.970059726717288</v>
      </c>
      <c r="F30" s="105">
        <f>SEKTOR_USD!L30</f>
        <v>21.000810901803945</v>
      </c>
      <c r="G30" s="105">
        <f>SEKTOR_TL!L30</f>
        <v>53.255023895967653</v>
      </c>
    </row>
    <row r="31" spans="1:7" ht="13.8" x14ac:dyDescent="0.25">
      <c r="A31" s="96" t="s">
        <v>23</v>
      </c>
      <c r="B31" s="105">
        <f>SEKTOR_USD!D31</f>
        <v>-9.2849201612070171</v>
      </c>
      <c r="C31" s="105">
        <f>SEKTOR_TL!D31</f>
        <v>13.664183776578339</v>
      </c>
      <c r="D31" s="105">
        <f>SEKTOR_USD!H31</f>
        <v>26.077587996664686</v>
      </c>
      <c r="E31" s="105">
        <f>SEKTOR_TL!H31</f>
        <v>54.107574101398413</v>
      </c>
      <c r="F31" s="105">
        <f>SEKTOR_USD!L31</f>
        <v>14.078301556887144</v>
      </c>
      <c r="G31" s="105">
        <f>SEKTOR_TL!L31</f>
        <v>44.487236910339526</v>
      </c>
    </row>
    <row r="32" spans="1:7" ht="13.8" x14ac:dyDescent="0.25">
      <c r="A32" s="96" t="s">
        <v>24</v>
      </c>
      <c r="B32" s="105">
        <f>SEKTOR_USD!D32</f>
        <v>-45.81938773784028</v>
      </c>
      <c r="C32" s="105">
        <f>SEKTOR_TL!D32</f>
        <v>-32.112774631984529</v>
      </c>
      <c r="D32" s="105">
        <f>SEKTOR_USD!H32</f>
        <v>26.349533432385599</v>
      </c>
      <c r="E32" s="105">
        <f>SEKTOR_TL!H32</f>
        <v>54.439979345286829</v>
      </c>
      <c r="F32" s="105">
        <f>SEKTOR_USD!L32</f>
        <v>39.825554391961568</v>
      </c>
      <c r="G32" s="105">
        <f>SEKTOR_TL!L32</f>
        <v>77.097727857355352</v>
      </c>
    </row>
    <row r="33" spans="1:7" ht="13.8" x14ac:dyDescent="0.25">
      <c r="A33" s="96" t="s">
        <v>105</v>
      </c>
      <c r="B33" s="105">
        <f>SEKTOR_USD!D33</f>
        <v>1.9597833734447159</v>
      </c>
      <c r="C33" s="105">
        <f>SEKTOR_TL!D33</f>
        <v>27.753572788274113</v>
      </c>
      <c r="D33" s="105">
        <f>SEKTOR_USD!H33</f>
        <v>38.48139943236604</v>
      </c>
      <c r="E33" s="105">
        <f>SEKTOR_TL!H33</f>
        <v>69.269041895481593</v>
      </c>
      <c r="F33" s="105">
        <f>SEKTOR_USD!L33</f>
        <v>24.826565888545662</v>
      </c>
      <c r="G33" s="105">
        <f>SEKTOR_TL!L33</f>
        <v>58.100579620292777</v>
      </c>
    </row>
    <row r="34" spans="1:7" ht="13.8" x14ac:dyDescent="0.25">
      <c r="A34" s="96" t="s">
        <v>25</v>
      </c>
      <c r="B34" s="105">
        <f>SEKTOR_USD!D34</f>
        <v>4.8347575015846935</v>
      </c>
      <c r="C34" s="105">
        <f>SEKTOR_TL!D34</f>
        <v>31.355857967700988</v>
      </c>
      <c r="D34" s="105">
        <f>SEKTOR_USD!H34</f>
        <v>29.417656385979619</v>
      </c>
      <c r="E34" s="105">
        <f>SEKTOR_TL!H34</f>
        <v>58.190217535405949</v>
      </c>
      <c r="F34" s="105">
        <f>SEKTOR_USD!L34</f>
        <v>18.288463979816594</v>
      </c>
      <c r="G34" s="105">
        <f>SEKTOR_TL!L34</f>
        <v>49.819668469460076</v>
      </c>
    </row>
    <row r="35" spans="1:7" ht="13.8" x14ac:dyDescent="0.25">
      <c r="A35" s="96" t="s">
        <v>26</v>
      </c>
      <c r="B35" s="105">
        <f>SEKTOR_USD!D35</f>
        <v>23.341438063723228</v>
      </c>
      <c r="C35" s="105">
        <f>SEKTOR_TL!D35</f>
        <v>54.544359198670456</v>
      </c>
      <c r="D35" s="105">
        <f>SEKTOR_USD!H35</f>
        <v>46.710171011784787</v>
      </c>
      <c r="E35" s="105">
        <f>SEKTOR_TL!H35</f>
        <v>79.327261172109118</v>
      </c>
      <c r="F35" s="105">
        <f>SEKTOR_USD!L35</f>
        <v>31.934989819698334</v>
      </c>
      <c r="G35" s="105">
        <f>SEKTOR_TL!L35</f>
        <v>67.103838948162519</v>
      </c>
    </row>
    <row r="36" spans="1:7" ht="13.8" x14ac:dyDescent="0.25">
      <c r="A36" s="96" t="s">
        <v>27</v>
      </c>
      <c r="B36" s="105">
        <f>SEKTOR_USD!D36</f>
        <v>68.592591868917339</v>
      </c>
      <c r="C36" s="105">
        <f>SEKTOR_TL!D36</f>
        <v>111.24315141002099</v>
      </c>
      <c r="D36" s="105">
        <f>SEKTOR_USD!H36</f>
        <v>56.846188315463777</v>
      </c>
      <c r="E36" s="105">
        <f>SEKTOR_TL!H36</f>
        <v>91.716751346691865</v>
      </c>
      <c r="F36" s="105">
        <f>SEKTOR_USD!L36</f>
        <v>33.727578270068889</v>
      </c>
      <c r="G36" s="105">
        <f>SEKTOR_TL!L36</f>
        <v>69.374263284575619</v>
      </c>
    </row>
    <row r="37" spans="1:7" ht="13.8" x14ac:dyDescent="0.25">
      <c r="A37" s="96" t="s">
        <v>106</v>
      </c>
      <c r="B37" s="105">
        <f>SEKTOR_USD!D37</f>
        <v>2.2271943778595982</v>
      </c>
      <c r="C37" s="105">
        <f>SEKTOR_TL!D37</f>
        <v>28.088633437547696</v>
      </c>
      <c r="D37" s="105">
        <f>SEKTOR_USD!H37</f>
        <v>24.864011987669489</v>
      </c>
      <c r="E37" s="105">
        <f>SEKTOR_TL!H37</f>
        <v>52.624191862686374</v>
      </c>
      <c r="F37" s="105">
        <f>SEKTOR_USD!L37</f>
        <v>20.940779861006114</v>
      </c>
      <c r="G37" s="105">
        <f>SEKTOR_TL!L37</f>
        <v>53.17899086343337</v>
      </c>
    </row>
    <row r="38" spans="1:7" ht="13.8" x14ac:dyDescent="0.25">
      <c r="A38" s="106" t="s">
        <v>28</v>
      </c>
      <c r="B38" s="105">
        <f>SEKTOR_USD!D38</f>
        <v>31.470260455148431</v>
      </c>
      <c r="C38" s="105">
        <f>SEKTOR_TL!D38</f>
        <v>64.729611351102591</v>
      </c>
      <c r="D38" s="105">
        <f>SEKTOR_USD!H38</f>
        <v>48.540042443505001</v>
      </c>
      <c r="E38" s="105">
        <f>SEKTOR_TL!H38</f>
        <v>81.563955669051083</v>
      </c>
      <c r="F38" s="105">
        <f>SEKTOR_USD!L38</f>
        <v>21.037816571195116</v>
      </c>
      <c r="G38" s="105">
        <f>SEKTOR_TL!L38</f>
        <v>53.301893869024539</v>
      </c>
    </row>
    <row r="39" spans="1:7" ht="13.8" x14ac:dyDescent="0.25">
      <c r="A39" s="106" t="s">
        <v>107</v>
      </c>
      <c r="B39" s="105">
        <f>SEKTOR_USD!D39</f>
        <v>65.667896552070602</v>
      </c>
      <c r="C39" s="105">
        <f>SEKTOR_TL!D39</f>
        <v>107.57856657390197</v>
      </c>
      <c r="D39" s="105">
        <f>SEKTOR_USD!H39</f>
        <v>48.104369908477935</v>
      </c>
      <c r="E39" s="105">
        <f>SEKTOR_TL!H39</f>
        <v>81.031422975949397</v>
      </c>
      <c r="F39" s="105">
        <f>SEKTOR_USD!L39</f>
        <v>21.258574770063312</v>
      </c>
      <c r="G39" s="105">
        <f>SEKTOR_TL!L39</f>
        <v>53.581497805482734</v>
      </c>
    </row>
    <row r="40" spans="1:7" ht="13.8" x14ac:dyDescent="0.25">
      <c r="A40" s="106" t="s">
        <v>29</v>
      </c>
      <c r="B40" s="105">
        <f>SEKTOR_USD!D40</f>
        <v>12.19347191828356</v>
      </c>
      <c r="C40" s="105">
        <f>SEKTOR_TL!D40</f>
        <v>40.576180204151619</v>
      </c>
      <c r="D40" s="105">
        <f>SEKTOR_USD!H40</f>
        <v>40.032895033640735</v>
      </c>
      <c r="E40" s="105">
        <f>SEKTOR_TL!H40</f>
        <v>71.16547112720005</v>
      </c>
      <c r="F40" s="105">
        <f>SEKTOR_USD!L40</f>
        <v>26.507260362926623</v>
      </c>
      <c r="G40" s="105">
        <f>SEKTOR_TL!L40</f>
        <v>60.229283303461514</v>
      </c>
    </row>
    <row r="41" spans="1:7" ht="13.8" x14ac:dyDescent="0.25">
      <c r="A41" s="96" t="s">
        <v>30</v>
      </c>
      <c r="B41" s="105">
        <f>SEKTOR_USD!D41</f>
        <v>9.7221799389944774</v>
      </c>
      <c r="C41" s="105">
        <f>SEKTOR_TL!D41</f>
        <v>37.479700697120691</v>
      </c>
      <c r="D41" s="105">
        <f>SEKTOR_USD!H41</f>
        <v>46.936634921770533</v>
      </c>
      <c r="E41" s="105">
        <f>SEKTOR_TL!H41</f>
        <v>79.604073287124706</v>
      </c>
      <c r="F41" s="105">
        <f>SEKTOR_USD!L41</f>
        <v>21.589202395218493</v>
      </c>
      <c r="G41" s="105">
        <f>SEKTOR_TL!L41</f>
        <v>54.000258177551153</v>
      </c>
    </row>
    <row r="42" spans="1:7" ht="16.8" x14ac:dyDescent="0.3">
      <c r="A42" s="91" t="s">
        <v>31</v>
      </c>
      <c r="B42" s="104">
        <f>SEKTOR_USD!D42</f>
        <v>28.268608510490267</v>
      </c>
      <c r="C42" s="104">
        <f>SEKTOR_TL!D42</f>
        <v>60.718005390186683</v>
      </c>
      <c r="D42" s="104">
        <f>SEKTOR_USD!H42</f>
        <v>48.251921027080925</v>
      </c>
      <c r="E42" s="104">
        <f>SEKTOR_TL!H42</f>
        <v>81.211778146960867</v>
      </c>
      <c r="F42" s="104">
        <f>SEKTOR_USD!L42</f>
        <v>32.720603878478968</v>
      </c>
      <c r="G42" s="104">
        <f>SEKTOR_TL!L42</f>
        <v>68.09886782816848</v>
      </c>
    </row>
    <row r="43" spans="1:7" ht="13.8" x14ac:dyDescent="0.25">
      <c r="A43" s="96" t="s">
        <v>32</v>
      </c>
      <c r="B43" s="105">
        <f>SEKTOR_USD!D43</f>
        <v>28.268608510490267</v>
      </c>
      <c r="C43" s="105">
        <f>SEKTOR_TL!D43</f>
        <v>60.718005390186683</v>
      </c>
      <c r="D43" s="105">
        <f>SEKTOR_USD!H43</f>
        <v>48.251921027080925</v>
      </c>
      <c r="E43" s="105">
        <f>SEKTOR_TL!H43</f>
        <v>81.211778146960867</v>
      </c>
      <c r="F43" s="105">
        <f>SEKTOR_USD!L43</f>
        <v>32.720603878478968</v>
      </c>
      <c r="G43" s="105">
        <f>SEKTOR_TL!L43</f>
        <v>68.09886782816848</v>
      </c>
    </row>
    <row r="44" spans="1:7" ht="17.399999999999999" x14ac:dyDescent="0.3">
      <c r="A44" s="107" t="s">
        <v>40</v>
      </c>
      <c r="B44" s="108">
        <f>SEKTOR_USD!D44</f>
        <v>10.1525581322304</v>
      </c>
      <c r="C44" s="108">
        <f>SEKTOR_TL!D44</f>
        <v>38.018955980104849</v>
      </c>
      <c r="D44" s="108">
        <f>SEKTOR_USD!H44</f>
        <v>34.049543213688352</v>
      </c>
      <c r="E44" s="108">
        <f>SEKTOR_TL!H44</f>
        <v>63.851880753053315</v>
      </c>
      <c r="F44" s="108">
        <f>SEKTOR_USD!L44</f>
        <v>20.602510442010189</v>
      </c>
      <c r="G44" s="108">
        <f>SEKTOR_TL!L44</f>
        <v>52.750551686000371</v>
      </c>
    </row>
    <row r="45" spans="1:7" ht="13.8" hidden="1" x14ac:dyDescent="0.25">
      <c r="A45" s="41" t="s">
        <v>34</v>
      </c>
      <c r="B45" s="46"/>
      <c r="C45" s="46"/>
      <c r="D45" s="40" t="e">
        <f>SEKTOR_USD!#REF!</f>
        <v>#REF!</v>
      </c>
      <c r="E45" s="40" t="e">
        <f>SEKTOR_TL!H45</f>
        <v>#REF!</v>
      </c>
      <c r="F45" s="40" t="e">
        <f>SEKTOR_USD!#REF!</f>
        <v>#REF!</v>
      </c>
      <c r="G45" s="40" t="e">
        <f>SEKTOR_TL!L45</f>
        <v>#REF!</v>
      </c>
    </row>
    <row r="46" spans="1:7" s="22" customFormat="1" ht="17.399999999999999" hidden="1" x14ac:dyDescent="0.3">
      <c r="A46" s="42" t="s">
        <v>40</v>
      </c>
      <c r="B46" s="47" t="e">
        <f>SEKTOR_USD!#REF!</f>
        <v>#REF!</v>
      </c>
      <c r="C46" s="47" t="e">
        <f>SEKTOR_TL!D46</f>
        <v>#REF!</v>
      </c>
      <c r="D46" s="47" t="e">
        <f>SEKTOR_USD!#REF!</f>
        <v>#REF!</v>
      </c>
      <c r="E46" s="47" t="e">
        <f>SEKTOR_TL!H46</f>
        <v>#REF!</v>
      </c>
      <c r="F46" s="47" t="e">
        <f>SEKTOR_USD!#REF!</f>
        <v>#REF!</v>
      </c>
      <c r="G46" s="47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7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D1" sqref="D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6" width="12.6640625" bestFit="1" customWidth="1"/>
    <col min="7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2" t="s">
        <v>122</v>
      </c>
      <c r="D2" s="152"/>
      <c r="E2" s="152"/>
      <c r="F2" s="152"/>
      <c r="G2" s="152"/>
      <c r="H2" s="152"/>
      <c r="I2" s="152"/>
      <c r="J2" s="152"/>
      <c r="K2" s="152"/>
    </row>
    <row r="6" spans="1:13" ht="22.5" customHeight="1" x14ac:dyDescent="0.25">
      <c r="A6" s="160" t="s">
        <v>113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1:13" ht="24" customHeight="1" x14ac:dyDescent="0.25">
      <c r="A7" s="49"/>
      <c r="B7" s="148" t="s">
        <v>124</v>
      </c>
      <c r="C7" s="148"/>
      <c r="D7" s="148"/>
      <c r="E7" s="148"/>
      <c r="F7" s="148" t="s">
        <v>125</v>
      </c>
      <c r="G7" s="148"/>
      <c r="H7" s="148"/>
      <c r="I7" s="148"/>
      <c r="J7" s="148" t="s">
        <v>104</v>
      </c>
      <c r="K7" s="148"/>
      <c r="L7" s="148"/>
      <c r="M7" s="148"/>
    </row>
    <row r="8" spans="1:13" ht="64.8" x14ac:dyDescent="0.3">
      <c r="A8" s="50" t="s">
        <v>41</v>
      </c>
      <c r="B8" s="70">
        <v>2020</v>
      </c>
      <c r="C8" s="71">
        <v>2021</v>
      </c>
      <c r="D8" s="7" t="s">
        <v>118</v>
      </c>
      <c r="E8" s="7" t="s">
        <v>115</v>
      </c>
      <c r="F8" s="5">
        <v>2020</v>
      </c>
      <c r="G8" s="6">
        <v>2021</v>
      </c>
      <c r="H8" s="7" t="s">
        <v>118</v>
      </c>
      <c r="I8" s="7" t="s">
        <v>115</v>
      </c>
      <c r="J8" s="5" t="s">
        <v>126</v>
      </c>
      <c r="K8" s="5" t="s">
        <v>127</v>
      </c>
      <c r="L8" s="7" t="s">
        <v>118</v>
      </c>
      <c r="M8" s="7" t="s">
        <v>115</v>
      </c>
    </row>
    <row r="9" spans="1:13" ht="22.5" customHeight="1" x14ac:dyDescent="0.3">
      <c r="A9" s="51" t="s">
        <v>197</v>
      </c>
      <c r="B9" s="74">
        <v>3983675.1227799999</v>
      </c>
      <c r="C9" s="74">
        <v>5068277.09222</v>
      </c>
      <c r="D9" s="63">
        <f>(C9-B9)/B9*100</f>
        <v>27.226165186962152</v>
      </c>
      <c r="E9" s="76">
        <f t="shared" ref="E9:E22" si="0">C9/C$22*100</f>
        <v>33.378071461216685</v>
      </c>
      <c r="F9" s="74">
        <v>24420150.668650001</v>
      </c>
      <c r="G9" s="74">
        <v>35311020.553319998</v>
      </c>
      <c r="H9" s="63">
        <f t="shared" ref="H9:H21" si="1">(G9-F9)/F9*100</f>
        <v>44.59788161197315</v>
      </c>
      <c r="I9" s="65">
        <f t="shared" ref="I9:I22" si="2">G9/G$22*100</f>
        <v>31.878636049949321</v>
      </c>
      <c r="J9" s="74">
        <v>44543085.565549999</v>
      </c>
      <c r="K9" s="74">
        <v>56403968.360169999</v>
      </c>
      <c r="L9" s="63">
        <f t="shared" ref="L9:L22" si="3">(K9-J9)/J9*100</f>
        <v>26.627887682287792</v>
      </c>
      <c r="M9" s="76">
        <f t="shared" ref="M9:M22" si="4">K9/K$22*100</f>
        <v>30.606657742543142</v>
      </c>
    </row>
    <row r="10" spans="1:13" ht="22.5" customHeight="1" x14ac:dyDescent="0.3">
      <c r="A10" s="51" t="s">
        <v>198</v>
      </c>
      <c r="B10" s="74">
        <v>2302227.5213899999</v>
      </c>
      <c r="C10" s="74">
        <v>2136121.1319599999</v>
      </c>
      <c r="D10" s="63">
        <f t="shared" ref="D10:D22" si="5">(C10-B10)/B10*100</f>
        <v>-7.2150292656440431</v>
      </c>
      <c r="E10" s="76">
        <f t="shared" si="0"/>
        <v>14.067818806083746</v>
      </c>
      <c r="F10" s="74">
        <v>13599877.23047</v>
      </c>
      <c r="G10" s="74">
        <v>17227381.966779999</v>
      </c>
      <c r="H10" s="63">
        <f t="shared" si="1"/>
        <v>26.673069725826021</v>
      </c>
      <c r="I10" s="65">
        <f t="shared" si="2"/>
        <v>15.552805645567908</v>
      </c>
      <c r="J10" s="74">
        <v>26394995.715330001</v>
      </c>
      <c r="K10" s="74">
        <v>30475553.876419999</v>
      </c>
      <c r="L10" s="63">
        <f t="shared" si="3"/>
        <v>15.459590162843037</v>
      </c>
      <c r="M10" s="76">
        <f t="shared" si="4"/>
        <v>16.537042944458697</v>
      </c>
    </row>
    <row r="11" spans="1:13" ht="22.5" customHeight="1" x14ac:dyDescent="0.3">
      <c r="A11" s="51" t="s">
        <v>199</v>
      </c>
      <c r="B11" s="74">
        <v>1772219.13243</v>
      </c>
      <c r="C11" s="74">
        <v>1817254.04259</v>
      </c>
      <c r="D11" s="63">
        <f t="shared" si="5"/>
        <v>2.5411592356668558</v>
      </c>
      <c r="E11" s="76">
        <f t="shared" si="0"/>
        <v>11.967860910735109</v>
      </c>
      <c r="F11" s="74">
        <v>9205187.2261699997</v>
      </c>
      <c r="G11" s="74">
        <v>12282797.02255</v>
      </c>
      <c r="H11" s="63">
        <f t="shared" si="1"/>
        <v>33.433429660512189</v>
      </c>
      <c r="I11" s="65">
        <f t="shared" si="2"/>
        <v>11.088855825223597</v>
      </c>
      <c r="J11" s="74">
        <v>17273652.850900002</v>
      </c>
      <c r="K11" s="74">
        <v>21006850.663350001</v>
      </c>
      <c r="L11" s="63">
        <f t="shared" si="3"/>
        <v>21.612092385285429</v>
      </c>
      <c r="M11" s="76">
        <f t="shared" si="4"/>
        <v>11.399011580112358</v>
      </c>
    </row>
    <row r="12" spans="1:13" ht="22.5" customHeight="1" x14ac:dyDescent="0.3">
      <c r="A12" s="51" t="s">
        <v>200</v>
      </c>
      <c r="B12" s="74">
        <v>1356725.8084799999</v>
      </c>
      <c r="C12" s="74">
        <v>1454086.85687</v>
      </c>
      <c r="D12" s="63">
        <f t="shared" si="5"/>
        <v>7.1761772188205093</v>
      </c>
      <c r="E12" s="76">
        <f t="shared" si="0"/>
        <v>9.5761565787169207</v>
      </c>
      <c r="F12" s="74">
        <v>8343143.3897000002</v>
      </c>
      <c r="G12" s="74">
        <v>10623362.80996</v>
      </c>
      <c r="H12" s="63">
        <f t="shared" si="1"/>
        <v>27.330459441402354</v>
      </c>
      <c r="I12" s="65">
        <f t="shared" si="2"/>
        <v>9.5907258226621988</v>
      </c>
      <c r="J12" s="74">
        <v>15186179.03032</v>
      </c>
      <c r="K12" s="74">
        <v>17826420.163260002</v>
      </c>
      <c r="L12" s="63">
        <f t="shared" si="3"/>
        <v>17.385815929527912</v>
      </c>
      <c r="M12" s="76">
        <f t="shared" si="4"/>
        <v>9.6732048572836362</v>
      </c>
    </row>
    <row r="13" spans="1:13" ht="22.5" customHeight="1" x14ac:dyDescent="0.3">
      <c r="A13" s="52" t="s">
        <v>201</v>
      </c>
      <c r="B13" s="74">
        <v>1191658.8104999999</v>
      </c>
      <c r="C13" s="74">
        <v>1238870.17777</v>
      </c>
      <c r="D13" s="63">
        <f t="shared" si="5"/>
        <v>3.961819176261614</v>
      </c>
      <c r="E13" s="76">
        <f t="shared" si="0"/>
        <v>8.1588075340736204</v>
      </c>
      <c r="F13" s="74">
        <v>7067162.2373500001</v>
      </c>
      <c r="G13" s="74">
        <v>8884439.6419200003</v>
      </c>
      <c r="H13" s="63">
        <f t="shared" si="1"/>
        <v>25.714386390702575</v>
      </c>
      <c r="I13" s="65">
        <f t="shared" si="2"/>
        <v>8.0208335362281282</v>
      </c>
      <c r="J13" s="74">
        <v>12749109.328670001</v>
      </c>
      <c r="K13" s="74">
        <v>14820956.09668</v>
      </c>
      <c r="L13" s="63">
        <f t="shared" si="3"/>
        <v>16.250913805804949</v>
      </c>
      <c r="M13" s="76">
        <f t="shared" si="4"/>
        <v>8.0423407050321902</v>
      </c>
    </row>
    <row r="14" spans="1:13" ht="22.5" customHeight="1" x14ac:dyDescent="0.3">
      <c r="A14" s="51" t="s">
        <v>202</v>
      </c>
      <c r="B14" s="74">
        <v>833594.12170999998</v>
      </c>
      <c r="C14" s="74">
        <v>1176826.14653</v>
      </c>
      <c r="D14" s="63">
        <f t="shared" si="5"/>
        <v>41.174957438028507</v>
      </c>
      <c r="E14" s="76">
        <f t="shared" si="0"/>
        <v>7.7502051489258941</v>
      </c>
      <c r="F14" s="74">
        <v>6075191.9212499997</v>
      </c>
      <c r="G14" s="74">
        <v>8489896.9644000009</v>
      </c>
      <c r="H14" s="63">
        <f t="shared" si="1"/>
        <v>39.746975477495106</v>
      </c>
      <c r="I14" s="65">
        <f t="shared" si="2"/>
        <v>7.6646421199013064</v>
      </c>
      <c r="J14" s="74">
        <v>11786496.77963</v>
      </c>
      <c r="K14" s="74">
        <v>13601866.98085</v>
      </c>
      <c r="L14" s="63">
        <f t="shared" si="3"/>
        <v>15.402118501889481</v>
      </c>
      <c r="M14" s="76">
        <f t="shared" si="4"/>
        <v>7.3808226521248246</v>
      </c>
    </row>
    <row r="15" spans="1:13" ht="22.5" customHeight="1" x14ac:dyDescent="0.3">
      <c r="A15" s="51" t="s">
        <v>203</v>
      </c>
      <c r="B15" s="74">
        <v>837937.95943000005</v>
      </c>
      <c r="C15" s="74">
        <v>852978.36150999996</v>
      </c>
      <c r="D15" s="63">
        <f t="shared" si="5"/>
        <v>1.7949302702828993</v>
      </c>
      <c r="E15" s="76">
        <f t="shared" si="0"/>
        <v>5.6174459658206191</v>
      </c>
      <c r="F15" s="74">
        <v>4815751.6635499997</v>
      </c>
      <c r="G15" s="74">
        <v>6320976.08562</v>
      </c>
      <c r="H15" s="63">
        <f t="shared" si="1"/>
        <v>31.256271652521278</v>
      </c>
      <c r="I15" s="65">
        <f t="shared" si="2"/>
        <v>5.706549767080225</v>
      </c>
      <c r="J15" s="74">
        <v>8670415.4671100006</v>
      </c>
      <c r="K15" s="74">
        <v>10774769.77698</v>
      </c>
      <c r="L15" s="63">
        <f t="shared" si="3"/>
        <v>24.270512962759057</v>
      </c>
      <c r="M15" s="76">
        <f t="shared" si="4"/>
        <v>5.8467462557404151</v>
      </c>
    </row>
    <row r="16" spans="1:13" ht="22.5" customHeight="1" x14ac:dyDescent="0.3">
      <c r="A16" s="51" t="s">
        <v>204</v>
      </c>
      <c r="B16" s="74">
        <v>716107.42024999997</v>
      </c>
      <c r="C16" s="74">
        <v>651183.43795000005</v>
      </c>
      <c r="D16" s="63">
        <f t="shared" si="5"/>
        <v>-9.0662351016184601</v>
      </c>
      <c r="E16" s="76">
        <f t="shared" si="0"/>
        <v>4.28848836217347</v>
      </c>
      <c r="F16" s="74">
        <v>4309992.8214999996</v>
      </c>
      <c r="G16" s="74">
        <v>5137086.2632999998</v>
      </c>
      <c r="H16" s="63">
        <f t="shared" si="1"/>
        <v>19.190135020042753</v>
      </c>
      <c r="I16" s="65">
        <f t="shared" si="2"/>
        <v>4.6377391754410091</v>
      </c>
      <c r="J16" s="74">
        <v>7740649.2785900002</v>
      </c>
      <c r="K16" s="74">
        <v>8659701.6296599992</v>
      </c>
      <c r="L16" s="63">
        <f t="shared" si="3"/>
        <v>11.873065397912061</v>
      </c>
      <c r="M16" s="76">
        <f t="shared" si="4"/>
        <v>4.6990403625343049</v>
      </c>
    </row>
    <row r="17" spans="1:13" ht="22.5" customHeight="1" x14ac:dyDescent="0.3">
      <c r="A17" s="51" t="s">
        <v>205</v>
      </c>
      <c r="B17" s="74">
        <v>216245.82874</v>
      </c>
      <c r="C17" s="74">
        <v>255228.86218</v>
      </c>
      <c r="D17" s="63">
        <f t="shared" si="5"/>
        <v>18.027184000330791</v>
      </c>
      <c r="E17" s="76">
        <f t="shared" si="0"/>
        <v>1.6808566394063438</v>
      </c>
      <c r="F17" s="74">
        <v>1223686.70475</v>
      </c>
      <c r="G17" s="74">
        <v>1819738.04841</v>
      </c>
      <c r="H17" s="63">
        <f t="shared" si="1"/>
        <v>48.709472886017316</v>
      </c>
      <c r="I17" s="65">
        <f t="shared" si="2"/>
        <v>1.642851609567914</v>
      </c>
      <c r="J17" s="74">
        <v>2242392.1445900002</v>
      </c>
      <c r="K17" s="74">
        <v>2996140.4068399998</v>
      </c>
      <c r="L17" s="63">
        <f t="shared" si="3"/>
        <v>33.613579322800177</v>
      </c>
      <c r="M17" s="76">
        <f t="shared" si="4"/>
        <v>1.6258048262701965</v>
      </c>
    </row>
    <row r="18" spans="1:13" ht="22.5" customHeight="1" x14ac:dyDescent="0.3">
      <c r="A18" s="51" t="s">
        <v>206</v>
      </c>
      <c r="B18" s="74">
        <v>193850.92473999999</v>
      </c>
      <c r="C18" s="74">
        <v>177063.37688</v>
      </c>
      <c r="D18" s="63">
        <f t="shared" si="5"/>
        <v>-8.6600298051278681</v>
      </c>
      <c r="E18" s="76">
        <f t="shared" si="0"/>
        <v>1.1660834518572616</v>
      </c>
      <c r="F18" s="74">
        <v>1034850.4431499999</v>
      </c>
      <c r="G18" s="74">
        <v>1462029.7288800001</v>
      </c>
      <c r="H18" s="63">
        <f t="shared" si="1"/>
        <v>41.279325776747157</v>
      </c>
      <c r="I18" s="65">
        <f t="shared" si="2"/>
        <v>1.319914091715185</v>
      </c>
      <c r="J18" s="74">
        <v>1837698.46826</v>
      </c>
      <c r="K18" s="74">
        <v>2495417.7869000002</v>
      </c>
      <c r="L18" s="63">
        <f t="shared" si="3"/>
        <v>35.79038291645054</v>
      </c>
      <c r="M18" s="76">
        <f t="shared" si="4"/>
        <v>1.3540961806197385</v>
      </c>
    </row>
    <row r="19" spans="1:13" ht="22.5" customHeight="1" x14ac:dyDescent="0.3">
      <c r="A19" s="51" t="s">
        <v>207</v>
      </c>
      <c r="B19" s="74">
        <v>166798.38020000001</v>
      </c>
      <c r="C19" s="74">
        <v>176885.91183999999</v>
      </c>
      <c r="D19" s="63">
        <f t="shared" si="5"/>
        <v>6.0477395691160138</v>
      </c>
      <c r="E19" s="76">
        <f t="shared" si="0"/>
        <v>1.1649147231790131</v>
      </c>
      <c r="F19" s="74">
        <v>1071100.7422199999</v>
      </c>
      <c r="G19" s="74">
        <v>1467675.89855</v>
      </c>
      <c r="H19" s="63">
        <f t="shared" si="1"/>
        <v>37.025009945193851</v>
      </c>
      <c r="I19" s="65">
        <f t="shared" si="2"/>
        <v>1.3250114291799691</v>
      </c>
      <c r="J19" s="74">
        <v>1786730.8723800001</v>
      </c>
      <c r="K19" s="74">
        <v>2317694.8648199998</v>
      </c>
      <c r="L19" s="63">
        <f t="shared" si="3"/>
        <v>29.717065991742427</v>
      </c>
      <c r="M19" s="76">
        <f t="shared" si="4"/>
        <v>1.2576578482248786</v>
      </c>
    </row>
    <row r="20" spans="1:13" ht="22.5" customHeight="1" x14ac:dyDescent="0.3">
      <c r="A20" s="51" t="s">
        <v>208</v>
      </c>
      <c r="B20" s="74">
        <v>109587.72143000001</v>
      </c>
      <c r="C20" s="74">
        <v>87796.629180000004</v>
      </c>
      <c r="D20" s="63">
        <f t="shared" si="5"/>
        <v>-19.884611127642827</v>
      </c>
      <c r="E20" s="76">
        <f t="shared" si="0"/>
        <v>0.5782008579054182</v>
      </c>
      <c r="F20" s="74">
        <v>849028.69452999998</v>
      </c>
      <c r="G20" s="74">
        <v>949842.60533000005</v>
      </c>
      <c r="H20" s="63">
        <f t="shared" si="1"/>
        <v>11.874028692965203</v>
      </c>
      <c r="I20" s="65">
        <f t="shared" si="2"/>
        <v>0.85751378027514347</v>
      </c>
      <c r="J20" s="74">
        <v>1580886.4414299999</v>
      </c>
      <c r="K20" s="74">
        <v>1604751.67044</v>
      </c>
      <c r="L20" s="63">
        <f t="shared" si="3"/>
        <v>1.5096105820486827</v>
      </c>
      <c r="M20" s="76">
        <f t="shared" si="4"/>
        <v>0.87079130364194535</v>
      </c>
    </row>
    <row r="21" spans="1:13" ht="22.5" customHeight="1" x14ac:dyDescent="0.3">
      <c r="A21" s="51" t="s">
        <v>209</v>
      </c>
      <c r="B21" s="74">
        <v>104299.91055</v>
      </c>
      <c r="C21" s="74">
        <v>91879.531109999996</v>
      </c>
      <c r="D21" s="63">
        <f t="shared" si="5"/>
        <v>-11.908331823588513</v>
      </c>
      <c r="E21" s="76">
        <f t="shared" si="0"/>
        <v>0.60508955990592117</v>
      </c>
      <c r="F21" s="74">
        <v>616293.14482000005</v>
      </c>
      <c r="G21" s="74">
        <v>790789.30049000005</v>
      </c>
      <c r="H21" s="63">
        <f t="shared" si="1"/>
        <v>28.313823889922528</v>
      </c>
      <c r="I21" s="65">
        <f t="shared" si="2"/>
        <v>0.71392114720809186</v>
      </c>
      <c r="J21" s="74">
        <v>1012651.72831</v>
      </c>
      <c r="K21" s="74">
        <v>1302505.87044</v>
      </c>
      <c r="L21" s="63">
        <f t="shared" si="3"/>
        <v>28.623280247961791</v>
      </c>
      <c r="M21" s="76">
        <f t="shared" si="4"/>
        <v>0.70678274141366049</v>
      </c>
    </row>
    <row r="22" spans="1:13" ht="24" customHeight="1" x14ac:dyDescent="0.25">
      <c r="A22" s="67" t="s">
        <v>42</v>
      </c>
      <c r="B22" s="75">
        <f>SUM(B9:B21)</f>
        <v>13784928.662630001</v>
      </c>
      <c r="C22" s="75">
        <f>SUM(C9:C21)</f>
        <v>15184451.558589997</v>
      </c>
      <c r="D22" s="73">
        <f t="shared" si="5"/>
        <v>10.152558132230357</v>
      </c>
      <c r="E22" s="77">
        <f t="shared" si="0"/>
        <v>100</v>
      </c>
      <c r="F22" s="66">
        <f>SUM(F9:F21)</f>
        <v>82631416.888110012</v>
      </c>
      <c r="G22" s="66">
        <f>SUM(G9:G21)</f>
        <v>110767036.88951001</v>
      </c>
      <c r="H22" s="73">
        <f>(G22-F22)/F22*100</f>
        <v>34.049543213688352</v>
      </c>
      <c r="I22" s="69">
        <f t="shared" si="2"/>
        <v>100</v>
      </c>
      <c r="J22" s="75">
        <f>SUM(J9:J21)</f>
        <v>152804943.67106995</v>
      </c>
      <c r="K22" s="75">
        <f>SUM(K9:K21)</f>
        <v>184286598.14681002</v>
      </c>
      <c r="L22" s="73">
        <f t="shared" si="3"/>
        <v>20.602510442010256</v>
      </c>
      <c r="M22" s="7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I1" sqref="I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8"/>
    </row>
    <row r="8" spans="9:9" x14ac:dyDescent="0.25">
      <c r="I8" s="28"/>
    </row>
    <row r="9" spans="9:9" x14ac:dyDescent="0.25">
      <c r="I9" s="28"/>
    </row>
    <row r="10" spans="9:9" x14ac:dyDescent="0.25">
      <c r="I10" s="28"/>
    </row>
    <row r="17" spans="3:14" ht="12.75" customHeight="1" x14ac:dyDescent="0.25"/>
    <row r="21" spans="3:14" x14ac:dyDescent="0.25">
      <c r="C21" s="1"/>
    </row>
    <row r="22" spans="3:14" x14ac:dyDescent="0.25">
      <c r="C22" s="64"/>
    </row>
    <row r="24" spans="3:14" x14ac:dyDescent="0.25">
      <c r="H24" s="28"/>
      <c r="I24" s="28"/>
    </row>
    <row r="25" spans="3:14" x14ac:dyDescent="0.25">
      <c r="H25" s="28"/>
      <c r="I25" s="28"/>
    </row>
    <row r="26" spans="3:14" x14ac:dyDescent="0.25">
      <c r="H26" s="163"/>
      <c r="I26" s="163"/>
      <c r="N26" t="s">
        <v>43</v>
      </c>
    </row>
    <row r="27" spans="3:14" x14ac:dyDescent="0.25">
      <c r="H27" s="163"/>
      <c r="I27" s="163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8"/>
      <c r="I37" s="28"/>
    </row>
    <row r="38" spans="8:9" x14ac:dyDescent="0.25">
      <c r="H38" s="28"/>
      <c r="I38" s="28"/>
    </row>
    <row r="39" spans="8:9" x14ac:dyDescent="0.25">
      <c r="H39" s="163"/>
      <c r="I39" s="163"/>
    </row>
    <row r="40" spans="8:9" x14ac:dyDescent="0.25">
      <c r="H40" s="163"/>
      <c r="I40" s="163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8"/>
      <c r="I49" s="28"/>
    </row>
    <row r="50" spans="3:9" x14ac:dyDescent="0.25">
      <c r="H50" s="28"/>
      <c r="I50" s="28"/>
    </row>
    <row r="51" spans="3:9" x14ac:dyDescent="0.25">
      <c r="H51" s="163"/>
      <c r="I51" s="163"/>
    </row>
    <row r="52" spans="3:9" x14ac:dyDescent="0.25">
      <c r="H52" s="163"/>
      <c r="I52" s="163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29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E1" sqref="E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3" spans="1:16" ht="15.6" x14ac:dyDescent="0.3">
      <c r="A3" s="36"/>
      <c r="B3" s="72" t="s">
        <v>116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x14ac:dyDescent="0.25">
      <c r="A4" s="48"/>
      <c r="B4" s="61" t="s">
        <v>103</v>
      </c>
      <c r="C4" s="61" t="s">
        <v>44</v>
      </c>
      <c r="D4" s="61" t="s">
        <v>45</v>
      </c>
      <c r="E4" s="61" t="s">
        <v>46</v>
      </c>
      <c r="F4" s="61" t="s">
        <v>47</v>
      </c>
      <c r="G4" s="61" t="s">
        <v>48</v>
      </c>
      <c r="H4" s="61" t="s">
        <v>49</v>
      </c>
      <c r="I4" s="61" t="s">
        <v>0</v>
      </c>
      <c r="J4" s="61" t="s">
        <v>102</v>
      </c>
      <c r="K4" s="61" t="s">
        <v>50</v>
      </c>
      <c r="L4" s="61" t="s">
        <v>51</v>
      </c>
      <c r="M4" s="61" t="s">
        <v>52</v>
      </c>
      <c r="N4" s="61" t="s">
        <v>53</v>
      </c>
      <c r="O4" s="62" t="s">
        <v>101</v>
      </c>
      <c r="P4" s="62" t="s">
        <v>100</v>
      </c>
    </row>
    <row r="5" spans="1:16" x14ac:dyDescent="0.25">
      <c r="A5" s="53" t="s">
        <v>99</v>
      </c>
      <c r="B5" s="54" t="s">
        <v>167</v>
      </c>
      <c r="C5" s="78">
        <v>1313391.1365499999</v>
      </c>
      <c r="D5" s="78">
        <v>1354952.78134</v>
      </c>
      <c r="E5" s="78">
        <v>1536739.6134599999</v>
      </c>
      <c r="F5" s="78">
        <v>1517137.6664499999</v>
      </c>
      <c r="G5" s="78">
        <v>1286521.3631800001</v>
      </c>
      <c r="H5" s="78">
        <v>1567066.6325300001</v>
      </c>
      <c r="I5" s="55">
        <v>1326328.7823000001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78">
        <v>9902137.9758100007</v>
      </c>
      <c r="P5" s="56">
        <f t="shared" ref="P5:P24" si="0">O5/O$26*100</f>
        <v>8.9396071736462286</v>
      </c>
    </row>
    <row r="6" spans="1:16" x14ac:dyDescent="0.25">
      <c r="A6" s="53" t="s">
        <v>98</v>
      </c>
      <c r="B6" s="54" t="s">
        <v>168</v>
      </c>
      <c r="C6" s="78">
        <v>781222.84479999996</v>
      </c>
      <c r="D6" s="78">
        <v>924509.84138999996</v>
      </c>
      <c r="E6" s="78">
        <v>1021330.88818</v>
      </c>
      <c r="F6" s="78">
        <v>982079.43107000005</v>
      </c>
      <c r="G6" s="78">
        <v>1081447.69346</v>
      </c>
      <c r="H6" s="78">
        <v>1224062.9369099999</v>
      </c>
      <c r="I6" s="55">
        <v>941236.38844000001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78">
        <v>6955890.0242499998</v>
      </c>
      <c r="P6" s="56">
        <f t="shared" si="0"/>
        <v>6.2797473143463183</v>
      </c>
    </row>
    <row r="7" spans="1:16" x14ac:dyDescent="0.25">
      <c r="A7" s="53" t="s">
        <v>97</v>
      </c>
      <c r="B7" s="54" t="s">
        <v>169</v>
      </c>
      <c r="C7" s="78">
        <v>810011.29674999998</v>
      </c>
      <c r="D7" s="78">
        <v>821721.55677000002</v>
      </c>
      <c r="E7" s="78">
        <v>1071806.7161900001</v>
      </c>
      <c r="F7" s="78">
        <v>1017844.30175</v>
      </c>
      <c r="G7" s="78">
        <v>1000218.90052</v>
      </c>
      <c r="H7" s="78">
        <v>1181090.14215</v>
      </c>
      <c r="I7" s="55">
        <v>909239.14447000006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78">
        <v>6811932.0586000001</v>
      </c>
      <c r="P7" s="56">
        <f t="shared" si="0"/>
        <v>6.1497826879623894</v>
      </c>
    </row>
    <row r="8" spans="1:16" x14ac:dyDescent="0.25">
      <c r="A8" s="53" t="s">
        <v>96</v>
      </c>
      <c r="B8" s="54" t="s">
        <v>171</v>
      </c>
      <c r="C8" s="78">
        <v>809663.98144999996</v>
      </c>
      <c r="D8" s="78">
        <v>775101.93237000005</v>
      </c>
      <c r="E8" s="78">
        <v>927281.17998999998</v>
      </c>
      <c r="F8" s="78">
        <v>821849.68932</v>
      </c>
      <c r="G8" s="78">
        <v>759731.30764999997</v>
      </c>
      <c r="H8" s="78">
        <v>1021219.27032</v>
      </c>
      <c r="I8" s="55">
        <v>737409.68209000002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78">
        <v>5852257.0431899996</v>
      </c>
      <c r="P8" s="56">
        <f t="shared" si="0"/>
        <v>5.2833922505552078</v>
      </c>
    </row>
    <row r="9" spans="1:16" x14ac:dyDescent="0.25">
      <c r="A9" s="53" t="s">
        <v>95</v>
      </c>
      <c r="B9" s="54" t="s">
        <v>170</v>
      </c>
      <c r="C9" s="78">
        <v>617930.00910999998</v>
      </c>
      <c r="D9" s="78">
        <v>647151.505</v>
      </c>
      <c r="E9" s="78">
        <v>755434.55663000001</v>
      </c>
      <c r="F9" s="78">
        <v>743530.20357999997</v>
      </c>
      <c r="G9" s="78">
        <v>679711.15248000005</v>
      </c>
      <c r="H9" s="78">
        <v>727494.12358000001</v>
      </c>
      <c r="I9" s="55">
        <v>750353.69631999999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78">
        <v>4921605.2467</v>
      </c>
      <c r="P9" s="56">
        <f t="shared" si="0"/>
        <v>4.4432038491824022</v>
      </c>
    </row>
    <row r="10" spans="1:16" x14ac:dyDescent="0.25">
      <c r="A10" s="53" t="s">
        <v>94</v>
      </c>
      <c r="B10" s="54" t="s">
        <v>173</v>
      </c>
      <c r="C10" s="78">
        <v>688273.45966000005</v>
      </c>
      <c r="D10" s="78">
        <v>684825.26222999999</v>
      </c>
      <c r="E10" s="78">
        <v>756415.23585000006</v>
      </c>
      <c r="F10" s="78">
        <v>734702.31519999995</v>
      </c>
      <c r="G10" s="78">
        <v>613505.26167000004</v>
      </c>
      <c r="H10" s="78">
        <v>761611.73233999999</v>
      </c>
      <c r="I10" s="55">
        <v>531743.90691000002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78">
        <v>4771077.1738600004</v>
      </c>
      <c r="P10" s="56">
        <f t="shared" si="0"/>
        <v>4.3073077585519819</v>
      </c>
    </row>
    <row r="11" spans="1:16" x14ac:dyDescent="0.25">
      <c r="A11" s="53" t="s">
        <v>93</v>
      </c>
      <c r="B11" s="54" t="s">
        <v>172</v>
      </c>
      <c r="C11" s="78">
        <v>564581.05552000005</v>
      </c>
      <c r="D11" s="78">
        <v>592453.08573000005</v>
      </c>
      <c r="E11" s="78">
        <v>716066.56790999998</v>
      </c>
      <c r="F11" s="78">
        <v>736876.66156000004</v>
      </c>
      <c r="G11" s="78">
        <v>561300.30146999995</v>
      </c>
      <c r="H11" s="78">
        <v>731663.90489999996</v>
      </c>
      <c r="I11" s="55">
        <v>628778.31795000006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78">
        <v>4531719.8950399999</v>
      </c>
      <c r="P11" s="56">
        <f t="shared" si="0"/>
        <v>4.0912170464218391</v>
      </c>
    </row>
    <row r="12" spans="1:16" x14ac:dyDescent="0.25">
      <c r="A12" s="53" t="s">
        <v>92</v>
      </c>
      <c r="B12" s="54" t="s">
        <v>174</v>
      </c>
      <c r="C12" s="78">
        <v>369311.61787000002</v>
      </c>
      <c r="D12" s="78">
        <v>415891.23705</v>
      </c>
      <c r="E12" s="78">
        <v>488438.04443000001</v>
      </c>
      <c r="F12" s="78">
        <v>562233.40401000006</v>
      </c>
      <c r="G12" s="78">
        <v>452863.53185000003</v>
      </c>
      <c r="H12" s="78">
        <v>667979.63633999997</v>
      </c>
      <c r="I12" s="55">
        <v>479995.71380999999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78">
        <v>3436713.18536</v>
      </c>
      <c r="P12" s="56">
        <f t="shared" si="0"/>
        <v>3.1026497429809536</v>
      </c>
    </row>
    <row r="13" spans="1:16" x14ac:dyDescent="0.25">
      <c r="A13" s="53" t="s">
        <v>91</v>
      </c>
      <c r="B13" s="54" t="s">
        <v>175</v>
      </c>
      <c r="C13" s="78">
        <v>392460.81274000002</v>
      </c>
      <c r="D13" s="78">
        <v>431997.87127</v>
      </c>
      <c r="E13" s="78">
        <v>492942.35814000003</v>
      </c>
      <c r="F13" s="78">
        <v>532616.35519000003</v>
      </c>
      <c r="G13" s="78">
        <v>407564.25971999997</v>
      </c>
      <c r="H13" s="78">
        <v>528618.23260999995</v>
      </c>
      <c r="I13" s="55">
        <v>440766.10310000001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78">
        <v>3226965.9927699999</v>
      </c>
      <c r="P13" s="56">
        <f t="shared" si="0"/>
        <v>2.9132908881447239</v>
      </c>
    </row>
    <row r="14" spans="1:16" x14ac:dyDescent="0.25">
      <c r="A14" s="53" t="s">
        <v>90</v>
      </c>
      <c r="B14" s="54" t="s">
        <v>210</v>
      </c>
      <c r="C14" s="78">
        <v>327721.13501999999</v>
      </c>
      <c r="D14" s="78">
        <v>367692.26601999998</v>
      </c>
      <c r="E14" s="78">
        <v>419996.16443</v>
      </c>
      <c r="F14" s="78">
        <v>430605.36945</v>
      </c>
      <c r="G14" s="78">
        <v>407770.92567999999</v>
      </c>
      <c r="H14" s="78">
        <v>487070.57624000002</v>
      </c>
      <c r="I14" s="55">
        <v>372767.60376000003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78">
        <v>2813624.0405999999</v>
      </c>
      <c r="P14" s="56">
        <f t="shared" si="0"/>
        <v>2.5401275682824185</v>
      </c>
    </row>
    <row r="15" spans="1:16" x14ac:dyDescent="0.25">
      <c r="A15" s="53" t="s">
        <v>89</v>
      </c>
      <c r="B15" s="54" t="s">
        <v>211</v>
      </c>
      <c r="C15" s="78">
        <v>292266.48739000002</v>
      </c>
      <c r="D15" s="78">
        <v>323565.20974999998</v>
      </c>
      <c r="E15" s="78">
        <v>416644.66795999999</v>
      </c>
      <c r="F15" s="78">
        <v>390313.00786000001</v>
      </c>
      <c r="G15" s="78">
        <v>343263.22691000003</v>
      </c>
      <c r="H15" s="78">
        <v>475775.76299999998</v>
      </c>
      <c r="I15" s="55">
        <v>377913.82780999999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78">
        <v>2619742.19068</v>
      </c>
      <c r="P15" s="56">
        <f t="shared" si="0"/>
        <v>2.3650918759280253</v>
      </c>
    </row>
    <row r="16" spans="1:16" x14ac:dyDescent="0.25">
      <c r="A16" s="53" t="s">
        <v>88</v>
      </c>
      <c r="B16" s="54" t="s">
        <v>176</v>
      </c>
      <c r="C16" s="78">
        <v>311401.18800999998</v>
      </c>
      <c r="D16" s="78">
        <v>334208.53759000002</v>
      </c>
      <c r="E16" s="78">
        <v>387779.65672000003</v>
      </c>
      <c r="F16" s="78">
        <v>375555.60891000001</v>
      </c>
      <c r="G16" s="78">
        <v>338220.36177999998</v>
      </c>
      <c r="H16" s="78">
        <v>342171.03554000001</v>
      </c>
      <c r="I16" s="55">
        <v>386503.50082999998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78">
        <v>2475839.8893800001</v>
      </c>
      <c r="P16" s="56">
        <f t="shared" si="0"/>
        <v>2.2351775030776055</v>
      </c>
    </row>
    <row r="17" spans="1:16" x14ac:dyDescent="0.25">
      <c r="A17" s="53" t="s">
        <v>87</v>
      </c>
      <c r="B17" s="54" t="s">
        <v>212</v>
      </c>
      <c r="C17" s="78">
        <v>258300.12463999999</v>
      </c>
      <c r="D17" s="78">
        <v>385820.75241999998</v>
      </c>
      <c r="E17" s="78">
        <v>391783.94001999998</v>
      </c>
      <c r="F17" s="78">
        <v>374912.70798000001</v>
      </c>
      <c r="G17" s="78">
        <v>301408.59909999999</v>
      </c>
      <c r="H17" s="78">
        <v>384422.44198</v>
      </c>
      <c r="I17" s="55">
        <v>317889.87543999997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78">
        <v>2414538.4415799999</v>
      </c>
      <c r="P17" s="56">
        <f t="shared" si="0"/>
        <v>2.1798348221488486</v>
      </c>
    </row>
    <row r="18" spans="1:16" x14ac:dyDescent="0.25">
      <c r="A18" s="53" t="s">
        <v>86</v>
      </c>
      <c r="B18" s="54" t="s">
        <v>213</v>
      </c>
      <c r="C18" s="78">
        <v>260628.68309999999</v>
      </c>
      <c r="D18" s="78">
        <v>259160.40708999999</v>
      </c>
      <c r="E18" s="78">
        <v>351170.17517</v>
      </c>
      <c r="F18" s="78">
        <v>327474.69104000001</v>
      </c>
      <c r="G18" s="78">
        <v>284958.90172999998</v>
      </c>
      <c r="H18" s="78">
        <v>348581.26124000002</v>
      </c>
      <c r="I18" s="55">
        <v>253481.79143000001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78">
        <v>2085455.9108</v>
      </c>
      <c r="P18" s="56">
        <f t="shared" si="0"/>
        <v>1.8827405420984944</v>
      </c>
    </row>
    <row r="19" spans="1:16" x14ac:dyDescent="0.25">
      <c r="A19" s="53" t="s">
        <v>85</v>
      </c>
      <c r="B19" s="54" t="s">
        <v>214</v>
      </c>
      <c r="C19" s="78">
        <v>219243.36222000001</v>
      </c>
      <c r="D19" s="78">
        <v>252191.91584999999</v>
      </c>
      <c r="E19" s="78">
        <v>250479.69193999999</v>
      </c>
      <c r="F19" s="78">
        <v>319831.75845999998</v>
      </c>
      <c r="G19" s="78">
        <v>363770.10089</v>
      </c>
      <c r="H19" s="78">
        <v>277624.55450999999</v>
      </c>
      <c r="I19" s="55">
        <v>251273.08895999999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78">
        <v>1934414.4728300001</v>
      </c>
      <c r="P19" s="56">
        <f t="shared" si="0"/>
        <v>1.7463809876575249</v>
      </c>
    </row>
    <row r="20" spans="1:16" x14ac:dyDescent="0.25">
      <c r="A20" s="53" t="s">
        <v>84</v>
      </c>
      <c r="B20" s="54" t="s">
        <v>215</v>
      </c>
      <c r="C20" s="78">
        <v>236170.75433</v>
      </c>
      <c r="D20" s="78">
        <v>235212.88604000001</v>
      </c>
      <c r="E20" s="78">
        <v>294624.30056</v>
      </c>
      <c r="F20" s="78">
        <v>303652.54702</v>
      </c>
      <c r="G20" s="78">
        <v>261278.74392000001</v>
      </c>
      <c r="H20" s="78">
        <v>298382.61463999999</v>
      </c>
      <c r="I20" s="55">
        <v>264335.01040000003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78">
        <v>1893656.8569100001</v>
      </c>
      <c r="P20" s="56">
        <f t="shared" si="0"/>
        <v>1.7095851889573614</v>
      </c>
    </row>
    <row r="21" spans="1:16" x14ac:dyDescent="0.25">
      <c r="A21" s="53" t="s">
        <v>83</v>
      </c>
      <c r="B21" s="54" t="s">
        <v>216</v>
      </c>
      <c r="C21" s="78">
        <v>147135.90912999999</v>
      </c>
      <c r="D21" s="78">
        <v>203333.58251000001</v>
      </c>
      <c r="E21" s="78">
        <v>237680.93035000001</v>
      </c>
      <c r="F21" s="78">
        <v>211546.76628000001</v>
      </c>
      <c r="G21" s="78">
        <v>228659.66305999999</v>
      </c>
      <c r="H21" s="78">
        <v>237171.99747999999</v>
      </c>
      <c r="I21" s="55">
        <v>261210.52557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78">
        <v>1526739.3743799999</v>
      </c>
      <c r="P21" s="56">
        <f t="shared" si="0"/>
        <v>1.378333678730542</v>
      </c>
    </row>
    <row r="22" spans="1:16" x14ac:dyDescent="0.25">
      <c r="A22" s="53" t="s">
        <v>82</v>
      </c>
      <c r="B22" s="54" t="s">
        <v>217</v>
      </c>
      <c r="C22" s="78">
        <v>177887.38279999999</v>
      </c>
      <c r="D22" s="78">
        <v>234822.45847000001</v>
      </c>
      <c r="E22" s="78">
        <v>235931.63329</v>
      </c>
      <c r="F22" s="78">
        <v>208368.63042999999</v>
      </c>
      <c r="G22" s="78">
        <v>154710.98053</v>
      </c>
      <c r="H22" s="78">
        <v>227345.96114</v>
      </c>
      <c r="I22" s="55">
        <v>229000.79835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78">
        <v>1468067.84501</v>
      </c>
      <c r="P22" s="56">
        <f t="shared" si="0"/>
        <v>1.3253652767423905</v>
      </c>
    </row>
    <row r="23" spans="1:16" x14ac:dyDescent="0.25">
      <c r="A23" s="53" t="s">
        <v>81</v>
      </c>
      <c r="B23" s="54" t="s">
        <v>218</v>
      </c>
      <c r="C23" s="78">
        <v>168418.73042000001</v>
      </c>
      <c r="D23" s="78">
        <v>230496.51732000001</v>
      </c>
      <c r="E23" s="78">
        <v>222579.54113</v>
      </c>
      <c r="F23" s="78">
        <v>195622.26457999999</v>
      </c>
      <c r="G23" s="78">
        <v>196058.02694000001</v>
      </c>
      <c r="H23" s="78">
        <v>219282.36076000001</v>
      </c>
      <c r="I23" s="55">
        <v>190943.2591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78">
        <v>1423400.70025</v>
      </c>
      <c r="P23" s="56">
        <f t="shared" si="0"/>
        <v>1.2850399723790036</v>
      </c>
    </row>
    <row r="24" spans="1:16" x14ac:dyDescent="0.25">
      <c r="A24" s="53" t="s">
        <v>80</v>
      </c>
      <c r="B24" s="54" t="s">
        <v>219</v>
      </c>
      <c r="C24" s="78">
        <v>136071.78271999999</v>
      </c>
      <c r="D24" s="78">
        <v>141112.72550999999</v>
      </c>
      <c r="E24" s="78">
        <v>207573.83214000001</v>
      </c>
      <c r="F24" s="78">
        <v>206285.37301000001</v>
      </c>
      <c r="G24" s="78">
        <v>200852.76519999999</v>
      </c>
      <c r="H24" s="78">
        <v>210999.82827999999</v>
      </c>
      <c r="I24" s="55">
        <v>233720.12299999999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78">
        <v>1336616.42986</v>
      </c>
      <c r="P24" s="56">
        <f t="shared" si="0"/>
        <v>1.2066915098516839</v>
      </c>
    </row>
    <row r="25" spans="1:16" x14ac:dyDescent="0.25">
      <c r="A25" s="57"/>
      <c r="B25" s="164" t="s">
        <v>79</v>
      </c>
      <c r="C25" s="164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9">
        <f>SUM(O5:O24)</f>
        <v>72402394.747859985</v>
      </c>
      <c r="P25" s="59">
        <f>SUM(P5:P24)</f>
        <v>65.364567637645933</v>
      </c>
    </row>
    <row r="26" spans="1:16" ht="13.5" customHeight="1" x14ac:dyDescent="0.25">
      <c r="A26" s="57"/>
      <c r="B26" s="165" t="s">
        <v>78</v>
      </c>
      <c r="C26" s="165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79">
        <v>110767036.88951001</v>
      </c>
      <c r="P26" s="55">
        <f>O26/O$26*100</f>
        <v>100</v>
      </c>
    </row>
    <row r="27" spans="1:16" x14ac:dyDescent="0.25">
      <c r="B27" s="37"/>
    </row>
    <row r="28" spans="1:16" x14ac:dyDescent="0.25">
      <c r="B28" s="28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M1" sqref="M1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O44" sqref="O44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0" t="s">
        <v>2</v>
      </c>
    </row>
    <row r="2" spans="2:2" ht="13.8" x14ac:dyDescent="0.25">
      <c r="B2" s="30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29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2021-08-01T12:12:35Z</dcterms:modified>
</cp:coreProperties>
</file>