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1\202108 - Ağustos\dağıtım\"/>
    </mc:Choice>
  </mc:AlternateContent>
  <xr:revisionPtr revIDLastSave="0" documentId="13_ncr:1_{4258AF9A-C853-4E62-9BC4-8A13788E6466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'2002_2020_AYLIK_IHR'!$A$1:$O$81</definedName>
  </definedNames>
  <calcPr calcId="191029"/>
</workbook>
</file>

<file path=xl/calcChain.xml><?xml version="1.0" encoding="utf-8"?>
<calcChain xmlns="http://schemas.openxmlformats.org/spreadsheetml/2006/main">
  <c r="M44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6" i="1"/>
  <c r="L46" i="1"/>
  <c r="I46" i="1"/>
  <c r="H46" i="1"/>
  <c r="E46" i="1"/>
  <c r="D46" i="1"/>
  <c r="K45" i="1"/>
  <c r="M45" i="1" s="1"/>
  <c r="J45" i="1"/>
  <c r="G45" i="1"/>
  <c r="I45" i="1" s="1"/>
  <c r="F45" i="1"/>
  <c r="C45" i="1"/>
  <c r="E45" i="1" s="1"/>
  <c r="B45" i="1"/>
  <c r="L45" i="1" l="1"/>
  <c r="H45" i="1"/>
  <c r="D45" i="1"/>
  <c r="O80" i="22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C2" i="22"/>
  <c r="K22" i="4"/>
  <c r="M20" i="4" s="1"/>
  <c r="J22" i="4"/>
  <c r="G22" i="4"/>
  <c r="I22" i="4" s="1"/>
  <c r="F22" i="4"/>
  <c r="C22" i="4"/>
  <c r="B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L34" i="2" s="1"/>
  <c r="G34" i="3" s="1"/>
  <c r="K33" i="2"/>
  <c r="K32" i="2"/>
  <c r="K31" i="2"/>
  <c r="K30" i="2"/>
  <c r="K28" i="2"/>
  <c r="K26" i="2"/>
  <c r="K25" i="2"/>
  <c r="K24" i="2"/>
  <c r="L24" i="2" s="1"/>
  <c r="G24" i="3" s="1"/>
  <c r="K21" i="2"/>
  <c r="K19" i="2"/>
  <c r="K17" i="2"/>
  <c r="K16" i="2"/>
  <c r="K15" i="2"/>
  <c r="K14" i="2"/>
  <c r="K13" i="2"/>
  <c r="L13" i="2" s="1"/>
  <c r="G13" i="3" s="1"/>
  <c r="K12" i="2"/>
  <c r="K11" i="2"/>
  <c r="K10" i="2"/>
  <c r="J43" i="2"/>
  <c r="J41" i="2"/>
  <c r="J40" i="2"/>
  <c r="J39" i="2"/>
  <c r="L39" i="2" s="1"/>
  <c r="G39" i="3" s="1"/>
  <c r="J38" i="2"/>
  <c r="L38" i="2" s="1"/>
  <c r="G38" i="3" s="1"/>
  <c r="J37" i="2"/>
  <c r="L37" i="2" s="1"/>
  <c r="G37" i="3" s="1"/>
  <c r="J36" i="2"/>
  <c r="L36" i="2" s="1"/>
  <c r="G36" i="3" s="1"/>
  <c r="J35" i="2"/>
  <c r="J34" i="2"/>
  <c r="J33" i="2"/>
  <c r="J32" i="2"/>
  <c r="J31" i="2"/>
  <c r="J30" i="2"/>
  <c r="J28" i="2"/>
  <c r="L28" i="2" s="1"/>
  <c r="G28" i="3" s="1"/>
  <c r="J26" i="2"/>
  <c r="L26" i="2" s="1"/>
  <c r="G26" i="3" s="1"/>
  <c r="J25" i="2"/>
  <c r="J24" i="2"/>
  <c r="J21" i="2"/>
  <c r="J19" i="2"/>
  <c r="J17" i="2"/>
  <c r="L17" i="2" s="1"/>
  <c r="G17" i="3" s="1"/>
  <c r="J16" i="2"/>
  <c r="L16" i="2" s="1"/>
  <c r="G16" i="3" s="1"/>
  <c r="J15" i="2"/>
  <c r="J14" i="2"/>
  <c r="L14" i="2" s="1"/>
  <c r="G14" i="3" s="1"/>
  <c r="J13" i="2"/>
  <c r="J12" i="2"/>
  <c r="J11" i="2"/>
  <c r="J10" i="2"/>
  <c r="G43" i="2"/>
  <c r="G41" i="2"/>
  <c r="H41" i="2" s="1"/>
  <c r="E41" i="3" s="1"/>
  <c r="G40" i="2"/>
  <c r="H40" i="2" s="1"/>
  <c r="E40" i="3" s="1"/>
  <c r="G39" i="2"/>
  <c r="G38" i="2"/>
  <c r="G37" i="2"/>
  <c r="G36" i="2"/>
  <c r="G35" i="2"/>
  <c r="G34" i="2"/>
  <c r="G33" i="2"/>
  <c r="G32" i="2"/>
  <c r="H32" i="2" s="1"/>
  <c r="E32" i="3" s="1"/>
  <c r="G31" i="2"/>
  <c r="G30" i="2"/>
  <c r="G28" i="2"/>
  <c r="G26" i="2"/>
  <c r="G25" i="2"/>
  <c r="G24" i="2"/>
  <c r="G21" i="2"/>
  <c r="H21" i="2" s="1"/>
  <c r="E21" i="3" s="1"/>
  <c r="G19" i="2"/>
  <c r="G17" i="2"/>
  <c r="G16" i="2"/>
  <c r="G15" i="2"/>
  <c r="G14" i="2"/>
  <c r="G13" i="2"/>
  <c r="G12" i="2"/>
  <c r="G11" i="2"/>
  <c r="H11" i="2" s="1"/>
  <c r="E11" i="3" s="1"/>
  <c r="G10" i="2"/>
  <c r="H10" i="2" s="1"/>
  <c r="E10" i="3" s="1"/>
  <c r="F43" i="2"/>
  <c r="F41" i="2"/>
  <c r="F40" i="2"/>
  <c r="F39" i="2"/>
  <c r="F38" i="2"/>
  <c r="F37" i="2"/>
  <c r="F36" i="2"/>
  <c r="F35" i="2"/>
  <c r="H35" i="2" s="1"/>
  <c r="E35" i="3" s="1"/>
  <c r="F34" i="2"/>
  <c r="H34" i="2" s="1"/>
  <c r="E34" i="3" s="1"/>
  <c r="F33" i="2"/>
  <c r="F32" i="2"/>
  <c r="F31" i="2"/>
  <c r="F30" i="2"/>
  <c r="F28" i="2"/>
  <c r="F26" i="2"/>
  <c r="H26" i="2" s="1"/>
  <c r="E26" i="3" s="1"/>
  <c r="F25" i="2"/>
  <c r="H25" i="2" s="1"/>
  <c r="E25" i="3" s="1"/>
  <c r="F24" i="2"/>
  <c r="H24" i="2" s="1"/>
  <c r="E24" i="3" s="1"/>
  <c r="F21" i="2"/>
  <c r="F19" i="2"/>
  <c r="F17" i="2"/>
  <c r="F16" i="2"/>
  <c r="F15" i="2"/>
  <c r="F14" i="2"/>
  <c r="F13" i="2"/>
  <c r="F12" i="2"/>
  <c r="H12" i="2" s="1"/>
  <c r="E12" i="3" s="1"/>
  <c r="F11" i="2"/>
  <c r="F10" i="2"/>
  <c r="C43" i="2"/>
  <c r="C41" i="2"/>
  <c r="C40" i="2"/>
  <c r="C39" i="2"/>
  <c r="D39" i="2" s="1"/>
  <c r="C39" i="3" s="1"/>
  <c r="C38" i="2"/>
  <c r="C37" i="2"/>
  <c r="D37" i="2" s="1"/>
  <c r="C37" i="3" s="1"/>
  <c r="C36" i="2"/>
  <c r="C35" i="2"/>
  <c r="C34" i="2"/>
  <c r="C33" i="2"/>
  <c r="C32" i="2"/>
  <c r="C31" i="2"/>
  <c r="D31" i="2" s="1"/>
  <c r="C31" i="3" s="1"/>
  <c r="C30" i="2"/>
  <c r="C28" i="2"/>
  <c r="D28" i="2" s="1"/>
  <c r="C28" i="3" s="1"/>
  <c r="C26" i="2"/>
  <c r="C25" i="2"/>
  <c r="C24" i="2"/>
  <c r="C21" i="2"/>
  <c r="C19" i="2"/>
  <c r="C17" i="2"/>
  <c r="D17" i="2" s="1"/>
  <c r="C17" i="3" s="1"/>
  <c r="C16" i="2"/>
  <c r="C15" i="2"/>
  <c r="C14" i="2"/>
  <c r="C13" i="2"/>
  <c r="C12" i="2"/>
  <c r="C11" i="2"/>
  <c r="C10" i="2"/>
  <c r="B43" i="2"/>
  <c r="B41" i="2"/>
  <c r="B40" i="2"/>
  <c r="D40" i="2" s="1"/>
  <c r="C40" i="3" s="1"/>
  <c r="B39" i="2"/>
  <c r="B38" i="2"/>
  <c r="B37" i="2"/>
  <c r="B36" i="2"/>
  <c r="B35" i="2"/>
  <c r="B34" i="2"/>
  <c r="D34" i="2" s="1"/>
  <c r="C34" i="3" s="1"/>
  <c r="B33" i="2"/>
  <c r="D33" i="2" s="1"/>
  <c r="C33" i="3" s="1"/>
  <c r="B32" i="2"/>
  <c r="B31" i="2"/>
  <c r="B30" i="2"/>
  <c r="B28" i="2"/>
  <c r="B26" i="2"/>
  <c r="B25" i="2"/>
  <c r="B24" i="2"/>
  <c r="B21" i="2"/>
  <c r="D21" i="2" s="1"/>
  <c r="C21" i="3" s="1"/>
  <c r="B19" i="2"/>
  <c r="B17" i="2"/>
  <c r="B16" i="2"/>
  <c r="B15" i="2"/>
  <c r="B14" i="2"/>
  <c r="B13" i="2"/>
  <c r="B12" i="2"/>
  <c r="D12" i="2" s="1"/>
  <c r="C12" i="3" s="1"/>
  <c r="B11" i="2"/>
  <c r="B10" i="2"/>
  <c r="D10" i="2" s="1"/>
  <c r="C10" i="3" s="1"/>
  <c r="C7" i="2"/>
  <c r="B7" i="2"/>
  <c r="F6" i="2"/>
  <c r="B6" i="2"/>
  <c r="K42" i="1"/>
  <c r="J42" i="1"/>
  <c r="J42" i="2" s="1"/>
  <c r="G42" i="1"/>
  <c r="F42" i="1"/>
  <c r="F42" i="2" s="1"/>
  <c r="C42" i="1"/>
  <c r="C42" i="2" s="1"/>
  <c r="B42" i="1"/>
  <c r="B42" i="2" s="1"/>
  <c r="K29" i="1"/>
  <c r="K29" i="2" s="1"/>
  <c r="J29" i="1"/>
  <c r="J29" i="2" s="1"/>
  <c r="G29" i="1"/>
  <c r="G29" i="2" s="1"/>
  <c r="F29" i="1"/>
  <c r="F29" i="2" s="1"/>
  <c r="C29" i="1"/>
  <c r="C29" i="2" s="1"/>
  <c r="B29" i="1"/>
  <c r="K27" i="1"/>
  <c r="J27" i="1"/>
  <c r="J27" i="2" s="1"/>
  <c r="G27" i="1"/>
  <c r="G27" i="2" s="1"/>
  <c r="F27" i="1"/>
  <c r="C27" i="1"/>
  <c r="C27" i="2" s="1"/>
  <c r="B27" i="1"/>
  <c r="B27" i="2" s="1"/>
  <c r="K23" i="1"/>
  <c r="J23" i="1"/>
  <c r="G23" i="1"/>
  <c r="F23" i="1"/>
  <c r="F23" i="2" s="1"/>
  <c r="C23" i="1"/>
  <c r="B23" i="1"/>
  <c r="B23" i="2" s="1"/>
  <c r="K20" i="1"/>
  <c r="K20" i="2" s="1"/>
  <c r="J20" i="1"/>
  <c r="J20" i="2" s="1"/>
  <c r="G20" i="1"/>
  <c r="G20" i="2" s="1"/>
  <c r="F20" i="1"/>
  <c r="F20" i="2" s="1"/>
  <c r="C20" i="1"/>
  <c r="C20" i="2" s="1"/>
  <c r="B20" i="1"/>
  <c r="B20" i="2"/>
  <c r="K18" i="1"/>
  <c r="J18" i="1"/>
  <c r="J18" i="2" s="1"/>
  <c r="G18" i="1"/>
  <c r="H18" i="1" s="1"/>
  <c r="D18" i="3" s="1"/>
  <c r="F18" i="1"/>
  <c r="F18" i="2" s="1"/>
  <c r="C18" i="1"/>
  <c r="C18" i="2" s="1"/>
  <c r="B18" i="1"/>
  <c r="B18" i="2" s="1"/>
  <c r="K9" i="1"/>
  <c r="K9" i="2" s="1"/>
  <c r="J9" i="1"/>
  <c r="G9" i="1"/>
  <c r="F9" i="1"/>
  <c r="C9" i="1"/>
  <c r="C9" i="2" s="1"/>
  <c r="B9" i="1"/>
  <c r="B9" i="2" s="1"/>
  <c r="K18" i="2"/>
  <c r="K27" i="2"/>
  <c r="G42" i="2"/>
  <c r="J46" i="2"/>
  <c r="F46" i="2"/>
  <c r="C46" i="2"/>
  <c r="E46" i="2" s="1"/>
  <c r="C45" i="2"/>
  <c r="B46" i="2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43" i="1"/>
  <c r="F43" i="3" s="1"/>
  <c r="L41" i="1"/>
  <c r="F41" i="3" s="1"/>
  <c r="L40" i="1"/>
  <c r="F40" i="3" s="1"/>
  <c r="L39" i="1"/>
  <c r="F39" i="3"/>
  <c r="L38" i="1"/>
  <c r="F38" i="3" s="1"/>
  <c r="L37" i="1"/>
  <c r="F37" i="3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7" i="1"/>
  <c r="F27" i="3"/>
  <c r="L26" i="1"/>
  <c r="F26" i="3" s="1"/>
  <c r="L25" i="1"/>
  <c r="F25" i="3" s="1"/>
  <c r="L24" i="1"/>
  <c r="F24" i="3" s="1"/>
  <c r="L21" i="1"/>
  <c r="F21" i="3" s="1"/>
  <c r="L19" i="1"/>
  <c r="F19" i="3" s="1"/>
  <c r="L18" i="1"/>
  <c r="F18" i="3" s="1"/>
  <c r="L17" i="1"/>
  <c r="F17" i="3" s="1"/>
  <c r="L16" i="1"/>
  <c r="F16" i="3" s="1"/>
  <c r="L15" i="1"/>
  <c r="F15" i="3"/>
  <c r="L14" i="1"/>
  <c r="F14" i="3" s="1"/>
  <c r="L13" i="1"/>
  <c r="F13" i="3" s="1"/>
  <c r="L12" i="1"/>
  <c r="F12" i="3"/>
  <c r="L11" i="1"/>
  <c r="F11" i="3" s="1"/>
  <c r="L10" i="1"/>
  <c r="F10" i="3"/>
  <c r="L10" i="2"/>
  <c r="G10" i="3" s="1"/>
  <c r="L12" i="2"/>
  <c r="G12" i="3" s="1"/>
  <c r="L21" i="2"/>
  <c r="G21" i="3" s="1"/>
  <c r="L31" i="2"/>
  <c r="G31" i="3" s="1"/>
  <c r="L32" i="2"/>
  <c r="G32" i="3" s="1"/>
  <c r="L33" i="2"/>
  <c r="G33" i="3" s="1"/>
  <c r="L35" i="2"/>
  <c r="G35" i="3" s="1"/>
  <c r="L40" i="2"/>
  <c r="G40" i="3" s="1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24" i="22"/>
  <c r="O25" i="22"/>
  <c r="O58" i="22"/>
  <c r="O59" i="22"/>
  <c r="O62" i="22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D25" i="2"/>
  <c r="C25" i="3" s="1"/>
  <c r="D46" i="3"/>
  <c r="B46" i="3"/>
  <c r="H43" i="1"/>
  <c r="D43" i="3" s="1"/>
  <c r="D43" i="1"/>
  <c r="B43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D20" i="1"/>
  <c r="B20" i="3" s="1"/>
  <c r="H19" i="1"/>
  <c r="D19" i="3" s="1"/>
  <c r="D19" i="1"/>
  <c r="B19" i="3" s="1"/>
  <c r="H17" i="1"/>
  <c r="D17" i="3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/>
  <c r="D14" i="1"/>
  <c r="B14" i="3"/>
  <c r="H13" i="1"/>
  <c r="D13" i="3" s="1"/>
  <c r="D13" i="1"/>
  <c r="B13" i="3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13" i="2"/>
  <c r="C13" i="3"/>
  <c r="D32" i="2"/>
  <c r="C32" i="3" s="1"/>
  <c r="H17" i="2"/>
  <c r="E17" i="3" s="1"/>
  <c r="H37" i="2"/>
  <c r="E37" i="3" s="1"/>
  <c r="H38" i="2"/>
  <c r="E38" i="3" s="1"/>
  <c r="D14" i="2"/>
  <c r="C14" i="3" s="1"/>
  <c r="D26" i="2"/>
  <c r="C26" i="3" s="1"/>
  <c r="H31" i="2"/>
  <c r="E31" i="3" s="1"/>
  <c r="D38" i="2"/>
  <c r="C38" i="3" s="1"/>
  <c r="H39" i="2"/>
  <c r="E39" i="3" s="1"/>
  <c r="D45" i="3"/>
  <c r="H16" i="2"/>
  <c r="E16" i="3" s="1"/>
  <c r="D19" i="2"/>
  <c r="C19" i="3" s="1"/>
  <c r="D35" i="2"/>
  <c r="C35" i="3" s="1"/>
  <c r="H15" i="2"/>
  <c r="E15" i="3"/>
  <c r="F46" i="3"/>
  <c r="F45" i="3"/>
  <c r="H13" i="2" l="1"/>
  <c r="E13" i="3" s="1"/>
  <c r="H42" i="2"/>
  <c r="E42" i="3" s="1"/>
  <c r="L11" i="2"/>
  <c r="G11" i="3" s="1"/>
  <c r="L20" i="1"/>
  <c r="F20" i="3" s="1"/>
  <c r="J8" i="1"/>
  <c r="J8" i="2" s="1"/>
  <c r="H42" i="1"/>
  <c r="D42" i="3" s="1"/>
  <c r="D15" i="2"/>
  <c r="C15" i="3" s="1"/>
  <c r="L41" i="2"/>
  <c r="G41" i="3" s="1"/>
  <c r="D46" i="2"/>
  <c r="C46" i="3" s="1"/>
  <c r="G18" i="2"/>
  <c r="D20" i="2"/>
  <c r="C20" i="3" s="1"/>
  <c r="D16" i="2"/>
  <c r="C16" i="3" s="1"/>
  <c r="H20" i="1"/>
  <c r="D20" i="3" s="1"/>
  <c r="H20" i="2"/>
  <c r="E20" i="3" s="1"/>
  <c r="D42" i="1"/>
  <c r="B42" i="3" s="1"/>
  <c r="D42" i="2"/>
  <c r="C42" i="3" s="1"/>
  <c r="L42" i="1"/>
  <c r="F42" i="3" s="1"/>
  <c r="H43" i="2"/>
  <c r="E43" i="3" s="1"/>
  <c r="M13" i="4"/>
  <c r="L18" i="2"/>
  <c r="G18" i="3" s="1"/>
  <c r="D24" i="2"/>
  <c r="C24" i="3" s="1"/>
  <c r="D43" i="2"/>
  <c r="C43" i="3" s="1"/>
  <c r="H14" i="2"/>
  <c r="E14" i="3" s="1"/>
  <c r="H36" i="2"/>
  <c r="E36" i="3" s="1"/>
  <c r="L30" i="2"/>
  <c r="G30" i="3" s="1"/>
  <c r="G8" i="1"/>
  <c r="G8" i="2" s="1"/>
  <c r="D18" i="1"/>
  <c r="B18" i="3" s="1"/>
  <c r="M22" i="4"/>
  <c r="D36" i="2"/>
  <c r="C36" i="3" s="1"/>
  <c r="H33" i="2"/>
  <c r="E33" i="3" s="1"/>
  <c r="H30" i="2"/>
  <c r="E30" i="3" s="1"/>
  <c r="L19" i="2"/>
  <c r="G19" i="3" s="1"/>
  <c r="H22" i="4"/>
  <c r="M15" i="4"/>
  <c r="H27" i="1"/>
  <c r="D27" i="3" s="1"/>
  <c r="D11" i="2"/>
  <c r="C11" i="3" s="1"/>
  <c r="D41" i="2"/>
  <c r="C41" i="3" s="1"/>
  <c r="D30" i="2"/>
  <c r="C30" i="3" s="1"/>
  <c r="H19" i="2"/>
  <c r="E19" i="3" s="1"/>
  <c r="L43" i="2"/>
  <c r="G43" i="3" s="1"/>
  <c r="L22" i="4"/>
  <c r="O25" i="23"/>
  <c r="P5" i="23"/>
  <c r="P25" i="23" s="1"/>
  <c r="I12" i="4"/>
  <c r="M18" i="4"/>
  <c r="M10" i="4"/>
  <c r="I20" i="4"/>
  <c r="M21" i="4"/>
  <c r="M12" i="4"/>
  <c r="M19" i="4"/>
  <c r="M9" i="4"/>
  <c r="M16" i="4"/>
  <c r="M11" i="4"/>
  <c r="M14" i="4"/>
  <c r="M17" i="4"/>
  <c r="I10" i="4"/>
  <c r="I18" i="4"/>
  <c r="I16" i="4"/>
  <c r="I14" i="4"/>
  <c r="I9" i="4"/>
  <c r="I21" i="4"/>
  <c r="I17" i="4"/>
  <c r="I11" i="4"/>
  <c r="I13" i="4"/>
  <c r="I15" i="4"/>
  <c r="I19" i="4"/>
  <c r="K42" i="2"/>
  <c r="L42" i="2" s="1"/>
  <c r="G42" i="3" s="1"/>
  <c r="L29" i="1"/>
  <c r="F29" i="3" s="1"/>
  <c r="H29" i="1"/>
  <c r="D29" i="3" s="1"/>
  <c r="C22" i="1"/>
  <c r="C22" i="2" s="1"/>
  <c r="J22" i="1"/>
  <c r="G22" i="1"/>
  <c r="G22" i="2" s="1"/>
  <c r="D29" i="1"/>
  <c r="B29" i="3" s="1"/>
  <c r="L29" i="2"/>
  <c r="G29" i="3" s="1"/>
  <c r="H29" i="2"/>
  <c r="E29" i="3" s="1"/>
  <c r="B29" i="2"/>
  <c r="D29" i="2" s="1"/>
  <c r="C29" i="3" s="1"/>
  <c r="K22" i="1"/>
  <c r="K22" i="2" s="1"/>
  <c r="L27" i="2"/>
  <c r="G27" i="3" s="1"/>
  <c r="H28" i="2"/>
  <c r="E28" i="3" s="1"/>
  <c r="F27" i="2"/>
  <c r="H27" i="2" s="1"/>
  <c r="E27" i="3" s="1"/>
  <c r="D27" i="2"/>
  <c r="C27" i="3" s="1"/>
  <c r="C23" i="2"/>
  <c r="D23" i="2" s="1"/>
  <c r="C23" i="3" s="1"/>
  <c r="L25" i="2"/>
  <c r="G25" i="3" s="1"/>
  <c r="L23" i="1"/>
  <c r="F23" i="3" s="1"/>
  <c r="G23" i="2"/>
  <c r="H23" i="2" s="1"/>
  <c r="E23" i="3" s="1"/>
  <c r="B22" i="1"/>
  <c r="B22" i="2" s="1"/>
  <c r="D23" i="1"/>
  <c r="B23" i="3" s="1"/>
  <c r="K23" i="2"/>
  <c r="J23" i="2"/>
  <c r="H23" i="1"/>
  <c r="D23" i="3" s="1"/>
  <c r="F22" i="1"/>
  <c r="L20" i="2"/>
  <c r="G20" i="3" s="1"/>
  <c r="K8" i="1"/>
  <c r="K8" i="2" s="1"/>
  <c r="H18" i="2"/>
  <c r="E18" i="3" s="1"/>
  <c r="D18" i="2"/>
  <c r="C18" i="3" s="1"/>
  <c r="B8" i="1"/>
  <c r="B8" i="2" s="1"/>
  <c r="L15" i="2"/>
  <c r="G15" i="3" s="1"/>
  <c r="H9" i="1"/>
  <c r="D9" i="3" s="1"/>
  <c r="G9" i="2"/>
  <c r="L8" i="1"/>
  <c r="F8" i="3" s="1"/>
  <c r="L9" i="1"/>
  <c r="F9" i="3" s="1"/>
  <c r="J9" i="2"/>
  <c r="L9" i="2" s="1"/>
  <c r="G9" i="3" s="1"/>
  <c r="F8" i="1"/>
  <c r="F9" i="2"/>
  <c r="D9" i="2"/>
  <c r="C9" i="3" s="1"/>
  <c r="C8" i="1"/>
  <c r="D9" i="1"/>
  <c r="B9" i="3" s="1"/>
  <c r="J44" i="1" l="1"/>
  <c r="L23" i="2"/>
  <c r="G23" i="3" s="1"/>
  <c r="L22" i="1"/>
  <c r="F22" i="3" s="1"/>
  <c r="K44" i="1"/>
  <c r="J22" i="2"/>
  <c r="G44" i="1"/>
  <c r="L22" i="2"/>
  <c r="G22" i="3" s="1"/>
  <c r="D22" i="1"/>
  <c r="B22" i="3" s="1"/>
  <c r="D22" i="2"/>
  <c r="C22" i="3" s="1"/>
  <c r="B44" i="1"/>
  <c r="B44" i="2" s="1"/>
  <c r="K44" i="2"/>
  <c r="M11" i="2" s="1"/>
  <c r="H22" i="1"/>
  <c r="D22" i="3" s="1"/>
  <c r="F22" i="2"/>
  <c r="H22" i="2" s="1"/>
  <c r="E22" i="3" s="1"/>
  <c r="L8" i="2"/>
  <c r="G8" i="3" s="1"/>
  <c r="H9" i="2"/>
  <c r="E9" i="3" s="1"/>
  <c r="J45" i="2"/>
  <c r="J44" i="2"/>
  <c r="L44" i="1"/>
  <c r="F44" i="3" s="1"/>
  <c r="F8" i="2"/>
  <c r="H8" i="2" s="1"/>
  <c r="E8" i="3" s="1"/>
  <c r="F44" i="1"/>
  <c r="H8" i="1"/>
  <c r="D8" i="3" s="1"/>
  <c r="C8" i="2"/>
  <c r="C44" i="1"/>
  <c r="D8" i="1"/>
  <c r="B8" i="3" s="1"/>
  <c r="G44" i="2" l="1"/>
  <c r="I30" i="2" s="1"/>
  <c r="M44" i="2"/>
  <c r="B45" i="2"/>
  <c r="M16" i="2"/>
  <c r="M28" i="2"/>
  <c r="M21" i="2"/>
  <c r="M37" i="2"/>
  <c r="M23" i="2"/>
  <c r="M18" i="2"/>
  <c r="M15" i="2"/>
  <c r="M40" i="2"/>
  <c r="M22" i="2"/>
  <c r="M42" i="2"/>
  <c r="M20" i="2"/>
  <c r="M14" i="2"/>
  <c r="M9" i="2"/>
  <c r="M13" i="2"/>
  <c r="M19" i="2"/>
  <c r="M35" i="2"/>
  <c r="M43" i="2"/>
  <c r="M27" i="2"/>
  <c r="M34" i="2"/>
  <c r="M8" i="2"/>
  <c r="M39" i="2"/>
  <c r="M30" i="2"/>
  <c r="M38" i="2"/>
  <c r="M41" i="2"/>
  <c r="M26" i="2"/>
  <c r="M25" i="2"/>
  <c r="M24" i="2"/>
  <c r="M32" i="2"/>
  <c r="M36" i="2"/>
  <c r="M33" i="2"/>
  <c r="L44" i="2"/>
  <c r="G44" i="3" s="1"/>
  <c r="M10" i="2"/>
  <c r="M31" i="2"/>
  <c r="M29" i="2"/>
  <c r="M17" i="2"/>
  <c r="M12" i="2"/>
  <c r="I14" i="2"/>
  <c r="I10" i="2"/>
  <c r="I28" i="2"/>
  <c r="I35" i="2"/>
  <c r="I11" i="2"/>
  <c r="I43" i="2"/>
  <c r="F45" i="2"/>
  <c r="F44" i="2"/>
  <c r="H44" i="1"/>
  <c r="D44" i="3" s="1"/>
  <c r="C44" i="2"/>
  <c r="E8" i="2" s="1"/>
  <c r="D44" i="1"/>
  <c r="B44" i="3" s="1"/>
  <c r="D8" i="2"/>
  <c r="C8" i="3" s="1"/>
  <c r="I8" i="2" l="1"/>
  <c r="I23" i="2"/>
  <c r="I19" i="2"/>
  <c r="I42" i="2"/>
  <c r="I44" i="2"/>
  <c r="I24" i="2"/>
  <c r="I15" i="2"/>
  <c r="I9" i="2"/>
  <c r="I18" i="2"/>
  <c r="I16" i="2"/>
  <c r="I17" i="2"/>
  <c r="I32" i="2"/>
  <c r="H44" i="2"/>
  <c r="E44" i="3" s="1"/>
  <c r="I13" i="2"/>
  <c r="I12" i="2"/>
  <c r="I26" i="2"/>
  <c r="I38" i="2"/>
  <c r="I27" i="2"/>
  <c r="I37" i="2"/>
  <c r="I29" i="2"/>
  <c r="I22" i="2"/>
  <c r="I20" i="2"/>
  <c r="I25" i="2"/>
  <c r="I33" i="2"/>
  <c r="I40" i="2"/>
  <c r="I36" i="2"/>
  <c r="I21" i="2"/>
  <c r="I34" i="2"/>
  <c r="I41" i="2"/>
  <c r="I31" i="2"/>
  <c r="I39" i="2"/>
  <c r="D44" i="2"/>
  <c r="C44" i="3" s="1"/>
  <c r="K46" i="2"/>
  <c r="K45" i="2"/>
  <c r="G46" i="2"/>
  <c r="G45" i="2"/>
  <c r="E36" i="2"/>
  <c r="E32" i="2"/>
  <c r="E24" i="2"/>
  <c r="E28" i="2"/>
  <c r="E37" i="2"/>
  <c r="E20" i="2"/>
  <c r="E15" i="2"/>
  <c r="E38" i="2"/>
  <c r="E35" i="2"/>
  <c r="E30" i="2"/>
  <c r="E43" i="2"/>
  <c r="E34" i="2"/>
  <c r="E31" i="2"/>
  <c r="E26" i="2"/>
  <c r="E18" i="2"/>
  <c r="E40" i="2"/>
  <c r="E16" i="2"/>
  <c r="E21" i="2"/>
  <c r="E29" i="2"/>
  <c r="E19" i="2"/>
  <c r="E41" i="2"/>
  <c r="E10" i="2"/>
  <c r="E14" i="2"/>
  <c r="E42" i="2"/>
  <c r="E23" i="2"/>
  <c r="E44" i="2"/>
  <c r="E17" i="2"/>
  <c r="E12" i="2"/>
  <c r="E33" i="2"/>
  <c r="E25" i="2"/>
  <c r="E39" i="2"/>
  <c r="E27" i="2"/>
  <c r="E22" i="2"/>
  <c r="E11" i="2"/>
  <c r="E13" i="2"/>
  <c r="E9" i="2"/>
  <c r="I45" i="2" l="1"/>
  <c r="H45" i="2"/>
  <c r="E45" i="3" s="1"/>
  <c r="I46" i="2"/>
  <c r="H46" i="2"/>
  <c r="E46" i="3" s="1"/>
  <c r="M45" i="2"/>
  <c r="L45" i="2"/>
  <c r="G45" i="3" s="1"/>
  <c r="L46" i="2"/>
  <c r="G46" i="3" s="1"/>
  <c r="M46" i="2"/>
</calcChain>
</file>

<file path=xl/sharedStrings.xml><?xml version="1.0" encoding="utf-8"?>
<sst xmlns="http://schemas.openxmlformats.org/spreadsheetml/2006/main" count="419" uniqueCount="226">
  <si>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</si>
  <si>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</si>
  <si>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</si>
  <si>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</si>
  <si>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</si>
  <si>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</si>
  <si>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</si>
  <si>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</si>
  <si>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</si>
  <si>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</si>
  <si>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</si>
  <si>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</si>
  <si>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</si>
  <si>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</si>
  <si>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</si>
  <si>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</si>
  <si>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</si>
  <si>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</si>
  <si>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</si>
  <si>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</si>
  <si>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</si>
  <si>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</si>
  <si>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</si>
  <si>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</si>
  <si>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</si>
  <si>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</si>
  <si>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</si>
  <si>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</si>
  <si>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</si>
  <si>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</si>
  <si>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</si>
  <si>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</si>
  <si>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</si>
  <si>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</si>
  <si>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</si>
  <si>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</si>
  <si>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</si>
  <si>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</si>
  <si>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</si>
  <si>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</si>
  <si>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</si>
  <si>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</si>
  <si>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</si>
  <si>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</si>
  <si>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</si>
  <si>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</si>
  <si>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</si>
  <si>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</si>
  <si>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</si>
  <si>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</si>
  <si>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</si>
  <si>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</si>
  <si>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</si>
  <si>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</si>
  <si>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</si>
  <si>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</si>
  <si>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</si>
  <si>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</si>
  <si>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</si>
  <si>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</si>
  <si>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</si>
  <si>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</si>
  <si>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</si>
  <si>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</si>
  <si>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</si>
  <si>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</si>
  <si>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</si>
  <si>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</si>
  <si>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</si>
  <si>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</si>
  <si>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</si>
  <si>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</si>
  <si>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</si>
  <si>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</si>
  <si>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</si>
  <si>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</si>
  <si>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</si>
  <si>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</si>
  <si>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</si>
  <si>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</si>
  <si>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</si>
  <si>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</si>
  <si>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</si>
  <si>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</si>
  <si>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</si>
  <si>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</si>
  <si>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</si>
  <si>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</si>
  <si>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</si>
  <si>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</si>
  <si>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</si>
  <si>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</si>
  <si>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</si>
  <si>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</si>
  <si>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</si>
  <si>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</si>
  <si>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</si>
  <si>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</si>
  <si>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</si>
  <si>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</si>
  <si>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</si>
  <si>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</si>
  <si>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</si>
  <si>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</si>
  <si>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</si>
  <si>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</si>
  <si>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</si>
  <si>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</si>
  <si>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</si>
  <si>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</si>
  <si>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</si>
  <si>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</si>
  <si>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</si>
  <si>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</si>
  <si>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</si>
  <si>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</si>
  <si>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Pay(20)  (%)</t>
  </si>
  <si>
    <t>2020 YILI İHRACATIMIZDA İLK 20 ÜLKE (1.000 $)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</si>
  <si>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</si>
  <si>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</si>
  <si>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('21/'20)</t>
  </si>
  <si>
    <t>2021 İHRACAT RAKAMLARI - TL</t>
  </si>
  <si>
    <t>AĞUSTOS  (2021/2020)</t>
  </si>
  <si>
    <t>OCAK - AĞUSTOS (2021/2020)</t>
  </si>
  <si>
    <t>1 - 31 AĞUSTOS İHRACAT RAKAMLARI</t>
  </si>
  <si>
    <t xml:space="preserve">SEKTÖREL BAZDA İHRACAT RAKAMLARI -1.000 $ </t>
  </si>
  <si>
    <t>1 - 31 AĞUSTOS</t>
  </si>
  <si>
    <t>1 OCAK  -  31 AĞUSTOS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</si>
  <si>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</si>
  <si>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</si>
  <si>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</si>
  <si>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</si>
  <si>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</si>
  <si>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</si>
  <si>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</si>
  <si>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</si>
  <si>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</si>
  <si>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</si>
  <si>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</si>
  <si>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</si>
  <si>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</si>
  <si>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</si>
  <si>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</si>
  <si>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</si>
  <si>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</si>
  <si>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</si>
  <si>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</si>
  <si>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</si>
  <si>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</si>
  <si>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</si>
  <si>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</si>
  <si>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</si>
  <si>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</si>
  <si>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</si>
  <si>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</si>
  <si>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</si>
  <si>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</si>
  <si>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2020  1 - 31 AĞUSTOS</t>
  </si>
  <si>
    <t>2021  1 - 31 AĞUSTOS</t>
  </si>
  <si>
    <t>ST. VİNCENT VE GRENADİNES</t>
  </si>
  <si>
    <t>BAHAMALAR</t>
  </si>
  <si>
    <t>ABD VİRJİN ADALARI</t>
  </si>
  <si>
    <t>NEPAL</t>
  </si>
  <si>
    <t>GRENADA</t>
  </si>
  <si>
    <t>GUYANA</t>
  </si>
  <si>
    <t>MAYOTTE</t>
  </si>
  <si>
    <t>NİKARAGUA</t>
  </si>
  <si>
    <t>SİNGAPUR</t>
  </si>
  <si>
    <t>FRANSIZ POLİNEZYASI</t>
  </si>
  <si>
    <t>ALMANYA</t>
  </si>
  <si>
    <t>BİRLEŞİK KRALLIK</t>
  </si>
  <si>
    <t>ABD</t>
  </si>
  <si>
    <t>İSPANYA</t>
  </si>
  <si>
    <t>IRAK</t>
  </si>
  <si>
    <t>İTALYA</t>
  </si>
  <si>
    <t>FRANSA</t>
  </si>
  <si>
    <t>HOLLANDA</t>
  </si>
  <si>
    <t>İSRAİL</t>
  </si>
  <si>
    <t>BELÇİKA</t>
  </si>
  <si>
    <t>İSTANBUL</t>
  </si>
  <si>
    <t>KOCAELI</t>
  </si>
  <si>
    <t>BURSA</t>
  </si>
  <si>
    <t>İZMIR</t>
  </si>
  <si>
    <t>GAZIANTEP</t>
  </si>
  <si>
    <t>ANKARA</t>
  </si>
  <si>
    <t>MANISA</t>
  </si>
  <si>
    <t>DENIZLI</t>
  </si>
  <si>
    <t>HATAY</t>
  </si>
  <si>
    <t>KONYA</t>
  </si>
  <si>
    <t>TUNCELI</t>
  </si>
  <si>
    <t>GÜMÜŞHANE</t>
  </si>
  <si>
    <t>NEVŞEHIR</t>
  </si>
  <si>
    <t>OSMANIYE</t>
  </si>
  <si>
    <t>ÇORUM</t>
  </si>
  <si>
    <t>BITLIS</t>
  </si>
  <si>
    <t>ZONGULDAK</t>
  </si>
  <si>
    <t>SAMSUN</t>
  </si>
  <si>
    <t>KARABÜK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</si>
  <si>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</si>
  <si>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</si>
  <si>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</si>
  <si>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</si>
  <si>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</si>
  <si>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</si>
  <si>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</si>
  <si>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</si>
  <si>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</si>
  <si>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</si>
  <si>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</si>
  <si>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</si>
  <si>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</si>
  <si>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RUSYA FEDERASYONU</t>
  </si>
  <si>
    <t>ROMANYA</t>
  </si>
  <si>
    <t>POLONYA</t>
  </si>
  <si>
    <t>MISIR</t>
  </si>
  <si>
    <t>ÇİN</t>
  </si>
  <si>
    <t>BULGARİSTAN</t>
  </si>
  <si>
    <t>YUNANİSTAN</t>
  </si>
  <si>
    <t>BAE</t>
  </si>
  <si>
    <t>FAS</t>
  </si>
  <si>
    <t>UKRAYNA</t>
  </si>
  <si>
    <t>İhracatçı Birlikleri Kaydından Muaf İhracat ile Antrepo ve Serbest Bölgeler Farkı</t>
  </si>
  <si>
    <t>GENEL İHRACAT TOPLAMI</t>
  </si>
  <si>
    <t>1 Ağustos - 31 Ağustos</t>
  </si>
  <si>
    <t>1 Eylül - 31 Ağustos</t>
  </si>
  <si>
    <t>1 Ocak - 31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</si>
</sst>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11098978.5942</c:v>
                </c:pt>
                <c:pt idx="1">
                  <c:v>11122013.805099998</c:v>
                </c:pt>
                <c:pt idx="2">
                  <c:v>9957924.3599400017</c:v>
                </c:pt>
                <c:pt idx="3">
                  <c:v>6232430.0528599992</c:v>
                </c:pt>
                <c:pt idx="4">
                  <c:v>7112940.0739099998</c:v>
                </c:pt>
                <c:pt idx="5">
                  <c:v>10209318.467500001</c:v>
                </c:pt>
                <c:pt idx="6">
                  <c:v>11458367.710529998</c:v>
                </c:pt>
                <c:pt idx="7">
                  <c:v>9391689.9313200004</c:v>
                </c:pt>
                <c:pt idx="8">
                  <c:v>12225024.792250002</c:v>
                </c:pt>
                <c:pt idx="9">
                  <c:v>13279983.992710002</c:v>
                </c:pt>
                <c:pt idx="10">
                  <c:v>12174176.179339999</c:v>
                </c:pt>
                <c:pt idx="11">
                  <c:v>13271097.856549997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8-452D-88B5-F3D878B6A8C9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11078841.003869997</c:v>
                </c:pt>
                <c:pt idx="1">
                  <c:v>11959587.06566</c:v>
                </c:pt>
                <c:pt idx="2">
                  <c:v>14120537.549049998</c:v>
                </c:pt>
                <c:pt idx="3">
                  <c:v>14140109.090220001</c:v>
                </c:pt>
                <c:pt idx="4">
                  <c:v>12590290.88105</c:v>
                </c:pt>
                <c:pt idx="5">
                  <c:v>15255486.522340002</c:v>
                </c:pt>
                <c:pt idx="6">
                  <c:v>12648594.142669998</c:v>
                </c:pt>
                <c:pt idx="7">
                  <c:v>14471000.505760003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8-452D-88B5-F3D878B6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793664"/>
        <c:axId val="1209794208"/>
      </c:lineChart>
      <c:catAx>
        <c:axId val="12097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979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97942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9793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103746.17676</c:v>
                </c:pt>
                <c:pt idx="1">
                  <c:v>116565.35743</c:v>
                </c:pt>
                <c:pt idx="2">
                  <c:v>126234.09027</c:v>
                </c:pt>
                <c:pt idx="3">
                  <c:v>121973.27202</c:v>
                </c:pt>
                <c:pt idx="4">
                  <c:v>105202.56912</c:v>
                </c:pt>
                <c:pt idx="5">
                  <c:v>110926.16389</c:v>
                </c:pt>
                <c:pt idx="6">
                  <c:v>71939.587029999995</c:v>
                </c:pt>
                <c:pt idx="7">
                  <c:v>113948.2781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28F-B198-91EBD0D52241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89853.850919999997</c:v>
                </c:pt>
                <c:pt idx="7">
                  <c:v>84827.392730000007</c:v>
                </c:pt>
                <c:pt idx="8">
                  <c:v>148527.73120000001</c:v>
                </c:pt>
                <c:pt idx="9">
                  <c:v>191066.40427</c:v>
                </c:pt>
                <c:pt idx="10">
                  <c:v>154427.12138</c:v>
                </c:pt>
                <c:pt idx="11">
                  <c:v>125746.17405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28F-B198-91EBD0D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02896"/>
        <c:axId val="1260807792"/>
      </c:lineChart>
      <c:catAx>
        <c:axId val="126080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80779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2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190789.16724000001</c:v>
                </c:pt>
                <c:pt idx="1">
                  <c:v>201239.15904</c:v>
                </c:pt>
                <c:pt idx="2">
                  <c:v>183670.58557</c:v>
                </c:pt>
                <c:pt idx="3">
                  <c:v>165840.7543</c:v>
                </c:pt>
                <c:pt idx="4">
                  <c:v>147713.81038000001</c:v>
                </c:pt>
                <c:pt idx="5">
                  <c:v>148934.27145</c:v>
                </c:pt>
                <c:pt idx="6">
                  <c:v>131614.25901000001</c:v>
                </c:pt>
                <c:pt idx="7">
                  <c:v>112459.91736000001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191-899C-0C96A33824FB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207313.63224000001</c:v>
                </c:pt>
                <c:pt idx="3">
                  <c:v>196606.79991999999</c:v>
                </c:pt>
                <c:pt idx="4">
                  <c:v>119975.59901000001</c:v>
                </c:pt>
                <c:pt idx="5">
                  <c:v>120394.22031</c:v>
                </c:pt>
                <c:pt idx="6">
                  <c:v>135352.20457</c:v>
                </c:pt>
                <c:pt idx="7">
                  <c:v>91056.767959999997</c:v>
                </c:pt>
                <c:pt idx="8">
                  <c:v>222071.38493</c:v>
                </c:pt>
                <c:pt idx="9">
                  <c:v>171070.26412000001</c:v>
                </c:pt>
                <c:pt idx="10">
                  <c:v>155514.57625000001</c:v>
                </c:pt>
                <c:pt idx="11">
                  <c:v>174397.99295000001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2-4191-899C-0C96A3382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05072"/>
        <c:axId val="1260801808"/>
      </c:lineChart>
      <c:catAx>
        <c:axId val="126080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8018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5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24902.9107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24619.768410000001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1-43EB-88D7-93BB76A6E934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22005.576830000002</c:v>
                </c:pt>
                <c:pt idx="10">
                  <c:v>25197.230309999999</c:v>
                </c:pt>
                <c:pt idx="11">
                  <c:v>30132.582460000001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1-43EB-88D7-93BB76A6E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02352"/>
        <c:axId val="1260800176"/>
      </c:lineChart>
      <c:catAx>
        <c:axId val="126080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8001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2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49273.004710000001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60244.318010000003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D-457A-B1F9-C1E449778B3D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99922.812779999993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D-457A-B1F9-C1E449778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12688"/>
        <c:axId val="1260806704"/>
      </c:lineChart>
      <c:catAx>
        <c:axId val="126081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80670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126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12035.34978</c:v>
                </c:pt>
                <c:pt idx="7">
                  <c:v>8456.8605499999994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5-40D7-84F5-C67E94C63F97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7811.1414000000004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5-40D7-84F5-C67E94C6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00720"/>
        <c:axId val="1260798000"/>
      </c:lineChart>
      <c:catAx>
        <c:axId val="126080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79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79800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072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216901.64304</c:v>
                </c:pt>
                <c:pt idx="1">
                  <c:v>208723.36321000001</c:v>
                </c:pt>
                <c:pt idx="2">
                  <c:v>247882.11481</c:v>
                </c:pt>
                <c:pt idx="3">
                  <c:v>280588.88767000003</c:v>
                </c:pt>
                <c:pt idx="4">
                  <c:v>265665.68981000001</c:v>
                </c:pt>
                <c:pt idx="5">
                  <c:v>313347.25647999998</c:v>
                </c:pt>
                <c:pt idx="6">
                  <c:v>262640.21370000002</c:v>
                </c:pt>
                <c:pt idx="7">
                  <c:v>287009.81959999999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3-40BC-8B9F-995059EF416B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206141.39783999999</c:v>
                </c:pt>
                <c:pt idx="9">
                  <c:v>234850.00985999999</c:v>
                </c:pt>
                <c:pt idx="10">
                  <c:v>226851.70314999999</c:v>
                </c:pt>
                <c:pt idx="11">
                  <c:v>255890.40302999999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3-40BC-8B9F-995059EF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09424"/>
        <c:axId val="1260806160"/>
      </c:lineChart>
      <c:catAx>
        <c:axId val="126080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8061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942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453671.45869</c:v>
                </c:pt>
                <c:pt idx="1">
                  <c:v>479099.61239999998</c:v>
                </c:pt>
                <c:pt idx="2">
                  <c:v>581023.52445999999</c:v>
                </c:pt>
                <c:pt idx="3">
                  <c:v>581932.45071</c:v>
                </c:pt>
                <c:pt idx="4">
                  <c:v>501170.47700000001</c:v>
                </c:pt>
                <c:pt idx="5">
                  <c:v>613550.32666000002</c:v>
                </c:pt>
                <c:pt idx="6">
                  <c:v>506039.68754000001</c:v>
                </c:pt>
                <c:pt idx="7">
                  <c:v>606163.71279999998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A-4FED-9690-832412A6D6F2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452779.88725000003</c:v>
                </c:pt>
                <c:pt idx="1">
                  <c:v>444728.80209000001</c:v>
                </c:pt>
                <c:pt idx="2">
                  <c:v>426719.42047000001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458876.29532999999</c:v>
                </c:pt>
                <c:pt idx="6">
                  <c:v>511745.76435999997</c:v>
                </c:pt>
                <c:pt idx="7">
                  <c:v>426557.83648</c:v>
                </c:pt>
                <c:pt idx="8">
                  <c:v>513783.41061000002</c:v>
                </c:pt>
                <c:pt idx="9">
                  <c:v>526447.03023000003</c:v>
                </c:pt>
                <c:pt idx="10">
                  <c:v>522367.76043999998</c:v>
                </c:pt>
                <c:pt idx="11">
                  <c:v>573309.78142999997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A-4FED-9690-832412A6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01264"/>
        <c:axId val="1260808336"/>
      </c:lineChart>
      <c:catAx>
        <c:axId val="126080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8083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012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730200.37986999995</c:v>
                </c:pt>
                <c:pt idx="1">
                  <c:v>744960.17636000004</c:v>
                </c:pt>
                <c:pt idx="2">
                  <c:v>868552.47176999995</c:v>
                </c:pt>
                <c:pt idx="3">
                  <c:v>877627.30958999996</c:v>
                </c:pt>
                <c:pt idx="4">
                  <c:v>743903.10476999998</c:v>
                </c:pt>
                <c:pt idx="5">
                  <c:v>899441.45093000005</c:v>
                </c:pt>
                <c:pt idx="6">
                  <c:v>724936.42206000001</c:v>
                </c:pt>
                <c:pt idx="7">
                  <c:v>829831.58233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E-4B49-BD89-F0C2284EB143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672977.10942999995</c:v>
                </c:pt>
                <c:pt idx="1">
                  <c:v>645845.52252999996</c:v>
                </c:pt>
                <c:pt idx="2">
                  <c:v>584623.86291000003</c:v>
                </c:pt>
                <c:pt idx="3">
                  <c:v>306241.66527</c:v>
                </c:pt>
                <c:pt idx="4">
                  <c:v>368572.67878999998</c:v>
                </c:pt>
                <c:pt idx="5">
                  <c:v>553315.49690999999</c:v>
                </c:pt>
                <c:pt idx="6">
                  <c:v>655112.70288999996</c:v>
                </c:pt>
                <c:pt idx="7">
                  <c:v>568020.04535000003</c:v>
                </c:pt>
                <c:pt idx="8">
                  <c:v>687219.45716999995</c:v>
                </c:pt>
                <c:pt idx="9">
                  <c:v>769149.63537999999</c:v>
                </c:pt>
                <c:pt idx="10">
                  <c:v>704180.05102999997</c:v>
                </c:pt>
                <c:pt idx="11">
                  <c:v>768402.76551000006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E-4B49-BD89-F0C2284E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11056"/>
        <c:axId val="1261568032"/>
      </c:lineChart>
      <c:catAx>
        <c:axId val="126081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156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5680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81105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109758.12045</c:v>
                </c:pt>
                <c:pt idx="1">
                  <c:v>128899.14517</c:v>
                </c:pt>
                <c:pt idx="2">
                  <c:v>157468.95391000001</c:v>
                </c:pt>
                <c:pt idx="3">
                  <c:v>142984.33533999999</c:v>
                </c:pt>
                <c:pt idx="4">
                  <c:v>100680.88503</c:v>
                </c:pt>
                <c:pt idx="5">
                  <c:v>153017.69842</c:v>
                </c:pt>
                <c:pt idx="6">
                  <c:v>145328.38214999999</c:v>
                </c:pt>
                <c:pt idx="7">
                  <c:v>157079.94119000001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7-4067-BEAE-AE23FA63B792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132734.87474999999</c:v>
                </c:pt>
                <c:pt idx="1">
                  <c:v>151363.62469999999</c:v>
                </c:pt>
                <c:pt idx="2">
                  <c:v>130394.66183</c:v>
                </c:pt>
                <c:pt idx="3">
                  <c:v>53932.50344</c:v>
                </c:pt>
                <c:pt idx="4">
                  <c:v>61556.372819999997</c:v>
                </c:pt>
                <c:pt idx="5">
                  <c:v>101137.99194000001</c:v>
                </c:pt>
                <c:pt idx="6">
                  <c:v>127734.83076</c:v>
                </c:pt>
                <c:pt idx="7">
                  <c:v>97893.038379999998</c:v>
                </c:pt>
                <c:pt idx="8">
                  <c:v>130334.3432</c:v>
                </c:pt>
                <c:pt idx="9">
                  <c:v>130850.47801000001</c:v>
                </c:pt>
                <c:pt idx="10">
                  <c:v>103919.55716</c:v>
                </c:pt>
                <c:pt idx="11">
                  <c:v>109801.89275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7-4067-BEAE-AE23FA63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566400"/>
        <c:axId val="1261570752"/>
      </c:lineChart>
      <c:catAx>
        <c:axId val="12615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157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5707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1566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246727.25545</c:v>
                </c:pt>
                <c:pt idx="2">
                  <c:v>286719.10113999998</c:v>
                </c:pt>
                <c:pt idx="3">
                  <c:v>305081.48074000003</c:v>
                </c:pt>
                <c:pt idx="4">
                  <c:v>245239.04026000001</c:v>
                </c:pt>
                <c:pt idx="5">
                  <c:v>297531.84859000001</c:v>
                </c:pt>
                <c:pt idx="6">
                  <c:v>214100.09622000001</c:v>
                </c:pt>
                <c:pt idx="7">
                  <c:v>238315.95963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5-438E-A360-9AD97876E08F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219868.65556000001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248773.95482000001</c:v>
                </c:pt>
                <c:pt idx="7">
                  <c:v>205412.21100000001</c:v>
                </c:pt>
                <c:pt idx="8">
                  <c:v>269573.72441000002</c:v>
                </c:pt>
                <c:pt idx="9">
                  <c:v>286633.86947999999</c:v>
                </c:pt>
                <c:pt idx="10">
                  <c:v>257662.76832</c:v>
                </c:pt>
                <c:pt idx="11">
                  <c:v>289157.74354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5-438E-A360-9AD97876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569120"/>
        <c:axId val="1261571840"/>
      </c:lineChart>
      <c:catAx>
        <c:axId val="12615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157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5718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1569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282226.84632999997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F-46DE-9E2A-DF8C7461E84E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414333.15104999999</c:v>
                </c:pt>
                <c:pt idx="2">
                  <c:v>446331.37463999999</c:v>
                </c:pt>
                <c:pt idx="3">
                  <c:v>557444.33252000005</c:v>
                </c:pt>
                <c:pt idx="4">
                  <c:v>548565.85744000005</c:v>
                </c:pt>
                <c:pt idx="5">
                  <c:v>496988.20705999999</c:v>
                </c:pt>
                <c:pt idx="6">
                  <c:v>476993.24294000003</c:v>
                </c:pt>
                <c:pt idx="7">
                  <c:v>509238.01679999998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F-46DE-9E2A-DF8C7461E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795840"/>
        <c:axId val="1209788224"/>
      </c:lineChart>
      <c:catAx>
        <c:axId val="12097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978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97882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9795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1641100.59035</c:v>
                </c:pt>
                <c:pt idx="1">
                  <c:v>1676763.8682800001</c:v>
                </c:pt>
                <c:pt idx="2">
                  <c:v>1994636.92781</c:v>
                </c:pt>
                <c:pt idx="3">
                  <c:v>2157807.3380100001</c:v>
                </c:pt>
                <c:pt idx="4">
                  <c:v>2128033.77037</c:v>
                </c:pt>
                <c:pt idx="5">
                  <c:v>2368187.60745</c:v>
                </c:pt>
                <c:pt idx="6">
                  <c:v>1917704.5274400001</c:v>
                </c:pt>
                <c:pt idx="7">
                  <c:v>2046142.3095499999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6-45D9-A40E-11E1B9445385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1680044.6720499999</c:v>
                </c:pt>
                <c:pt idx="1">
                  <c:v>1489522.97358</c:v>
                </c:pt>
                <c:pt idx="2">
                  <c:v>1489041.5845999999</c:v>
                </c:pt>
                <c:pt idx="3">
                  <c:v>1275068.46431</c:v>
                </c:pt>
                <c:pt idx="4">
                  <c:v>1180653.3966300001</c:v>
                </c:pt>
                <c:pt idx="5">
                  <c:v>1422581.5405300001</c:v>
                </c:pt>
                <c:pt idx="6">
                  <c:v>1579569.2742699999</c:v>
                </c:pt>
                <c:pt idx="7">
                  <c:v>1372153.21921</c:v>
                </c:pt>
                <c:pt idx="8">
                  <c:v>1617749.10363</c:v>
                </c:pt>
                <c:pt idx="9">
                  <c:v>1721186.12791</c:v>
                </c:pt>
                <c:pt idx="10">
                  <c:v>1629511.6982100001</c:v>
                </c:pt>
                <c:pt idx="11">
                  <c:v>1799154.74003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6-45D9-A40E-11E1B9445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570208"/>
        <c:axId val="1261572384"/>
      </c:lineChart>
      <c:catAx>
        <c:axId val="12615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157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572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1570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651305.19591999997</c:v>
                </c:pt>
                <c:pt idx="1">
                  <c:v>683993.58803999994</c:v>
                </c:pt>
                <c:pt idx="2">
                  <c:v>783858.65767999995</c:v>
                </c:pt>
                <c:pt idx="3">
                  <c:v>821462.42387000006</c:v>
                </c:pt>
                <c:pt idx="4">
                  <c:v>735120.50844999996</c:v>
                </c:pt>
                <c:pt idx="5">
                  <c:v>827251.05961999996</c:v>
                </c:pt>
                <c:pt idx="6">
                  <c:v>697315.19660999998</c:v>
                </c:pt>
                <c:pt idx="7">
                  <c:v>759334.56091999996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B-4773-9742-EC7BE825E70B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623604.71548999997</c:v>
                </c:pt>
                <c:pt idx="1">
                  <c:v>633531.59184999997</c:v>
                </c:pt>
                <c:pt idx="2">
                  <c:v>625387.89778999996</c:v>
                </c:pt>
                <c:pt idx="3">
                  <c:v>455416.58948000002</c:v>
                </c:pt>
                <c:pt idx="4">
                  <c:v>430817.02828000003</c:v>
                </c:pt>
                <c:pt idx="5">
                  <c:v>585103.92660000001</c:v>
                </c:pt>
                <c:pt idx="6">
                  <c:v>665730.57975999999</c:v>
                </c:pt>
                <c:pt idx="7">
                  <c:v>570508.73341999995</c:v>
                </c:pt>
                <c:pt idx="8">
                  <c:v>687224.91064999998</c:v>
                </c:pt>
                <c:pt idx="9">
                  <c:v>735206.19264999998</c:v>
                </c:pt>
                <c:pt idx="10">
                  <c:v>693416.74837000004</c:v>
                </c:pt>
                <c:pt idx="11">
                  <c:v>833343.41446999996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B-4773-9742-EC7BE825E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113776"/>
        <c:axId val="1262108880"/>
      </c:lineChart>
      <c:catAx>
        <c:axId val="126211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10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1088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1137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2266244.7875799998</c:v>
                </c:pt>
                <c:pt idx="1">
                  <c:v>2530838.6746499999</c:v>
                </c:pt>
                <c:pt idx="2">
                  <c:v>2890152.7117300001</c:v>
                </c:pt>
                <c:pt idx="3">
                  <c:v>2462394.2031399999</c:v>
                </c:pt>
                <c:pt idx="4">
                  <c:v>1880257.32742</c:v>
                </c:pt>
                <c:pt idx="5">
                  <c:v>2350517.2064299998</c:v>
                </c:pt>
                <c:pt idx="6">
                  <c:v>1987525.6833599999</c:v>
                </c:pt>
                <c:pt idx="7">
                  <c:v>2420027.73165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E-4CA2-B146-F8A40E387655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2398133.06116</c:v>
                </c:pt>
                <c:pt idx="1">
                  <c:v>2517968.84608</c:v>
                </c:pt>
                <c:pt idx="2">
                  <c:v>2060596.1968799999</c:v>
                </c:pt>
                <c:pt idx="3">
                  <c:v>596327.39124000003</c:v>
                </c:pt>
                <c:pt idx="4">
                  <c:v>1202335.5852000001</c:v>
                </c:pt>
                <c:pt idx="5">
                  <c:v>2014180.9913000001</c:v>
                </c:pt>
                <c:pt idx="6">
                  <c:v>2199836.6643300001</c:v>
                </c:pt>
                <c:pt idx="7">
                  <c:v>1543627.02574</c:v>
                </c:pt>
                <c:pt idx="8">
                  <c:v>2604387.2261100002</c:v>
                </c:pt>
                <c:pt idx="9">
                  <c:v>2914054.7659999998</c:v>
                </c:pt>
                <c:pt idx="10">
                  <c:v>2696296.9789800001</c:v>
                </c:pt>
                <c:pt idx="11">
                  <c:v>2797537.0669999998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E-4CA2-B146-F8A40E38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111600"/>
        <c:axId val="1262112144"/>
      </c:lineChart>
      <c:catAx>
        <c:axId val="126211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11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11214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111600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894374.67431000003</c:v>
                </c:pt>
                <c:pt idx="1">
                  <c:v>1064032.4397700001</c:v>
                </c:pt>
                <c:pt idx="2">
                  <c:v>1254841.13555</c:v>
                </c:pt>
                <c:pt idx="3">
                  <c:v>1251881.96887</c:v>
                </c:pt>
                <c:pt idx="4">
                  <c:v>1099525.4916900001</c:v>
                </c:pt>
                <c:pt idx="5">
                  <c:v>1305052.83146</c:v>
                </c:pt>
                <c:pt idx="6">
                  <c:v>1001106.8526099999</c:v>
                </c:pt>
                <c:pt idx="7">
                  <c:v>1209154.2555800001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7-4C34-850C-9E5673996264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822565.14798000001</c:v>
                </c:pt>
                <c:pt idx="1">
                  <c:v>862527.26939000003</c:v>
                </c:pt>
                <c:pt idx="2">
                  <c:v>828820.90619000001</c:v>
                </c:pt>
                <c:pt idx="3">
                  <c:v>619436.81217000005</c:v>
                </c:pt>
                <c:pt idx="4">
                  <c:v>668904.78333999997</c:v>
                </c:pt>
                <c:pt idx="5">
                  <c:v>901077.70648000005</c:v>
                </c:pt>
                <c:pt idx="6">
                  <c:v>984828.53367999999</c:v>
                </c:pt>
                <c:pt idx="7">
                  <c:v>849844.22594999999</c:v>
                </c:pt>
                <c:pt idx="8">
                  <c:v>1061222.9366899999</c:v>
                </c:pt>
                <c:pt idx="9">
                  <c:v>1121149.4062900001</c:v>
                </c:pt>
                <c:pt idx="10">
                  <c:v>1109022.4233500001</c:v>
                </c:pt>
                <c:pt idx="11">
                  <c:v>1218469.12099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7-4C34-850C-9E5673996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114864"/>
        <c:axId val="1262112688"/>
      </c:lineChart>
      <c:catAx>
        <c:axId val="126211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11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11268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11486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1512933.7367799999</c:v>
                </c:pt>
                <c:pt idx="1">
                  <c:v>1510583.7573599999</c:v>
                </c:pt>
                <c:pt idx="2">
                  <c:v>1675605.6943699999</c:v>
                </c:pt>
                <c:pt idx="3">
                  <c:v>1625949.5524899999</c:v>
                </c:pt>
                <c:pt idx="4">
                  <c:v>1300665.4055900001</c:v>
                </c:pt>
                <c:pt idx="5">
                  <c:v>1804006.9356500001</c:v>
                </c:pt>
                <c:pt idx="6">
                  <c:v>1695790.0346299999</c:v>
                </c:pt>
                <c:pt idx="7">
                  <c:v>1742118.37197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9-403B-9F9C-000089B48F05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1490291.1417799999</c:v>
                </c:pt>
                <c:pt idx="1">
                  <c:v>1516909.0920299999</c:v>
                </c:pt>
                <c:pt idx="2">
                  <c:v>1209777.87473</c:v>
                </c:pt>
                <c:pt idx="3">
                  <c:v>573302.50080000004</c:v>
                </c:pt>
                <c:pt idx="4">
                  <c:v>835973.31544000003</c:v>
                </c:pt>
                <c:pt idx="5">
                  <c:v>1348696.8648600001</c:v>
                </c:pt>
                <c:pt idx="6">
                  <c:v>1804580.16017</c:v>
                </c:pt>
                <c:pt idx="7">
                  <c:v>1538161.0897299999</c:v>
                </c:pt>
                <c:pt idx="8">
                  <c:v>1787597.6451600001</c:v>
                </c:pt>
                <c:pt idx="9">
                  <c:v>1846792.8442200001</c:v>
                </c:pt>
                <c:pt idx="10">
                  <c:v>1514640.42511</c:v>
                </c:pt>
                <c:pt idx="11">
                  <c:v>1651712.82516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9-403B-9F9C-000089B48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115408"/>
        <c:axId val="1260476672"/>
      </c:lineChart>
      <c:catAx>
        <c:axId val="126211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47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47667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115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758813.11381000001</c:v>
                </c:pt>
                <c:pt idx="1">
                  <c:v>833185.56212000002</c:v>
                </c:pt>
                <c:pt idx="2">
                  <c:v>978747.30159000005</c:v>
                </c:pt>
                <c:pt idx="3">
                  <c:v>1048854.7389700001</c:v>
                </c:pt>
                <c:pt idx="4">
                  <c:v>937452.07305000001</c:v>
                </c:pt>
                <c:pt idx="5">
                  <c:v>1125811.7997600001</c:v>
                </c:pt>
                <c:pt idx="6">
                  <c:v>929389.68354</c:v>
                </c:pt>
                <c:pt idx="7">
                  <c:v>1023526.3624700001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8-4FAB-805F-A01AA20ADFAB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702065.39318000001</c:v>
                </c:pt>
                <c:pt idx="1">
                  <c:v>689370.16171999997</c:v>
                </c:pt>
                <c:pt idx="2">
                  <c:v>671242.55478000001</c:v>
                </c:pt>
                <c:pt idx="3">
                  <c:v>517649.66103000002</c:v>
                </c:pt>
                <c:pt idx="4">
                  <c:v>497664.98108</c:v>
                </c:pt>
                <c:pt idx="5">
                  <c:v>676126.49988999998</c:v>
                </c:pt>
                <c:pt idx="6">
                  <c:v>754121.44113000005</c:v>
                </c:pt>
                <c:pt idx="7">
                  <c:v>614926.77896999998</c:v>
                </c:pt>
                <c:pt idx="8">
                  <c:v>747658.07561000006</c:v>
                </c:pt>
                <c:pt idx="9">
                  <c:v>800839.90546000004</c:v>
                </c:pt>
                <c:pt idx="10">
                  <c:v>761575.41747999995</c:v>
                </c:pt>
                <c:pt idx="11">
                  <c:v>819266.59869000001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8-4FAB-805F-A01AA20A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474496"/>
        <c:axId val="1260471776"/>
      </c:lineChart>
      <c:catAx>
        <c:axId val="126047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47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4717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4744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278865.84925999999</c:v>
                </c:pt>
                <c:pt idx="1">
                  <c:v>330075.83805000002</c:v>
                </c:pt>
                <c:pt idx="2">
                  <c:v>402306.10752000002</c:v>
                </c:pt>
                <c:pt idx="3">
                  <c:v>402304.48791000003</c:v>
                </c:pt>
                <c:pt idx="4">
                  <c:v>384164.61573999998</c:v>
                </c:pt>
                <c:pt idx="5">
                  <c:v>425889.53268</c:v>
                </c:pt>
                <c:pt idx="6">
                  <c:v>357826.07053000003</c:v>
                </c:pt>
                <c:pt idx="7">
                  <c:v>421342.50517000002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2-4132-ADFE-891E499627DF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287885.92378999997</c:v>
                </c:pt>
                <c:pt idx="1">
                  <c:v>309016.50404999999</c:v>
                </c:pt>
                <c:pt idx="2">
                  <c:v>316472.83137999999</c:v>
                </c:pt>
                <c:pt idx="3">
                  <c:v>231352.50904</c:v>
                </c:pt>
                <c:pt idx="4">
                  <c:v>250126.45538</c:v>
                </c:pt>
                <c:pt idx="5">
                  <c:v>322827.06705999997</c:v>
                </c:pt>
                <c:pt idx="6">
                  <c:v>350453.63160000002</c:v>
                </c:pt>
                <c:pt idx="7">
                  <c:v>318562.36916</c:v>
                </c:pt>
                <c:pt idx="8">
                  <c:v>343965.49119999999</c:v>
                </c:pt>
                <c:pt idx="9">
                  <c:v>356390.24981000001</c:v>
                </c:pt>
                <c:pt idx="10">
                  <c:v>318073.2954</c:v>
                </c:pt>
                <c:pt idx="11">
                  <c:v>352265.43910000002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2-4132-ADFE-891E4996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475040"/>
        <c:axId val="1260472320"/>
      </c:lineChart>
      <c:catAx>
        <c:axId val="12604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47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472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47504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330233.26205000002</c:v>
                </c:pt>
                <c:pt idx="1">
                  <c:v>305386.72181999998</c:v>
                </c:pt>
                <c:pt idx="2">
                  <c:v>339741.16980999999</c:v>
                </c:pt>
                <c:pt idx="3">
                  <c:v>403118.08331999998</c:v>
                </c:pt>
                <c:pt idx="4">
                  <c:v>490145.80212000001</c:v>
                </c:pt>
                <c:pt idx="5">
                  <c:v>591658.50910000002</c:v>
                </c:pt>
                <c:pt idx="6">
                  <c:v>455933.04430000001</c:v>
                </c:pt>
                <c:pt idx="7">
                  <c:v>452717.26163000002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1-440E-A3BD-C441809527AE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290300.44258999999</c:v>
                </c:pt>
                <c:pt idx="1">
                  <c:v>374002.95552000002</c:v>
                </c:pt>
                <c:pt idx="2">
                  <c:v>228975.81461999999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346434.36122999998</c:v>
                </c:pt>
                <c:pt idx="6">
                  <c:v>347043.65740999999</c:v>
                </c:pt>
                <c:pt idx="7">
                  <c:v>187487.85428999999</c:v>
                </c:pt>
                <c:pt idx="8">
                  <c:v>316252.85888999997</c:v>
                </c:pt>
                <c:pt idx="9">
                  <c:v>694774.87872000004</c:v>
                </c:pt>
                <c:pt idx="10">
                  <c:v>314789.19592000003</c:v>
                </c:pt>
                <c:pt idx="11">
                  <c:v>301748.44339999999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1-440E-A3BD-C4418095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477216"/>
        <c:axId val="1260475584"/>
      </c:lineChart>
      <c:catAx>
        <c:axId val="12604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47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475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0477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1052771.9818</c:v>
                </c:pt>
                <c:pt idx="1">
                  <c:v>1199904.80822</c:v>
                </c:pt>
                <c:pt idx="2">
                  <c:v>1529235.4489</c:v>
                </c:pt>
                <c:pt idx="3">
                  <c:v>1653718.74119</c:v>
                </c:pt>
                <c:pt idx="4">
                  <c:v>1741200.4916900001</c:v>
                </c:pt>
                <c:pt idx="5">
                  <c:v>2022460.2003599999</c:v>
                </c:pt>
                <c:pt idx="6">
                  <c:v>1737310.83614</c:v>
                </c:pt>
                <c:pt idx="7">
                  <c:v>2295472.7749299998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4-4D15-B9C9-6E209B7BE858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1133295.1537599999</c:v>
                </c:pt>
                <c:pt idx="1">
                  <c:v>997635.78670000006</c:v>
                </c:pt>
                <c:pt idx="2">
                  <c:v>979413.15893000003</c:v>
                </c:pt>
                <c:pt idx="3">
                  <c:v>900232.90145</c:v>
                </c:pt>
                <c:pt idx="4">
                  <c:v>813839.48707000003</c:v>
                </c:pt>
                <c:pt idx="5">
                  <c:v>1119137.2262800001</c:v>
                </c:pt>
                <c:pt idx="6">
                  <c:v>1034390.7086</c:v>
                </c:pt>
                <c:pt idx="7">
                  <c:v>864653.32877000002</c:v>
                </c:pt>
                <c:pt idx="8">
                  <c:v>1084079.7432599999</c:v>
                </c:pt>
                <c:pt idx="9">
                  <c:v>1103969.95025</c:v>
                </c:pt>
                <c:pt idx="10">
                  <c:v>1208069.7869299999</c:v>
                </c:pt>
                <c:pt idx="11">
                  <c:v>1364473.9813699999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4-4D15-B9C9-6E209B7B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836768"/>
        <c:axId val="1262838944"/>
      </c:lineChart>
      <c:catAx>
        <c:axId val="12628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83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83894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83676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414333.15104999999</c:v>
                </c:pt>
                <c:pt idx="2">
                  <c:v>446331.37463999999</c:v>
                </c:pt>
                <c:pt idx="3">
                  <c:v>557444.33252000005</c:v>
                </c:pt>
                <c:pt idx="4">
                  <c:v>548565.85744000005</c:v>
                </c:pt>
                <c:pt idx="5">
                  <c:v>496988.20705999999</c:v>
                </c:pt>
                <c:pt idx="6">
                  <c:v>476993.24294000003</c:v>
                </c:pt>
                <c:pt idx="7">
                  <c:v>509238.01679999998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6-4F04-8F4C-B612FD07326D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282226.84632999997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6-4F04-8F4C-B612FD07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838400"/>
        <c:axId val="1262831872"/>
      </c:lineChart>
      <c:catAx>
        <c:axId val="12628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83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8318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8384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14701346.982000001</c:v>
                </c:pt>
                <c:pt idx="1">
                  <c:v>14608289.785</c:v>
                </c:pt>
                <c:pt idx="2">
                  <c:v>13353075.963</c:v>
                </c:pt>
                <c:pt idx="3">
                  <c:v>8978290.7589999996</c:v>
                </c:pt>
                <c:pt idx="4">
                  <c:v>9957512.1809999999</c:v>
                </c:pt>
                <c:pt idx="5">
                  <c:v>13460251.822000001</c:v>
                </c:pt>
                <c:pt idx="6">
                  <c:v>14890653.468</c:v>
                </c:pt>
                <c:pt idx="7">
                  <c:v>12456453.472999999</c:v>
                </c:pt>
                <c:pt idx="8">
                  <c:v>15990797.705</c:v>
                </c:pt>
                <c:pt idx="9">
                  <c:v>17315266.203000002</c:v>
                </c:pt>
                <c:pt idx="10">
                  <c:v>16088682.231000001</c:v>
                </c:pt>
                <c:pt idx="11">
                  <c:v>17837134.738000002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8-405A-9303-353F23E06886}"/>
            </c:ext>
          </c:extLst>
        </c:ser>
        <c:ser>
          <c:idx val="1"/>
          <c:order val="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15020035.263</c:v>
                </c:pt>
                <c:pt idx="1">
                  <c:v>15954005.446</c:v>
                </c:pt>
                <c:pt idx="2">
                  <c:v>18960503.184999999</c:v>
                </c:pt>
                <c:pt idx="3">
                  <c:v>18760171.517999999</c:v>
                </c:pt>
                <c:pt idx="4">
                  <c:v>16463427.227</c:v>
                </c:pt>
                <c:pt idx="5">
                  <c:v>19751722.035</c:v>
                </c:pt>
                <c:pt idx="6">
                  <c:v>16415097.804</c:v>
                </c:pt>
                <c:pt idx="7">
                  <c:v>18912313.921999998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8-405A-9303-353F23E0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799104"/>
        <c:axId val="1209788768"/>
      </c:lineChart>
      <c:catAx>
        <c:axId val="12097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978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97887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9799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14477.6723</c:v>
                </c:pt>
                <c:pt idx="2">
                  <c:v>153858.56008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8-42D4-B846-27C63EA234F4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8-42D4-B846-27C63EA2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833504"/>
        <c:axId val="1262837312"/>
      </c:lineChart>
      <c:catAx>
        <c:axId val="12628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83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83731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8335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233224.86911999999</c:v>
                </c:pt>
                <c:pt idx="2">
                  <c:v>246958.49736000001</c:v>
                </c:pt>
                <c:pt idx="3">
                  <c:v>302515.77065999998</c:v>
                </c:pt>
                <c:pt idx="4">
                  <c:v>170346.18906</c:v>
                </c:pt>
                <c:pt idx="5">
                  <c:v>221750.15656</c:v>
                </c:pt>
                <c:pt idx="6">
                  <c:v>231065.92726</c:v>
                </c:pt>
                <c:pt idx="7">
                  <c:v>284721.89536999998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B-47BD-94D9-9C5EE7387DDF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166851.07902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167255.90655000001</c:v>
                </c:pt>
                <c:pt idx="6">
                  <c:v>139475.37940000001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287181.89549999998</c:v>
                </c:pt>
                <c:pt idx="10">
                  <c:v>191365.55755</c:v>
                </c:pt>
                <c:pt idx="11">
                  <c:v>279510.36897000001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B-47BD-94D9-9C5EE738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834048"/>
        <c:axId val="1262777328"/>
      </c:lineChart>
      <c:catAx>
        <c:axId val="126283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77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7773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8340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400037.75222000002</c:v>
                </c:pt>
                <c:pt idx="1">
                  <c:v>445965.17235000001</c:v>
                </c:pt>
                <c:pt idx="2">
                  <c:v>546024.60968999995</c:v>
                </c:pt>
                <c:pt idx="3">
                  <c:v>561177.85837999999</c:v>
                </c:pt>
                <c:pt idx="4">
                  <c:v>485992.44225000002</c:v>
                </c:pt>
                <c:pt idx="5">
                  <c:v>573356.93914000003</c:v>
                </c:pt>
                <c:pt idx="6">
                  <c:v>466337.49248000002</c:v>
                </c:pt>
                <c:pt idx="7">
                  <c:v>522884.80116999999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D-4E7B-B343-68B6F67FB437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360909.50300000003</c:v>
                </c:pt>
                <c:pt idx="1">
                  <c:v>387544.98968</c:v>
                </c:pt>
                <c:pt idx="2">
                  <c:v>395991.82296000002</c:v>
                </c:pt>
                <c:pt idx="3">
                  <c:v>286875.19173000002</c:v>
                </c:pt>
                <c:pt idx="4">
                  <c:v>277944.24114</c:v>
                </c:pt>
                <c:pt idx="5">
                  <c:v>359616.86741000001</c:v>
                </c:pt>
                <c:pt idx="6">
                  <c:v>415949.28769999999</c:v>
                </c:pt>
                <c:pt idx="7">
                  <c:v>355292.08405</c:v>
                </c:pt>
                <c:pt idx="8">
                  <c:v>435777.24082000001</c:v>
                </c:pt>
                <c:pt idx="9">
                  <c:v>459648.83395</c:v>
                </c:pt>
                <c:pt idx="10">
                  <c:v>439303.91963000002</c:v>
                </c:pt>
                <c:pt idx="11">
                  <c:v>487903.5295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D-4E7B-B343-68B6F67F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76240"/>
        <c:axId val="1262775152"/>
      </c:lineChart>
      <c:catAx>
        <c:axId val="12627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77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775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7762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2043227.3886000002</c:v>
                </c:pt>
                <c:pt idx="1">
                  <c:v>1939477.2558599999</c:v>
                </c:pt>
                <c:pt idx="2">
                  <c:v>2031646.55776</c:v>
                </c:pt>
                <c:pt idx="3">
                  <c:v>1762688.7463500001</c:v>
                </c:pt>
                <c:pt idx="4">
                  <c:v>1575449.7843600002</c:v>
                </c:pt>
                <c:pt idx="5">
                  <c:v>1910044.0991600002</c:v>
                </c:pt>
                <c:pt idx="6">
                  <c:v>1954110.6066000003</c:v>
                </c:pt>
                <c:pt idx="7">
                  <c:v>1678824.69444</c:v>
                </c:pt>
                <c:pt idx="8">
                  <c:v>2215724.9895799998</c:v>
                </c:pt>
                <c:pt idx="9">
                  <c:v>2332426.7965600002</c:v>
                </c:pt>
                <c:pt idx="10">
                  <c:v>2307930.6783400001</c:v>
                </c:pt>
                <c:pt idx="11">
                  <c:v>2593993.8841599999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8-49A9-BF6C-948B9B9CE49B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2059750.5053900001</c:v>
                </c:pt>
                <c:pt idx="1">
                  <c:v>2127590.4267499996</c:v>
                </c:pt>
                <c:pt idx="2">
                  <c:v>2426720.2499899999</c:v>
                </c:pt>
                <c:pt idx="3">
                  <c:v>2352616.0867799995</c:v>
                </c:pt>
                <c:pt idx="4">
                  <c:v>2072279.9835700002</c:v>
                </c:pt>
                <c:pt idx="5">
                  <c:v>2561008.8580799997</c:v>
                </c:pt>
                <c:pt idx="6">
                  <c:v>2028777.3040699998</c:v>
                </c:pt>
                <c:pt idx="7">
                  <c:v>2324669.4914900004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8-49A9-BF6C-948B9B9C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797472"/>
        <c:axId val="1209784416"/>
      </c:lineChart>
      <c:catAx>
        <c:axId val="12097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978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9784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9797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B-44DB-9EAC-84C6838EE3F9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B-44DB-9EAC-84C6838EE3F9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B-44DB-9EAC-84C6838EE3F9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0B-44DB-9EAC-84C6838EE3F9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0B-44DB-9EAC-84C6838EE3F9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0B-44DB-9EAC-84C6838EE3F9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0B-44DB-9EAC-84C6838EE3F9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0B-44DB-9EAC-84C6838EE3F9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0B-44DB-9EAC-84C6838EE3F9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0B-44DB-9EAC-84C6838EE3F9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0B-44DB-9EAC-84C6838EE3F9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15020035.263</c:v>
                </c:pt>
                <c:pt idx="1">
                  <c:v>15954005.446</c:v>
                </c:pt>
                <c:pt idx="2">
                  <c:v>18960503.184999999</c:v>
                </c:pt>
                <c:pt idx="3">
                  <c:v>18760171.517999999</c:v>
                </c:pt>
                <c:pt idx="4">
                  <c:v>16463427.227</c:v>
                </c:pt>
                <c:pt idx="5">
                  <c:v>19751722.035</c:v>
                </c:pt>
                <c:pt idx="6">
                  <c:v>16415097.804</c:v>
                </c:pt>
                <c:pt idx="7">
                  <c:v>18912313.921999998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0B-44DB-9EAC-84C6838E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786048"/>
        <c:axId val="1209786592"/>
      </c:lineChart>
      <c:catAx>
        <c:axId val="12097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978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978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97860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'2002_2020_AYLIK_IHR'!$O$62:$O$81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140237276.40000001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D-4D3D-9863-BC5A5473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140080"/>
        <c:axId val="1143141712"/>
      </c:barChart>
      <c:catAx>
        <c:axId val="114314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314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3141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314008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599673.61482000002</c:v>
                </c:pt>
                <c:pt idx="1">
                  <c:v>635241.24815999996</c:v>
                </c:pt>
                <c:pt idx="2">
                  <c:v>783765.39983000001</c:v>
                </c:pt>
                <c:pt idx="3">
                  <c:v>750325.37303999998</c:v>
                </c:pt>
                <c:pt idx="4">
                  <c:v>611005.94833000004</c:v>
                </c:pt>
                <c:pt idx="5">
                  <c:v>765836.37919999997</c:v>
                </c:pt>
                <c:pt idx="6">
                  <c:v>650517.59583999997</c:v>
                </c:pt>
                <c:pt idx="7">
                  <c:v>783154.15393999999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6-4654-91D1-028EB40D97C0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583479.08978000004</c:v>
                </c:pt>
                <c:pt idx="1">
                  <c:v>593047.14078999998</c:v>
                </c:pt>
                <c:pt idx="2">
                  <c:v>631382.81952000002</c:v>
                </c:pt>
                <c:pt idx="3">
                  <c:v>593842.38549999997</c:v>
                </c:pt>
                <c:pt idx="4">
                  <c:v>498426.75157000002</c:v>
                </c:pt>
                <c:pt idx="5">
                  <c:v>571551.14307999995</c:v>
                </c:pt>
                <c:pt idx="6">
                  <c:v>588897.20463000005</c:v>
                </c:pt>
                <c:pt idx="7">
                  <c:v>544244.33328999998</c:v>
                </c:pt>
                <c:pt idx="8">
                  <c:v>643333.91526000004</c:v>
                </c:pt>
                <c:pt idx="9">
                  <c:v>667002.41604000004</c:v>
                </c:pt>
                <c:pt idx="10">
                  <c:v>611795.26009</c:v>
                </c:pt>
                <c:pt idx="11">
                  <c:v>765187.30807000003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6-4654-91D1-028EB40D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212768"/>
        <c:axId val="1211213312"/>
      </c:lineChart>
      <c:catAx>
        <c:axId val="121121276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1121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121331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112127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246519.26081000001</c:v>
                </c:pt>
                <c:pt idx="3">
                  <c:v>201476.96335999999</c:v>
                </c:pt>
                <c:pt idx="4">
                  <c:v>200747.98767999999</c:v>
                </c:pt>
                <c:pt idx="5">
                  <c:v>295201.94552000001</c:v>
                </c:pt>
                <c:pt idx="6">
                  <c:v>166202.95477000001</c:v>
                </c:pt>
                <c:pt idx="7">
                  <c:v>148312.12077000001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1-40A2-A6AD-9EB3B896DDB2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255282.10699</c:v>
                </c:pt>
                <c:pt idx="1">
                  <c:v>203425.85910999999</c:v>
                </c:pt>
                <c:pt idx="2">
                  <c:v>178132.90669999999</c:v>
                </c:pt>
                <c:pt idx="3">
                  <c:v>118357.13295</c:v>
                </c:pt>
                <c:pt idx="4">
                  <c:v>158686.86642999999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129732.23796</c:v>
                </c:pt>
                <c:pt idx="8">
                  <c:v>197114.48373000001</c:v>
                </c:pt>
                <c:pt idx="9">
                  <c:v>263887.011</c:v>
                </c:pt>
                <c:pt idx="10">
                  <c:v>370411.22047</c:v>
                </c:pt>
                <c:pt idx="11">
                  <c:v>405234.37189000001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1-40A2-A6AD-9EB3B896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215488"/>
        <c:axId val="1211212224"/>
      </c:lineChart>
      <c:catAx>
        <c:axId val="12112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1121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12122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11215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129763.89152999999</c:v>
                </c:pt>
                <c:pt idx="1">
                  <c:v>145632.07044000001</c:v>
                </c:pt>
                <c:pt idx="2">
                  <c:v>164340.66694</c:v>
                </c:pt>
                <c:pt idx="3">
                  <c:v>157785.5588</c:v>
                </c:pt>
                <c:pt idx="4">
                  <c:v>144509.63402</c:v>
                </c:pt>
                <c:pt idx="5">
                  <c:v>193491.18995999999</c:v>
                </c:pt>
                <c:pt idx="6">
                  <c:v>152452.64668999999</c:v>
                </c:pt>
                <c:pt idx="7">
                  <c:v>180300.54195000001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B-4C9C-A088-10A9929CAF39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131869.98423</c:v>
                </c:pt>
                <c:pt idx="1">
                  <c:v>126847.16056</c:v>
                </c:pt>
                <c:pt idx="2">
                  <c:v>162232.90966999999</c:v>
                </c:pt>
                <c:pt idx="3">
                  <c:v>143635.70899000001</c:v>
                </c:pt>
                <c:pt idx="4">
                  <c:v>99998.845289999997</c:v>
                </c:pt>
                <c:pt idx="5">
                  <c:v>112658.94438</c:v>
                </c:pt>
                <c:pt idx="6">
                  <c:v>124157.45339</c:v>
                </c:pt>
                <c:pt idx="7">
                  <c:v>130630.71979</c:v>
                </c:pt>
                <c:pt idx="8">
                  <c:v>166846.41081</c:v>
                </c:pt>
                <c:pt idx="9">
                  <c:v>168475.02244999999</c:v>
                </c:pt>
                <c:pt idx="10">
                  <c:v>164437.27471999999</c:v>
                </c:pt>
                <c:pt idx="11">
                  <c:v>151063.83244999999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B-4C9C-A088-10A9929C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217120"/>
        <c:axId val="1211217664"/>
      </c:lineChart>
      <c:catAx>
        <c:axId val="12112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1121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12176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11217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2" t="s">
        <v>124</v>
      </c>
      <c r="C1" s="152"/>
      <c r="D1" s="152"/>
      <c r="E1" s="152"/>
      <c r="F1" s="152"/>
      <c r="G1" s="152"/>
      <c r="H1" s="152"/>
      <c r="I1" s="152"/>
      <c r="J1" s="152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9" t="s">
        <v>125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1"/>
    </row>
    <row r="6" spans="1:13" ht="17.399999999999999" x14ac:dyDescent="0.25">
      <c r="A6" s="3"/>
      <c r="B6" s="148" t="s">
        <v>126</v>
      </c>
      <c r="C6" s="148"/>
      <c r="D6" s="148"/>
      <c r="E6" s="148"/>
      <c r="F6" s="148" t="s">
        <v>127</v>
      </c>
      <c r="G6" s="148"/>
      <c r="H6" s="148"/>
      <c r="I6" s="148"/>
      <c r="J6" s="148" t="s">
        <v>104</v>
      </c>
      <c r="K6" s="148"/>
      <c r="L6" s="148"/>
      <c r="M6" s="148"/>
    </row>
    <row r="7" spans="1:13" ht="28.2" x14ac:dyDescent="0.3">
      <c r="A7" s="4" t="s">
        <v>1</v>
      </c>
      <c r="B7" s="5">
        <v>2020</v>
      </c>
      <c r="C7" s="6">
        <v>2021</v>
      </c>
      <c r="D7" s="7" t="s">
        <v>120</v>
      </c>
      <c r="E7" s="7" t="s">
        <v>116</v>
      </c>
      <c r="F7" s="5">
        <v>2020</v>
      </c>
      <c r="G7" s="6">
        <v>2021</v>
      </c>
      <c r="H7" s="7" t="s">
        <v>120</v>
      </c>
      <c r="I7" s="7" t="s">
        <v>116</v>
      </c>
      <c r="J7" s="5" t="s">
        <v>128</v>
      </c>
      <c r="K7" s="5" t="s">
        <v>129</v>
      </c>
      <c r="L7" s="7" t="s">
        <v>120</v>
      </c>
      <c r="M7" s="7" t="s">
        <v>116</v>
      </c>
    </row>
    <row r="8" spans="1:13" ht="16.8" x14ac:dyDescent="0.3">
      <c r="A8" s="85" t="s">
        <v>2</v>
      </c>
      <c r="B8" s="8">
        <f>B9+B18+B20</f>
        <v>1678824.69444</v>
      </c>
      <c r="C8" s="8">
        <f>C9+C18+C20</f>
        <v>2324669.4914900004</v>
      </c>
      <c r="D8" s="10">
        <f t="shared" ref="D8:D46" si="0">(C8-B8)/B8*100</f>
        <v>38.470055818748413</v>
      </c>
      <c r="E8" s="10">
        <f t="shared" ref="E8:E44" si="1">C8/C$46*100</f>
        <v>12.291830080008339</v>
      </c>
      <c r="F8" s="8">
        <f>F9+F18+F20</f>
        <v>14895469.133130003</v>
      </c>
      <c r="G8" s="8">
        <f>G9+G18+G20</f>
        <v>17953412.906120002</v>
      </c>
      <c r="H8" s="10">
        <f t="shared" ref="H8:H46" si="2">(G8-F8)/F8*100</f>
        <v>20.529355239900593</v>
      </c>
      <c r="I8" s="10">
        <f t="shared" ref="I8:I44" si="3">G8/G$46*100</f>
        <v>12.802168843404607</v>
      </c>
      <c r="J8" s="8">
        <f>J9+J18+J20</f>
        <v>24002043.540229999</v>
      </c>
      <c r="K8" s="8">
        <f>K9+K18+K20</f>
        <v>27403489.254760001</v>
      </c>
      <c r="L8" s="10">
        <f t="shared" ref="L8:L46" si="4">(K8-J8)/J8*100</f>
        <v>14.171483810654767</v>
      </c>
      <c r="M8" s="10">
        <f t="shared" ref="M8:M44" si="5">K8/K$46*100</f>
        <v>13.208464146876809</v>
      </c>
    </row>
    <row r="9" spans="1:13" ht="15.6" x14ac:dyDescent="0.3">
      <c r="A9" s="9" t="s">
        <v>3</v>
      </c>
      <c r="B9" s="8">
        <f>B10+B11+B12+B13+B14+B15+B16+B17</f>
        <v>1072617.5773199999</v>
      </c>
      <c r="C9" s="8">
        <f>C10+C11+C12+C13+C14+C15+C16+C17</f>
        <v>1431495.9590900003</v>
      </c>
      <c r="D9" s="10">
        <f t="shared" si="0"/>
        <v>33.458185783854091</v>
      </c>
      <c r="E9" s="10">
        <f t="shared" si="1"/>
        <v>7.5691211820717168</v>
      </c>
      <c r="F9" s="8">
        <f>F10+F11+F12+F13+F14+F15+F16+F17</f>
        <v>9940981.1291200016</v>
      </c>
      <c r="G9" s="8">
        <f>G10+G11+G12+G13+G14+G15+G16+G17</f>
        <v>11548002.667540003</v>
      </c>
      <c r="H9" s="10">
        <f t="shared" si="2"/>
        <v>16.165623066244152</v>
      </c>
      <c r="I9" s="10">
        <f t="shared" si="3"/>
        <v>8.2346170461850186</v>
      </c>
      <c r="J9" s="8">
        <f>J10+J11+J12+J13+J14+J15+J16+J17</f>
        <v>16230591.922569999</v>
      </c>
      <c r="K9" s="8">
        <f>K10+K11+K12+K13+K14+K15+K16+K17</f>
        <v>17938437.519590002</v>
      </c>
      <c r="L9" s="10">
        <f t="shared" si="4"/>
        <v>10.522386399507091</v>
      </c>
      <c r="M9" s="10">
        <f t="shared" si="5"/>
        <v>8.6463153150228056</v>
      </c>
    </row>
    <row r="10" spans="1:13" ht="13.8" x14ac:dyDescent="0.25">
      <c r="A10" s="11" t="s">
        <v>130</v>
      </c>
      <c r="B10" s="12">
        <v>544244.33328999998</v>
      </c>
      <c r="C10" s="12">
        <v>783154.15393999999</v>
      </c>
      <c r="D10" s="13">
        <f t="shared" si="0"/>
        <v>43.89753021510969</v>
      </c>
      <c r="E10" s="13">
        <f t="shared" si="1"/>
        <v>4.1409748017612245</v>
      </c>
      <c r="F10" s="12">
        <v>4604870.8681600001</v>
      </c>
      <c r="G10" s="12">
        <v>5579519.7131599998</v>
      </c>
      <c r="H10" s="13">
        <f t="shared" si="2"/>
        <v>21.165606439458028</v>
      </c>
      <c r="I10" s="13">
        <f t="shared" si="3"/>
        <v>3.9786281197058382</v>
      </c>
      <c r="J10" s="12">
        <v>7120578.2435299996</v>
      </c>
      <c r="K10" s="12">
        <v>8266838.6126199998</v>
      </c>
      <c r="L10" s="13">
        <f t="shared" si="4"/>
        <v>16.097855116352825</v>
      </c>
      <c r="M10" s="13">
        <f t="shared" si="5"/>
        <v>3.9846108795740798</v>
      </c>
    </row>
    <row r="11" spans="1:13" ht="13.8" x14ac:dyDescent="0.25">
      <c r="A11" s="11" t="s">
        <v>131</v>
      </c>
      <c r="B11" s="12">
        <v>129732.23796</v>
      </c>
      <c r="C11" s="12">
        <v>148312.12077000001</v>
      </c>
      <c r="D11" s="13">
        <f t="shared" si="0"/>
        <v>14.321716099377472</v>
      </c>
      <c r="E11" s="13">
        <f t="shared" si="1"/>
        <v>0.78420927963486264</v>
      </c>
      <c r="F11" s="12">
        <v>1493351.55436</v>
      </c>
      <c r="G11" s="12">
        <v>1786117.1374900001</v>
      </c>
      <c r="H11" s="13">
        <f t="shared" si="2"/>
        <v>19.604598948937351</v>
      </c>
      <c r="I11" s="13">
        <f t="shared" si="3"/>
        <v>1.273639351348669</v>
      </c>
      <c r="J11" s="12">
        <v>2547299.2755100001</v>
      </c>
      <c r="K11" s="12">
        <v>3022764.2245800002</v>
      </c>
      <c r="L11" s="13">
        <f t="shared" si="4"/>
        <v>18.665453001191086</v>
      </c>
      <c r="M11" s="13">
        <f t="shared" si="5"/>
        <v>1.4569704067116793</v>
      </c>
    </row>
    <row r="12" spans="1:13" ht="13.8" x14ac:dyDescent="0.25">
      <c r="A12" s="11" t="s">
        <v>132</v>
      </c>
      <c r="B12" s="12">
        <v>130630.71979</v>
      </c>
      <c r="C12" s="12">
        <v>180300.54195000001</v>
      </c>
      <c r="D12" s="13">
        <f t="shared" si="0"/>
        <v>38.023079287818732</v>
      </c>
      <c r="E12" s="13">
        <f t="shared" si="1"/>
        <v>0.95334998506059598</v>
      </c>
      <c r="F12" s="12">
        <v>1032031.7263</v>
      </c>
      <c r="G12" s="12">
        <v>1268276.2003299999</v>
      </c>
      <c r="H12" s="13">
        <f t="shared" si="2"/>
        <v>22.891202664570638</v>
      </c>
      <c r="I12" s="13">
        <f t="shared" si="3"/>
        <v>0.90437880204724208</v>
      </c>
      <c r="J12" s="12">
        <v>1599822.5426700001</v>
      </c>
      <c r="K12" s="12">
        <v>1919098.74076</v>
      </c>
      <c r="L12" s="13">
        <f t="shared" si="4"/>
        <v>19.956975825403021</v>
      </c>
      <c r="M12" s="13">
        <f t="shared" si="5"/>
        <v>0.92500435532098779</v>
      </c>
    </row>
    <row r="13" spans="1:13" ht="13.8" x14ac:dyDescent="0.25">
      <c r="A13" s="11" t="s">
        <v>133</v>
      </c>
      <c r="B13" s="12">
        <v>84827.392730000007</v>
      </c>
      <c r="C13" s="12">
        <v>113948.2781</v>
      </c>
      <c r="D13" s="13">
        <f t="shared" si="0"/>
        <v>34.329577313179769</v>
      </c>
      <c r="E13" s="13">
        <f t="shared" si="1"/>
        <v>0.60250838987739175</v>
      </c>
      <c r="F13" s="12">
        <v>778718.15475999995</v>
      </c>
      <c r="G13" s="12">
        <v>870535.49462000001</v>
      </c>
      <c r="H13" s="13">
        <f t="shared" si="2"/>
        <v>11.79083077731738</v>
      </c>
      <c r="I13" s="13">
        <f t="shared" si="3"/>
        <v>0.62075898574710198</v>
      </c>
      <c r="J13" s="12">
        <v>1396163.9545</v>
      </c>
      <c r="K13" s="12">
        <v>1490302.92552</v>
      </c>
      <c r="L13" s="13">
        <f t="shared" si="4"/>
        <v>6.742687398323036</v>
      </c>
      <c r="M13" s="13">
        <f t="shared" si="5"/>
        <v>0.71832504892774962</v>
      </c>
    </row>
    <row r="14" spans="1:13" ht="13.8" x14ac:dyDescent="0.25">
      <c r="A14" s="11" t="s">
        <v>134</v>
      </c>
      <c r="B14" s="12">
        <v>91056.767959999997</v>
      </c>
      <c r="C14" s="12">
        <v>112459.91736000001</v>
      </c>
      <c r="D14" s="13">
        <f t="shared" si="0"/>
        <v>23.50528124323732</v>
      </c>
      <c r="E14" s="13">
        <f t="shared" si="1"/>
        <v>0.59463859273813946</v>
      </c>
      <c r="F14" s="12">
        <v>1217092.8565</v>
      </c>
      <c r="G14" s="12">
        <v>1282261.92435</v>
      </c>
      <c r="H14" s="13">
        <f t="shared" si="2"/>
        <v>5.3544861020224053</v>
      </c>
      <c r="I14" s="13">
        <f t="shared" si="3"/>
        <v>0.91435170253349274</v>
      </c>
      <c r="J14" s="12">
        <v>2288562.6926699998</v>
      </c>
      <c r="K14" s="12">
        <v>2005316.1425999999</v>
      </c>
      <c r="L14" s="13">
        <f t="shared" si="4"/>
        <v>-12.376613102066447</v>
      </c>
      <c r="M14" s="13">
        <f t="shared" si="5"/>
        <v>0.96656108740183766</v>
      </c>
    </row>
    <row r="15" spans="1:13" ht="13.8" x14ac:dyDescent="0.25">
      <c r="A15" s="11" t="s">
        <v>135</v>
      </c>
      <c r="B15" s="12">
        <v>14848.67002</v>
      </c>
      <c r="C15" s="12">
        <v>24619.768410000001</v>
      </c>
      <c r="D15" s="13">
        <f t="shared" si="0"/>
        <v>65.804535873173108</v>
      </c>
      <c r="E15" s="13">
        <f t="shared" si="1"/>
        <v>0.13017850968178318</v>
      </c>
      <c r="F15" s="12">
        <v>174709.62677</v>
      </c>
      <c r="G15" s="12">
        <v>184225.57245000001</v>
      </c>
      <c r="H15" s="13">
        <f t="shared" si="2"/>
        <v>5.4467208567318748</v>
      </c>
      <c r="I15" s="13">
        <f t="shared" si="3"/>
        <v>0.13136704960279733</v>
      </c>
      <c r="J15" s="12">
        <v>266271.37675</v>
      </c>
      <c r="K15" s="12">
        <v>280642.75942000002</v>
      </c>
      <c r="L15" s="13">
        <f t="shared" si="4"/>
        <v>5.3972690739092073</v>
      </c>
      <c r="M15" s="13">
        <f t="shared" si="5"/>
        <v>0.1352696290395122</v>
      </c>
    </row>
    <row r="16" spans="1:13" ht="13.8" x14ac:dyDescent="0.25">
      <c r="A16" s="11" t="s">
        <v>136</v>
      </c>
      <c r="B16" s="12">
        <v>71254.857780000006</v>
      </c>
      <c r="C16" s="12">
        <v>60244.318010000003</v>
      </c>
      <c r="D16" s="13">
        <f t="shared" si="0"/>
        <v>-15.452335620393967</v>
      </c>
      <c r="E16" s="13">
        <f t="shared" si="1"/>
        <v>0.31854546333391814</v>
      </c>
      <c r="F16" s="12">
        <v>572077.92860999994</v>
      </c>
      <c r="G16" s="12">
        <v>469950.50192000001</v>
      </c>
      <c r="H16" s="13">
        <f t="shared" si="2"/>
        <v>-17.852013088171908</v>
      </c>
      <c r="I16" s="13">
        <f t="shared" si="3"/>
        <v>0.3351109733331929</v>
      </c>
      <c r="J16" s="12">
        <v>912022.03182000003</v>
      </c>
      <c r="K16" s="12">
        <v>808378.85407</v>
      </c>
      <c r="L16" s="13">
        <f t="shared" si="4"/>
        <v>-11.36410899451335</v>
      </c>
      <c r="M16" s="13">
        <f t="shared" si="5"/>
        <v>0.38963808629670316</v>
      </c>
    </row>
    <row r="17" spans="1:13" ht="13.8" x14ac:dyDescent="0.25">
      <c r="A17" s="11" t="s">
        <v>137</v>
      </c>
      <c r="B17" s="12">
        <v>6022.5977899999998</v>
      </c>
      <c r="C17" s="12">
        <v>8456.8605499999994</v>
      </c>
      <c r="D17" s="13">
        <f t="shared" si="0"/>
        <v>40.418816678109927</v>
      </c>
      <c r="E17" s="13">
        <f t="shared" si="1"/>
        <v>4.4716159983799998E-2</v>
      </c>
      <c r="F17" s="12">
        <v>68128.413660000006</v>
      </c>
      <c r="G17" s="12">
        <v>107116.12321999999</v>
      </c>
      <c r="H17" s="13">
        <f t="shared" si="2"/>
        <v>57.226797844686509</v>
      </c>
      <c r="I17" s="13">
        <f t="shared" si="3"/>
        <v>7.6382061866683532E-2</v>
      </c>
      <c r="J17" s="12">
        <v>99871.805120000005</v>
      </c>
      <c r="K17" s="12">
        <v>145095.26001999999</v>
      </c>
      <c r="L17" s="13">
        <f t="shared" si="4"/>
        <v>45.281503469034305</v>
      </c>
      <c r="M17" s="13">
        <f t="shared" si="5"/>
        <v>6.993582175025552E-2</v>
      </c>
    </row>
    <row r="18" spans="1:13" ht="15.6" x14ac:dyDescent="0.3">
      <c r="A18" s="9" t="s">
        <v>12</v>
      </c>
      <c r="B18" s="8">
        <f>B19</f>
        <v>179649.28064000001</v>
      </c>
      <c r="C18" s="8">
        <f>C19</f>
        <v>287009.81959999999</v>
      </c>
      <c r="D18" s="10">
        <f t="shared" si="0"/>
        <v>59.761185003095129</v>
      </c>
      <c r="E18" s="10">
        <f t="shared" si="1"/>
        <v>1.5175817236521865</v>
      </c>
      <c r="F18" s="8">
        <f>F19</f>
        <v>1526095.3737699999</v>
      </c>
      <c r="G18" s="8">
        <f>G19</f>
        <v>2082758.98832</v>
      </c>
      <c r="H18" s="10">
        <f t="shared" si="2"/>
        <v>36.476331959177777</v>
      </c>
      <c r="I18" s="10">
        <f t="shared" si="3"/>
        <v>1.4851678824532561</v>
      </c>
      <c r="J18" s="8">
        <f>J19</f>
        <v>2349451.6039</v>
      </c>
      <c r="K18" s="8">
        <f>K19</f>
        <v>3006492.5022</v>
      </c>
      <c r="L18" s="10">
        <f t="shared" si="4"/>
        <v>27.965713241734246</v>
      </c>
      <c r="M18" s="10">
        <f t="shared" si="5"/>
        <v>1.4491274470189885</v>
      </c>
    </row>
    <row r="19" spans="1:13" ht="13.8" x14ac:dyDescent="0.25">
      <c r="A19" s="11" t="s">
        <v>138</v>
      </c>
      <c r="B19" s="12">
        <v>179649.28064000001</v>
      </c>
      <c r="C19" s="12">
        <v>287009.81959999999</v>
      </c>
      <c r="D19" s="13">
        <f t="shared" si="0"/>
        <v>59.761185003095129</v>
      </c>
      <c r="E19" s="13">
        <f t="shared" si="1"/>
        <v>1.5175817236521865</v>
      </c>
      <c r="F19" s="12">
        <v>1526095.3737699999</v>
      </c>
      <c r="G19" s="12">
        <v>2082758.98832</v>
      </c>
      <c r="H19" s="13">
        <f t="shared" si="2"/>
        <v>36.476331959177777</v>
      </c>
      <c r="I19" s="13">
        <f t="shared" si="3"/>
        <v>1.4851678824532561</v>
      </c>
      <c r="J19" s="12">
        <v>2349451.6039</v>
      </c>
      <c r="K19" s="12">
        <v>3006492.5022</v>
      </c>
      <c r="L19" s="13">
        <f t="shared" si="4"/>
        <v>27.965713241734246</v>
      </c>
      <c r="M19" s="13">
        <f t="shared" si="5"/>
        <v>1.4491274470189885</v>
      </c>
    </row>
    <row r="20" spans="1:13" ht="15.6" x14ac:dyDescent="0.3">
      <c r="A20" s="9" t="s">
        <v>110</v>
      </c>
      <c r="B20" s="8">
        <f>B21</f>
        <v>426557.83648</v>
      </c>
      <c r="C20" s="8">
        <f>C21</f>
        <v>606163.71279999998</v>
      </c>
      <c r="D20" s="10">
        <f t="shared" si="0"/>
        <v>42.105867237635699</v>
      </c>
      <c r="E20" s="10">
        <f t="shared" si="1"/>
        <v>3.2051271742844327</v>
      </c>
      <c r="F20" s="8">
        <f>F21</f>
        <v>3428392.6302399999</v>
      </c>
      <c r="G20" s="8">
        <f>G21</f>
        <v>4322651.2502600001</v>
      </c>
      <c r="H20" s="10">
        <f t="shared" si="2"/>
        <v>26.083903346782044</v>
      </c>
      <c r="I20" s="10">
        <f t="shared" si="3"/>
        <v>3.0823839147663312</v>
      </c>
      <c r="J20" s="8">
        <f>J21</f>
        <v>5422000.0137599995</v>
      </c>
      <c r="K20" s="8">
        <f>K21</f>
        <v>6458559.2329700002</v>
      </c>
      <c r="L20" s="10">
        <f t="shared" si="4"/>
        <v>19.117654307993572</v>
      </c>
      <c r="M20" s="10">
        <f t="shared" si="5"/>
        <v>3.1130213848350152</v>
      </c>
    </row>
    <row r="21" spans="1:13" ht="13.8" x14ac:dyDescent="0.25">
      <c r="A21" s="11" t="s">
        <v>139</v>
      </c>
      <c r="B21" s="12">
        <v>426557.83648</v>
      </c>
      <c r="C21" s="12">
        <v>606163.71279999998</v>
      </c>
      <c r="D21" s="13">
        <f t="shared" si="0"/>
        <v>42.105867237635699</v>
      </c>
      <c r="E21" s="13">
        <f t="shared" si="1"/>
        <v>3.2051271742844327</v>
      </c>
      <c r="F21" s="12">
        <v>3428392.6302399999</v>
      </c>
      <c r="G21" s="12">
        <v>4322651.2502600001</v>
      </c>
      <c r="H21" s="13">
        <f t="shared" si="2"/>
        <v>26.083903346782044</v>
      </c>
      <c r="I21" s="13">
        <f t="shared" si="3"/>
        <v>3.0823839147663312</v>
      </c>
      <c r="J21" s="12">
        <v>5422000.0137599995</v>
      </c>
      <c r="K21" s="12">
        <v>6458559.2329700002</v>
      </c>
      <c r="L21" s="13">
        <f t="shared" si="4"/>
        <v>19.117654307993572</v>
      </c>
      <c r="M21" s="13">
        <f t="shared" si="5"/>
        <v>3.1130213848350152</v>
      </c>
    </row>
    <row r="22" spans="1:13" ht="16.8" x14ac:dyDescent="0.3">
      <c r="A22" s="85" t="s">
        <v>14</v>
      </c>
      <c r="B22" s="8">
        <f>B23+B27+B29</f>
        <v>9391689.9313199986</v>
      </c>
      <c r="C22" s="8">
        <f>C23+C27+C29</f>
        <v>14471000.505760001</v>
      </c>
      <c r="D22" s="10">
        <f t="shared" si="0"/>
        <v>54.083030972958312</v>
      </c>
      <c r="E22" s="10">
        <f t="shared" si="1"/>
        <v>76.516287565036762</v>
      </c>
      <c r="F22" s="8">
        <f>F23+F27+F29</f>
        <v>76583662.995360002</v>
      </c>
      <c r="G22" s="8">
        <f>G23+G27+G29</f>
        <v>106264446.76062</v>
      </c>
      <c r="H22" s="10">
        <f t="shared" si="2"/>
        <v>38.756025246609418</v>
      </c>
      <c r="I22" s="10">
        <f t="shared" si="3"/>
        <v>75.774750828389585</v>
      </c>
      <c r="J22" s="8">
        <f>J23+J27+J29</f>
        <v>124134001.08604001</v>
      </c>
      <c r="K22" s="8">
        <f>K23+K27+K29</f>
        <v>157214729.58147001</v>
      </c>
      <c r="L22" s="10">
        <f t="shared" si="4"/>
        <v>26.649208279769397</v>
      </c>
      <c r="M22" s="10">
        <f t="shared" si="5"/>
        <v>75.777398262415758</v>
      </c>
    </row>
    <row r="23" spans="1:13" ht="15.6" x14ac:dyDescent="0.3">
      <c r="A23" s="9" t="s">
        <v>15</v>
      </c>
      <c r="B23" s="8">
        <f>B24+B25+B26</f>
        <v>871325.29473000008</v>
      </c>
      <c r="C23" s="8">
        <f>C24+C25+C26</f>
        <v>1225227.48315</v>
      </c>
      <c r="D23" s="10">
        <f>(C23-B23)/B23*100</f>
        <v>40.616540178563795</v>
      </c>
      <c r="E23" s="10">
        <f t="shared" si="1"/>
        <v>6.4784641805503123</v>
      </c>
      <c r="F23" s="8">
        <f>F24+F25+F26</f>
        <v>6711638.4706300003</v>
      </c>
      <c r="G23" s="8">
        <f>G24+G25+G26</f>
        <v>9583975.9088700004</v>
      </c>
      <c r="H23" s="10">
        <f t="shared" si="2"/>
        <v>42.796367098872992</v>
      </c>
      <c r="I23" s="10">
        <f t="shared" si="3"/>
        <v>6.8341144058827439</v>
      </c>
      <c r="J23" s="8">
        <f>J24+J25+J26</f>
        <v>10862127.602510002</v>
      </c>
      <c r="K23" s="8">
        <f>K24+K25+K26</f>
        <v>14090862.19483</v>
      </c>
      <c r="L23" s="10">
        <f t="shared" si="4"/>
        <v>29.724697687899639</v>
      </c>
      <c r="M23" s="10">
        <f t="shared" si="5"/>
        <v>6.7917864899874028</v>
      </c>
    </row>
    <row r="24" spans="1:13" ht="13.8" x14ac:dyDescent="0.25">
      <c r="A24" s="11" t="s">
        <v>140</v>
      </c>
      <c r="B24" s="12">
        <v>568020.04535000003</v>
      </c>
      <c r="C24" s="12">
        <v>829831.58233</v>
      </c>
      <c r="D24" s="13">
        <f t="shared" si="0"/>
        <v>46.091953818051991</v>
      </c>
      <c r="E24" s="13">
        <f t="shared" si="1"/>
        <v>4.387784518343298</v>
      </c>
      <c r="F24" s="12">
        <v>4354709.0840800004</v>
      </c>
      <c r="G24" s="12">
        <v>6419452.8976800004</v>
      </c>
      <c r="H24" s="13">
        <f t="shared" si="2"/>
        <v>47.414047040439876</v>
      </c>
      <c r="I24" s="13">
        <f t="shared" si="3"/>
        <v>4.5775652968114828</v>
      </c>
      <c r="J24" s="12">
        <v>7008703.30889</v>
      </c>
      <c r="K24" s="12">
        <v>9348404.8067700006</v>
      </c>
      <c r="L24" s="13">
        <f t="shared" si="4"/>
        <v>33.382801279550094</v>
      </c>
      <c r="M24" s="13">
        <f t="shared" si="5"/>
        <v>4.5059250875967978</v>
      </c>
    </row>
    <row r="25" spans="1:13" ht="13.8" x14ac:dyDescent="0.25">
      <c r="A25" s="11" t="s">
        <v>141</v>
      </c>
      <c r="B25" s="12">
        <v>97893.038379999998</v>
      </c>
      <c r="C25" s="12">
        <v>157079.94119000001</v>
      </c>
      <c r="D25" s="13">
        <f t="shared" si="0"/>
        <v>60.460788417097667</v>
      </c>
      <c r="E25" s="13">
        <f t="shared" si="1"/>
        <v>0.83056965867764443</v>
      </c>
      <c r="F25" s="12">
        <v>856747.89861999999</v>
      </c>
      <c r="G25" s="12">
        <v>1095217.46166</v>
      </c>
      <c r="H25" s="13">
        <f t="shared" si="2"/>
        <v>27.834274635994209</v>
      </c>
      <c r="I25" s="13">
        <f t="shared" si="3"/>
        <v>0.78097456665951048</v>
      </c>
      <c r="J25" s="12">
        <v>1390994.92665</v>
      </c>
      <c r="K25" s="12">
        <v>1570123.73278</v>
      </c>
      <c r="L25" s="13">
        <f t="shared" si="4"/>
        <v>12.877746906051227</v>
      </c>
      <c r="M25" s="13">
        <f t="shared" si="5"/>
        <v>0.75679862654653185</v>
      </c>
    </row>
    <row r="26" spans="1:13" ht="13.8" x14ac:dyDescent="0.25">
      <c r="A26" s="11" t="s">
        <v>142</v>
      </c>
      <c r="B26" s="12">
        <v>205412.21100000001</v>
      </c>
      <c r="C26" s="12">
        <v>238315.95963</v>
      </c>
      <c r="D26" s="13">
        <f t="shared" si="0"/>
        <v>16.018399524456697</v>
      </c>
      <c r="E26" s="13">
        <f t="shared" si="1"/>
        <v>1.2601100035293715</v>
      </c>
      <c r="F26" s="12">
        <v>1500181.4879300001</v>
      </c>
      <c r="G26" s="12">
        <v>2069305.54953</v>
      </c>
      <c r="H26" s="13">
        <f t="shared" si="2"/>
        <v>37.937014033235144</v>
      </c>
      <c r="I26" s="13">
        <f t="shared" si="3"/>
        <v>1.4755745424117492</v>
      </c>
      <c r="J26" s="12">
        <v>2462429.3669699999</v>
      </c>
      <c r="K26" s="12">
        <v>3172333.6552800001</v>
      </c>
      <c r="L26" s="13">
        <f t="shared" si="4"/>
        <v>28.829427468351383</v>
      </c>
      <c r="M26" s="13">
        <f t="shared" si="5"/>
        <v>1.5290627758440722</v>
      </c>
    </row>
    <row r="27" spans="1:13" ht="15.6" x14ac:dyDescent="0.3">
      <c r="A27" s="9" t="s">
        <v>19</v>
      </c>
      <c r="B27" s="8">
        <f>B28</f>
        <v>1372153.21921</v>
      </c>
      <c r="C27" s="8">
        <f>C28</f>
        <v>2046142.3095499999</v>
      </c>
      <c r="D27" s="10">
        <f t="shared" si="0"/>
        <v>49.119083853335319</v>
      </c>
      <c r="E27" s="10">
        <f t="shared" si="1"/>
        <v>10.819100814363058</v>
      </c>
      <c r="F27" s="8">
        <f>F28</f>
        <v>11488635.12518</v>
      </c>
      <c r="G27" s="8">
        <f>G28</f>
        <v>15930376.93926</v>
      </c>
      <c r="H27" s="10">
        <f t="shared" si="2"/>
        <v>38.66204963150841</v>
      </c>
      <c r="I27" s="10">
        <f t="shared" si="3"/>
        <v>11.359588083999611</v>
      </c>
      <c r="J27" s="8">
        <f>J28</f>
        <v>18705833.387019999</v>
      </c>
      <c r="K27" s="8">
        <f>K28</f>
        <v>22697978.60904</v>
      </c>
      <c r="L27" s="10">
        <f t="shared" si="4"/>
        <v>21.341712712945231</v>
      </c>
      <c r="M27" s="10">
        <f t="shared" si="5"/>
        <v>10.940411050465233</v>
      </c>
    </row>
    <row r="28" spans="1:13" ht="13.8" x14ac:dyDescent="0.25">
      <c r="A28" s="11" t="s">
        <v>143</v>
      </c>
      <c r="B28" s="12">
        <v>1372153.21921</v>
      </c>
      <c r="C28" s="12">
        <v>2046142.3095499999</v>
      </c>
      <c r="D28" s="13">
        <f t="shared" si="0"/>
        <v>49.119083853335319</v>
      </c>
      <c r="E28" s="13">
        <f t="shared" si="1"/>
        <v>10.819100814363058</v>
      </c>
      <c r="F28" s="12">
        <v>11488635.12518</v>
      </c>
      <c r="G28" s="12">
        <v>15930376.93926</v>
      </c>
      <c r="H28" s="13">
        <f t="shared" si="2"/>
        <v>38.66204963150841</v>
      </c>
      <c r="I28" s="13">
        <f t="shared" si="3"/>
        <v>11.359588083999611</v>
      </c>
      <c r="J28" s="12">
        <v>18705833.387019999</v>
      </c>
      <c r="K28" s="12">
        <v>22697978.60904</v>
      </c>
      <c r="L28" s="13">
        <f t="shared" si="4"/>
        <v>21.341712712945231</v>
      </c>
      <c r="M28" s="13">
        <f t="shared" si="5"/>
        <v>10.940411050465233</v>
      </c>
    </row>
    <row r="29" spans="1:13" ht="15.6" x14ac:dyDescent="0.3">
      <c r="A29" s="9" t="s">
        <v>21</v>
      </c>
      <c r="B29" s="8">
        <f>B30+B31+B32+B33+B34+B35+B36+B37+B38+B39+B40+B41</f>
        <v>7148211.4173799986</v>
      </c>
      <c r="C29" s="8">
        <f>C30+C31+C32+C33+C34+C35+C36+C37+C38+C39+C40+C41</f>
        <v>11199630.713060001</v>
      </c>
      <c r="D29" s="10">
        <f t="shared" si="0"/>
        <v>56.677384860630639</v>
      </c>
      <c r="E29" s="10">
        <f t="shared" si="1"/>
        <v>59.218722570123383</v>
      </c>
      <c r="F29" s="8">
        <f>F30+F31+F32+F33+F34+F35+F36+F37+F38+F39+F40+F41</f>
        <v>58383389.399550006</v>
      </c>
      <c r="G29" s="8">
        <f>G30+G31+G32+G33+G34+G35+G36+G37+G38+G39+G40+G41</f>
        <v>80750093.912489995</v>
      </c>
      <c r="H29" s="10">
        <f t="shared" si="2"/>
        <v>38.310048017034759</v>
      </c>
      <c r="I29" s="10">
        <f t="shared" si="3"/>
        <v>57.581048338507237</v>
      </c>
      <c r="J29" s="8">
        <f>J30+J31+J32+J33+J34+J35+J36+J37+J38+J39+J40+J41</f>
        <v>94566040.096510008</v>
      </c>
      <c r="K29" s="8">
        <f>K30+K31+K32+K33+K34+K35+K36+K37+K38+K39+K40+K41</f>
        <v>120425888.77760001</v>
      </c>
      <c r="L29" s="10">
        <f t="shared" si="4"/>
        <v>27.345808976138319</v>
      </c>
      <c r="M29" s="10">
        <f t="shared" si="5"/>
        <v>58.045200721963127</v>
      </c>
    </row>
    <row r="30" spans="1:13" ht="13.8" x14ac:dyDescent="0.25">
      <c r="A30" s="11" t="s">
        <v>144</v>
      </c>
      <c r="B30" s="12">
        <v>1538161.0897299999</v>
      </c>
      <c r="C30" s="12">
        <v>1742118.37197</v>
      </c>
      <c r="D30" s="13">
        <f t="shared" si="0"/>
        <v>13.259812876673507</v>
      </c>
      <c r="E30" s="13">
        <f t="shared" si="1"/>
        <v>9.2115559161878018</v>
      </c>
      <c r="F30" s="12">
        <v>10317692.03954</v>
      </c>
      <c r="G30" s="12">
        <v>12867653.488840001</v>
      </c>
      <c r="H30" s="13">
        <f t="shared" si="2"/>
        <v>24.714455902811448</v>
      </c>
      <c r="I30" s="13">
        <f t="shared" si="3"/>
        <v>9.1756299174960319</v>
      </c>
      <c r="J30" s="12">
        <v>16234270.25791</v>
      </c>
      <c r="K30" s="12">
        <v>19668397.228489999</v>
      </c>
      <c r="L30" s="13">
        <f t="shared" si="4"/>
        <v>21.153565365260267</v>
      </c>
      <c r="M30" s="13">
        <f t="shared" si="5"/>
        <v>9.4801547789727483</v>
      </c>
    </row>
    <row r="31" spans="1:13" ht="13.8" x14ac:dyDescent="0.25">
      <c r="A31" s="11" t="s">
        <v>145</v>
      </c>
      <c r="B31" s="12">
        <v>1543627.02574</v>
      </c>
      <c r="C31" s="12">
        <v>2420027.73165</v>
      </c>
      <c r="D31" s="13">
        <f t="shared" si="0"/>
        <v>56.775418627427953</v>
      </c>
      <c r="E31" s="13">
        <f t="shared" si="1"/>
        <v>12.796042523569106</v>
      </c>
      <c r="F31" s="12">
        <v>14533005.76193</v>
      </c>
      <c r="G31" s="12">
        <v>18787958.325959999</v>
      </c>
      <c r="H31" s="13">
        <f t="shared" si="2"/>
        <v>29.27785644437078</v>
      </c>
      <c r="I31" s="13">
        <f t="shared" si="3"/>
        <v>13.39726412852667</v>
      </c>
      <c r="J31" s="12">
        <v>25164968.3387</v>
      </c>
      <c r="K31" s="12">
        <v>29800234.364050001</v>
      </c>
      <c r="L31" s="13">
        <f t="shared" si="4"/>
        <v>18.419518606036338</v>
      </c>
      <c r="M31" s="13">
        <f t="shared" si="5"/>
        <v>14.363693743770584</v>
      </c>
    </row>
    <row r="32" spans="1:13" ht="13.8" x14ac:dyDescent="0.25">
      <c r="A32" s="11" t="s">
        <v>146</v>
      </c>
      <c r="B32" s="12">
        <v>120028.25627</v>
      </c>
      <c r="C32" s="12">
        <v>58623.438580000002</v>
      </c>
      <c r="D32" s="13">
        <f t="shared" si="0"/>
        <v>-51.158635139938781</v>
      </c>
      <c r="E32" s="13">
        <f t="shared" si="1"/>
        <v>0.30997496563234134</v>
      </c>
      <c r="F32" s="12">
        <v>761936.21291</v>
      </c>
      <c r="G32" s="12">
        <v>869583.87352000002</v>
      </c>
      <c r="H32" s="13">
        <f t="shared" si="2"/>
        <v>14.128172251961907</v>
      </c>
      <c r="I32" s="13">
        <f t="shared" si="3"/>
        <v>0.620080406467449</v>
      </c>
      <c r="J32" s="12">
        <v>1114673.07357</v>
      </c>
      <c r="K32" s="12">
        <v>1482654.0155100001</v>
      </c>
      <c r="L32" s="13">
        <f t="shared" si="4"/>
        <v>33.012454563153248</v>
      </c>
      <c r="M32" s="13">
        <f t="shared" si="5"/>
        <v>0.71463827923610457</v>
      </c>
    </row>
    <row r="33" spans="1:13" ht="13.8" x14ac:dyDescent="0.25">
      <c r="A33" s="11" t="s">
        <v>147</v>
      </c>
      <c r="B33" s="12">
        <v>849844.22594999999</v>
      </c>
      <c r="C33" s="12">
        <v>1209154.2555800001</v>
      </c>
      <c r="D33" s="13">
        <f t="shared" si="0"/>
        <v>42.279516487665106</v>
      </c>
      <c r="E33" s="13">
        <f t="shared" si="1"/>
        <v>6.3934760207921233</v>
      </c>
      <c r="F33" s="12">
        <v>6538005.3851800002</v>
      </c>
      <c r="G33" s="12">
        <v>9079969.6498399992</v>
      </c>
      <c r="H33" s="13">
        <f t="shared" si="2"/>
        <v>38.879812953687484</v>
      </c>
      <c r="I33" s="13">
        <f t="shared" si="3"/>
        <v>6.4747190496919824</v>
      </c>
      <c r="J33" s="12">
        <v>10606168.6941</v>
      </c>
      <c r="K33" s="12">
        <v>13589833.53716</v>
      </c>
      <c r="L33" s="13">
        <f t="shared" si="4"/>
        <v>28.131410400060417</v>
      </c>
      <c r="M33" s="13">
        <f t="shared" si="5"/>
        <v>6.5502910001295742</v>
      </c>
    </row>
    <row r="34" spans="1:13" ht="13.8" x14ac:dyDescent="0.25">
      <c r="A34" s="11" t="s">
        <v>148</v>
      </c>
      <c r="B34" s="12">
        <v>570508.73341999995</v>
      </c>
      <c r="C34" s="12">
        <v>759334.56091999996</v>
      </c>
      <c r="D34" s="13">
        <f t="shared" si="0"/>
        <v>33.097797884364596</v>
      </c>
      <c r="E34" s="13">
        <f t="shared" si="1"/>
        <v>4.0150272676930037</v>
      </c>
      <c r="F34" s="12">
        <v>4590101.0626699999</v>
      </c>
      <c r="G34" s="12">
        <v>5959641.19111</v>
      </c>
      <c r="H34" s="13">
        <f t="shared" si="2"/>
        <v>29.836818617744271</v>
      </c>
      <c r="I34" s="13">
        <f t="shared" si="3"/>
        <v>4.2496840669603877</v>
      </c>
      <c r="J34" s="12">
        <v>7369463.2089900002</v>
      </c>
      <c r="K34" s="12">
        <v>8908832.4572500009</v>
      </c>
      <c r="L34" s="13">
        <f t="shared" si="4"/>
        <v>20.88848542431321</v>
      </c>
      <c r="M34" s="13">
        <f t="shared" si="5"/>
        <v>4.2940514986309406</v>
      </c>
    </row>
    <row r="35" spans="1:13" ht="13.8" x14ac:dyDescent="0.25">
      <c r="A35" s="11" t="s">
        <v>149</v>
      </c>
      <c r="B35" s="12">
        <v>614926.77896999998</v>
      </c>
      <c r="C35" s="12">
        <v>1023526.3624700001</v>
      </c>
      <c r="D35" s="13">
        <f t="shared" si="0"/>
        <v>66.44686773674141</v>
      </c>
      <c r="E35" s="13">
        <f t="shared" si="1"/>
        <v>5.4119573453112446</v>
      </c>
      <c r="F35" s="12">
        <v>5123167.4717800003</v>
      </c>
      <c r="G35" s="12">
        <v>7635780.6353099998</v>
      </c>
      <c r="H35" s="13">
        <f t="shared" si="2"/>
        <v>49.044134851539681</v>
      </c>
      <c r="I35" s="13">
        <f t="shared" si="3"/>
        <v>5.444900836158852</v>
      </c>
      <c r="J35" s="12">
        <v>7854766.93769</v>
      </c>
      <c r="K35" s="12">
        <v>10765120.632549999</v>
      </c>
      <c r="L35" s="13">
        <f t="shared" si="4"/>
        <v>37.05206937324995</v>
      </c>
      <c r="M35" s="13">
        <f t="shared" si="5"/>
        <v>5.1887812019099675</v>
      </c>
    </row>
    <row r="36" spans="1:13" ht="13.8" x14ac:dyDescent="0.25">
      <c r="A36" s="11" t="s">
        <v>150</v>
      </c>
      <c r="B36" s="12">
        <v>864653.32877000002</v>
      </c>
      <c r="C36" s="12">
        <v>2295472.7749299998</v>
      </c>
      <c r="D36" s="13">
        <f t="shared" si="0"/>
        <v>165.47897273412354</v>
      </c>
      <c r="E36" s="13">
        <f t="shared" si="1"/>
        <v>12.137450681060031</v>
      </c>
      <c r="F36" s="12">
        <v>7842597.7515599998</v>
      </c>
      <c r="G36" s="12">
        <v>13232075.283229999</v>
      </c>
      <c r="H36" s="13">
        <f t="shared" si="2"/>
        <v>68.720565588079012</v>
      </c>
      <c r="I36" s="13">
        <f t="shared" si="3"/>
        <v>9.4354907788482958</v>
      </c>
      <c r="J36" s="12">
        <v>12239500.937480001</v>
      </c>
      <c r="K36" s="12">
        <v>17992668.745039999</v>
      </c>
      <c r="L36" s="13">
        <f t="shared" si="4"/>
        <v>47.004921499230036</v>
      </c>
      <c r="M36" s="13">
        <f t="shared" si="5"/>
        <v>8.6724547307132021</v>
      </c>
    </row>
    <row r="37" spans="1:13" ht="13.8" x14ac:dyDescent="0.25">
      <c r="A37" s="14" t="s">
        <v>151</v>
      </c>
      <c r="B37" s="12">
        <v>318562.36916</v>
      </c>
      <c r="C37" s="12">
        <v>421342.50517000002</v>
      </c>
      <c r="D37" s="13">
        <f t="shared" si="0"/>
        <v>32.263740466589141</v>
      </c>
      <c r="E37" s="13">
        <f t="shared" si="1"/>
        <v>2.2278738969104555</v>
      </c>
      <c r="F37" s="12">
        <v>2386697.29146</v>
      </c>
      <c r="G37" s="12">
        <v>3002775.0068600001</v>
      </c>
      <c r="H37" s="13">
        <f t="shared" si="2"/>
        <v>25.812980875472924</v>
      </c>
      <c r="I37" s="13">
        <f t="shared" si="3"/>
        <v>2.1412103001024909</v>
      </c>
      <c r="J37" s="12">
        <v>3565980.0693600001</v>
      </c>
      <c r="K37" s="12">
        <v>4373469.4823700003</v>
      </c>
      <c r="L37" s="13">
        <f t="shared" si="4"/>
        <v>22.644249191076479</v>
      </c>
      <c r="M37" s="13">
        <f t="shared" si="5"/>
        <v>2.108009469827274</v>
      </c>
    </row>
    <row r="38" spans="1:13" ht="13.8" x14ac:dyDescent="0.25">
      <c r="A38" s="11" t="s">
        <v>152</v>
      </c>
      <c r="B38" s="12">
        <v>187487.85428999999</v>
      </c>
      <c r="C38" s="12">
        <v>452717.26163000002</v>
      </c>
      <c r="D38" s="13">
        <f t="shared" si="0"/>
        <v>141.46484760007547</v>
      </c>
      <c r="E38" s="13">
        <f t="shared" si="1"/>
        <v>2.3937698131341332</v>
      </c>
      <c r="F38" s="12">
        <v>2150457.3058199999</v>
      </c>
      <c r="G38" s="12">
        <v>3368933.85415</v>
      </c>
      <c r="H38" s="13">
        <f t="shared" si="2"/>
        <v>56.661275954296507</v>
      </c>
      <c r="I38" s="13">
        <f t="shared" si="3"/>
        <v>2.4023098142185537</v>
      </c>
      <c r="J38" s="12">
        <v>3528219.6143700001</v>
      </c>
      <c r="K38" s="12">
        <v>4996499.2310800003</v>
      </c>
      <c r="L38" s="13">
        <f t="shared" si="4"/>
        <v>41.615312457588516</v>
      </c>
      <c r="M38" s="13">
        <f t="shared" si="5"/>
        <v>2.4083094068816138</v>
      </c>
    </row>
    <row r="39" spans="1:13" ht="13.8" x14ac:dyDescent="0.25">
      <c r="A39" s="11" t="s">
        <v>153</v>
      </c>
      <c r="B39" s="12">
        <v>177409.4436</v>
      </c>
      <c r="C39" s="12">
        <v>284721.89536999998</v>
      </c>
      <c r="D39" s="13">
        <f>(C39-B39)/B39*100</f>
        <v>60.488579182940391</v>
      </c>
      <c r="E39" s="13">
        <f t="shared" si="1"/>
        <v>1.5054841863575112</v>
      </c>
      <c r="F39" s="12">
        <v>1239412.4796899999</v>
      </c>
      <c r="G39" s="12">
        <v>1857123.4734199999</v>
      </c>
      <c r="H39" s="13">
        <f t="shared" si="2"/>
        <v>49.839016780313599</v>
      </c>
      <c r="I39" s="13">
        <f t="shared" si="3"/>
        <v>1.3242723483326291</v>
      </c>
      <c r="J39" s="12">
        <v>2302872.9687000001</v>
      </c>
      <c r="K39" s="12">
        <v>2896731.8735099998</v>
      </c>
      <c r="L39" s="13">
        <f t="shared" si="4"/>
        <v>25.787740482500009</v>
      </c>
      <c r="M39" s="13">
        <f t="shared" si="5"/>
        <v>1.3962228947806747</v>
      </c>
    </row>
    <row r="40" spans="1:13" ht="13.8" x14ac:dyDescent="0.25">
      <c r="A40" s="11" t="s">
        <v>154</v>
      </c>
      <c r="B40" s="12">
        <v>355292.08405</v>
      </c>
      <c r="C40" s="12">
        <v>522884.80116999999</v>
      </c>
      <c r="D40" s="13">
        <f>(C40-B40)/B40*100</f>
        <v>47.170405602511195</v>
      </c>
      <c r="E40" s="13">
        <f t="shared" si="1"/>
        <v>2.7647849085338381</v>
      </c>
      <c r="F40" s="12">
        <v>2840123.9876700002</v>
      </c>
      <c r="G40" s="12">
        <v>4001777.0676799999</v>
      </c>
      <c r="H40" s="13">
        <f t="shared" si="2"/>
        <v>40.901491802933734</v>
      </c>
      <c r="I40" s="13">
        <f t="shared" si="3"/>
        <v>2.8535758611467155</v>
      </c>
      <c r="J40" s="12">
        <v>4482195.4771499997</v>
      </c>
      <c r="K40" s="12">
        <v>5824410.5915799998</v>
      </c>
      <c r="L40" s="13">
        <f t="shared" si="4"/>
        <v>29.945483664702781</v>
      </c>
      <c r="M40" s="13">
        <f t="shared" si="5"/>
        <v>2.8073621486800602</v>
      </c>
    </row>
    <row r="41" spans="1:13" ht="13.8" x14ac:dyDescent="0.25">
      <c r="A41" s="11" t="s">
        <v>155</v>
      </c>
      <c r="B41" s="12">
        <v>7710.2274299999999</v>
      </c>
      <c r="C41" s="12">
        <v>9706.7536199999995</v>
      </c>
      <c r="D41" s="13">
        <f t="shared" si="0"/>
        <v>25.894517485069823</v>
      </c>
      <c r="E41" s="13">
        <f t="shared" si="1"/>
        <v>5.1325044941795787E-2</v>
      </c>
      <c r="F41" s="12">
        <v>60192.649340000004</v>
      </c>
      <c r="G41" s="12">
        <v>86822.062569999995</v>
      </c>
      <c r="H41" s="13">
        <f t="shared" si="2"/>
        <v>44.240307615607591</v>
      </c>
      <c r="I41" s="13">
        <f t="shared" si="3"/>
        <v>6.1910830557174168E-2</v>
      </c>
      <c r="J41" s="12">
        <v>102960.51849</v>
      </c>
      <c r="K41" s="12">
        <v>127036.61900999999</v>
      </c>
      <c r="L41" s="13">
        <f t="shared" si="4"/>
        <v>23.3838182568383</v>
      </c>
      <c r="M41" s="13">
        <f t="shared" si="5"/>
        <v>6.1231568430380502E-2</v>
      </c>
    </row>
    <row r="42" spans="1:13" ht="15.6" x14ac:dyDescent="0.3">
      <c r="A42" s="9" t="s">
        <v>31</v>
      </c>
      <c r="B42" s="8">
        <f>B43</f>
        <v>322478.51418</v>
      </c>
      <c r="C42" s="8">
        <f>C43</f>
        <v>509238.01679999998</v>
      </c>
      <c r="D42" s="10">
        <f t="shared" si="0"/>
        <v>57.913781665390331</v>
      </c>
      <c r="E42" s="10">
        <f t="shared" si="1"/>
        <v>2.6926267134748763</v>
      </c>
      <c r="F42" s="8">
        <f>F43</f>
        <v>2544604.2571999999</v>
      </c>
      <c r="G42" s="8">
        <f>G43</f>
        <v>3802649.6455700002</v>
      </c>
      <c r="H42" s="10">
        <f t="shared" si="2"/>
        <v>49.439726621942881</v>
      </c>
      <c r="I42" s="10">
        <f t="shared" si="3"/>
        <v>2.7115826427801331</v>
      </c>
      <c r="J42" s="8">
        <f>J43</f>
        <v>4007230.6187900002</v>
      </c>
      <c r="K42" s="8">
        <f>K43</f>
        <v>5527839.8321200004</v>
      </c>
      <c r="L42" s="10">
        <f t="shared" si="4"/>
        <v>37.946635918577464</v>
      </c>
      <c r="M42" s="10">
        <f t="shared" si="5"/>
        <v>2.6644152338940534</v>
      </c>
    </row>
    <row r="43" spans="1:13" ht="13.8" x14ac:dyDescent="0.25">
      <c r="A43" s="11" t="s">
        <v>156</v>
      </c>
      <c r="B43" s="12">
        <v>322478.51418</v>
      </c>
      <c r="C43" s="12">
        <v>509238.01679999998</v>
      </c>
      <c r="D43" s="13">
        <f t="shared" si="0"/>
        <v>57.913781665390331</v>
      </c>
      <c r="E43" s="13">
        <f t="shared" si="1"/>
        <v>2.6926267134748763</v>
      </c>
      <c r="F43" s="12">
        <v>2544604.2571999999</v>
      </c>
      <c r="G43" s="12">
        <v>3802649.6455700002</v>
      </c>
      <c r="H43" s="13">
        <f t="shared" si="2"/>
        <v>49.439726621942881</v>
      </c>
      <c r="I43" s="13">
        <f t="shared" si="3"/>
        <v>2.7115826427801331</v>
      </c>
      <c r="J43" s="12">
        <v>4007230.6187900002</v>
      </c>
      <c r="K43" s="12">
        <v>5527839.8321200004</v>
      </c>
      <c r="L43" s="13">
        <f t="shared" si="4"/>
        <v>37.946635918577464</v>
      </c>
      <c r="M43" s="13">
        <f t="shared" si="5"/>
        <v>2.6644152338940534</v>
      </c>
    </row>
    <row r="44" spans="1:13" ht="15.6" x14ac:dyDescent="0.3">
      <c r="A44" s="9" t="s">
        <v>33</v>
      </c>
      <c r="B44" s="8">
        <f>B8+B22+B42</f>
        <v>11392993.139939999</v>
      </c>
      <c r="C44" s="8">
        <f>C8+C22+C42</f>
        <v>17304908.014050003</v>
      </c>
      <c r="D44" s="10">
        <f t="shared" si="0"/>
        <v>51.890796399980445</v>
      </c>
      <c r="E44" s="10">
        <f t="shared" si="1"/>
        <v>91.500744358519981</v>
      </c>
      <c r="F44" s="15">
        <f>F8+F22+F42</f>
        <v>94023736.385690004</v>
      </c>
      <c r="G44" s="15">
        <f>G8+G22+G42</f>
        <v>128020509.31231</v>
      </c>
      <c r="H44" s="16">
        <f t="shared" si="2"/>
        <v>36.157649369690596</v>
      </c>
      <c r="I44" s="16">
        <f t="shared" si="3"/>
        <v>91.28850231457433</v>
      </c>
      <c r="J44" s="15">
        <f>J8+J22+J42</f>
        <v>152143275.24506</v>
      </c>
      <c r="K44" s="15">
        <f>K8+K22+K42</f>
        <v>190146058.66835001</v>
      </c>
      <c r="L44" s="16">
        <f t="shared" si="4"/>
        <v>24.978286659123267</v>
      </c>
      <c r="M44" s="16">
        <f t="shared" si="5"/>
        <v>91.650277643186627</v>
      </c>
    </row>
    <row r="45" spans="1:13" ht="30" x14ac:dyDescent="0.25">
      <c r="A45" s="140" t="s">
        <v>221</v>
      </c>
      <c r="B45" s="141">
        <f>B46-B44</f>
        <v>1063460.3330600001</v>
      </c>
      <c r="C45" s="141">
        <f>C46-C44</f>
        <v>1607405.9079499952</v>
      </c>
      <c r="D45" s="142">
        <f t="shared" si="0"/>
        <v>51.148647296025274</v>
      </c>
      <c r="E45" s="142">
        <f>C45/C$46*100</f>
        <v>8.4992556414800156</v>
      </c>
      <c r="F45" s="141">
        <f>F46-F44</f>
        <v>8382138.0473100096</v>
      </c>
      <c r="G45" s="141">
        <f>G46-G44</f>
        <v>12216767.087690011</v>
      </c>
      <c r="H45" s="143">
        <f t="shared" si="2"/>
        <v>45.747624517000261</v>
      </c>
      <c r="I45" s="142">
        <f>G45/G$46*100</f>
        <v>8.7114976854256767</v>
      </c>
      <c r="J45" s="141">
        <f>J46-J44</f>
        <v>13576329.688939989</v>
      </c>
      <c r="K45" s="141">
        <f>K46-K44</f>
        <v>17323098.608649969</v>
      </c>
      <c r="L45" s="143">
        <f t="shared" si="4"/>
        <v>27.59780445492791</v>
      </c>
      <c r="M45" s="142">
        <f>K45/K$46*100</f>
        <v>8.3497223568133752</v>
      </c>
    </row>
    <row r="46" spans="1:13" ht="21" x14ac:dyDescent="0.25">
      <c r="A46" s="144" t="s">
        <v>222</v>
      </c>
      <c r="B46" s="145">
        <v>12456453.472999999</v>
      </c>
      <c r="C46" s="145">
        <v>18912313.921999998</v>
      </c>
      <c r="D46" s="146">
        <f t="shared" si="0"/>
        <v>51.827435979216773</v>
      </c>
      <c r="E46" s="147">
        <f t="shared" ref="E46" si="6">C46/C$46*100</f>
        <v>100</v>
      </c>
      <c r="F46" s="145">
        <v>102405874.43300001</v>
      </c>
      <c r="G46" s="145">
        <v>140237276.40000001</v>
      </c>
      <c r="H46" s="146">
        <f t="shared" si="2"/>
        <v>36.942609177905645</v>
      </c>
      <c r="I46" s="147">
        <f t="shared" ref="I46" si="7">G46/G$46*100</f>
        <v>100</v>
      </c>
      <c r="J46" s="145">
        <v>165719604.93399999</v>
      </c>
      <c r="K46" s="145">
        <v>207469157.27699998</v>
      </c>
      <c r="L46" s="146">
        <f t="shared" si="4"/>
        <v>25.19288671948458</v>
      </c>
      <c r="M46" s="147">
        <f t="shared" ref="M46" si="8">K46/K$46*100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G1" sqref="G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2021</v>
      </c>
      <c r="B2" s="113" t="s">
        <v>2</v>
      </c>
      <c r="C2" s="114">
        <f>C4+C6+C8+C10+C12+C14+C16+C18+C20+C22</f>
        <v>2059750.5053900001</v>
      </c>
      <c r="D2" s="114">
        <f t="shared" ref="D2:O2" si="0">D4+D6+D8+D10+D12+D14+D16+D18+D20+D22</f>
        <v>2127590.4267499996</v>
      </c>
      <c r="E2" s="114">
        <f t="shared" si="0"/>
        <v>2426720.2499899999</v>
      </c>
      <c r="F2" s="114">
        <f t="shared" si="0"/>
        <v>2352616.0867799995</v>
      </c>
      <c r="G2" s="114">
        <f t="shared" si="0"/>
        <v>2072279.9835700002</v>
      </c>
      <c r="H2" s="114">
        <f t="shared" si="0"/>
        <v>2561008.8580799997</v>
      </c>
      <c r="I2" s="114">
        <f t="shared" si="0"/>
        <v>2028777.3040699998</v>
      </c>
      <c r="J2" s="114">
        <f t="shared" si="0"/>
        <v>2324669.4914900004</v>
      </c>
      <c r="K2" s="114"/>
      <c r="L2" s="114"/>
      <c r="M2" s="114"/>
      <c r="N2" s="114"/>
      <c r="O2" s="114">
        <f t="shared" si="0"/>
        <v>17953412.906120002</v>
      </c>
    </row>
    <row r="3" spans="1:15" ht="14.4" thickTop="1" x14ac:dyDescent="0.25">
      <c r="A3" s="86">
        <v>2020</v>
      </c>
      <c r="B3" s="113" t="s">
        <v>2</v>
      </c>
      <c r="C3" s="114">
        <f>C5+C7+C9+C11+C13+C15+C17+C19+C21+C23</f>
        <v>2043227.3886000002</v>
      </c>
      <c r="D3" s="114">
        <f t="shared" ref="D3:O3" si="1">D5+D7+D9+D11+D13+D15+D17+D19+D21+D23</f>
        <v>1939477.2558599999</v>
      </c>
      <c r="E3" s="114">
        <f t="shared" si="1"/>
        <v>2031646.55776</v>
      </c>
      <c r="F3" s="114">
        <f t="shared" si="1"/>
        <v>1762688.7463500001</v>
      </c>
      <c r="G3" s="114">
        <f t="shared" si="1"/>
        <v>1575449.7843600002</v>
      </c>
      <c r="H3" s="114">
        <f t="shared" si="1"/>
        <v>1910044.0991600002</v>
      </c>
      <c r="I3" s="114">
        <f t="shared" si="1"/>
        <v>1954110.6066000003</v>
      </c>
      <c r="J3" s="114">
        <f t="shared" si="1"/>
        <v>1678824.69444</v>
      </c>
      <c r="K3" s="114">
        <f t="shared" si="1"/>
        <v>2215724.9895799998</v>
      </c>
      <c r="L3" s="114">
        <f t="shared" si="1"/>
        <v>2332426.7965600002</v>
      </c>
      <c r="M3" s="114">
        <f t="shared" si="1"/>
        <v>2307930.6783400001</v>
      </c>
      <c r="N3" s="114">
        <f t="shared" si="1"/>
        <v>2593993.8841599999</v>
      </c>
      <c r="O3" s="114">
        <f t="shared" si="1"/>
        <v>24345545.481769998</v>
      </c>
    </row>
    <row r="4" spans="1:15" s="37" customFormat="1" ht="13.8" x14ac:dyDescent="0.25">
      <c r="A4" s="87">
        <v>2021</v>
      </c>
      <c r="B4" s="115" t="s">
        <v>130</v>
      </c>
      <c r="C4" s="116">
        <v>599673.61482000002</v>
      </c>
      <c r="D4" s="116">
        <v>635241.24815999996</v>
      </c>
      <c r="E4" s="116">
        <v>783765.39983000001</v>
      </c>
      <c r="F4" s="116">
        <v>750325.37303999998</v>
      </c>
      <c r="G4" s="116">
        <v>611005.94833000004</v>
      </c>
      <c r="H4" s="116">
        <v>765836.37919999997</v>
      </c>
      <c r="I4" s="116">
        <v>650517.59583999997</v>
      </c>
      <c r="J4" s="116">
        <v>783154.15393999999</v>
      </c>
      <c r="K4" s="116"/>
      <c r="L4" s="116"/>
      <c r="M4" s="116"/>
      <c r="N4" s="116"/>
      <c r="O4" s="117">
        <v>5579519.7131599998</v>
      </c>
    </row>
    <row r="5" spans="1:15" ht="13.8" x14ac:dyDescent="0.25">
      <c r="A5" s="86">
        <v>2020</v>
      </c>
      <c r="B5" s="115" t="s">
        <v>130</v>
      </c>
      <c r="C5" s="116">
        <v>583479.08978000004</v>
      </c>
      <c r="D5" s="116">
        <v>593047.14078999998</v>
      </c>
      <c r="E5" s="116">
        <v>631382.81952000002</v>
      </c>
      <c r="F5" s="116">
        <v>593842.38549999997</v>
      </c>
      <c r="G5" s="116">
        <v>498426.75157000002</v>
      </c>
      <c r="H5" s="116">
        <v>571551.14307999995</v>
      </c>
      <c r="I5" s="116">
        <v>588897.20463000005</v>
      </c>
      <c r="J5" s="116">
        <v>544244.33328999998</v>
      </c>
      <c r="K5" s="116">
        <v>643333.91526000004</v>
      </c>
      <c r="L5" s="116">
        <v>667002.41604000004</v>
      </c>
      <c r="M5" s="116">
        <v>611795.26009</v>
      </c>
      <c r="N5" s="116">
        <v>765187.30807000003</v>
      </c>
      <c r="O5" s="117">
        <v>7292189.7676200001</v>
      </c>
    </row>
    <row r="6" spans="1:15" s="37" customFormat="1" ht="13.8" x14ac:dyDescent="0.25">
      <c r="A6" s="87">
        <v>2021</v>
      </c>
      <c r="B6" s="115" t="s">
        <v>131</v>
      </c>
      <c r="C6" s="116">
        <v>278127.63173999998</v>
      </c>
      <c r="D6" s="116">
        <v>249528.27283999999</v>
      </c>
      <c r="E6" s="116">
        <v>246519.26081000001</v>
      </c>
      <c r="F6" s="116">
        <v>201476.96335999999</v>
      </c>
      <c r="G6" s="116">
        <v>200747.98767999999</v>
      </c>
      <c r="H6" s="116">
        <v>295201.94552000001</v>
      </c>
      <c r="I6" s="116">
        <v>166202.95477000001</v>
      </c>
      <c r="J6" s="116">
        <v>148312.12077000001</v>
      </c>
      <c r="K6" s="116"/>
      <c r="L6" s="116"/>
      <c r="M6" s="116"/>
      <c r="N6" s="116"/>
      <c r="O6" s="117">
        <v>1786117.1374900001</v>
      </c>
    </row>
    <row r="7" spans="1:15" ht="13.8" x14ac:dyDescent="0.25">
      <c r="A7" s="86">
        <v>2020</v>
      </c>
      <c r="B7" s="115" t="s">
        <v>131</v>
      </c>
      <c r="C7" s="116">
        <v>255282.10699</v>
      </c>
      <c r="D7" s="116">
        <v>203425.85910999999</v>
      </c>
      <c r="E7" s="116">
        <v>178132.90669999999</v>
      </c>
      <c r="F7" s="116">
        <v>118357.13295</v>
      </c>
      <c r="G7" s="116">
        <v>158686.86642999999</v>
      </c>
      <c r="H7" s="116">
        <v>264193.62819999998</v>
      </c>
      <c r="I7" s="116">
        <v>185540.81602</v>
      </c>
      <c r="J7" s="116">
        <v>129732.23796</v>
      </c>
      <c r="K7" s="116">
        <v>197114.48373000001</v>
      </c>
      <c r="L7" s="116">
        <v>263887.011</v>
      </c>
      <c r="M7" s="116">
        <v>370411.22047</v>
      </c>
      <c r="N7" s="116">
        <v>405234.37189000001</v>
      </c>
      <c r="O7" s="117">
        <v>2729998.64145</v>
      </c>
    </row>
    <row r="8" spans="1:15" s="37" customFormat="1" ht="13.8" x14ac:dyDescent="0.25">
      <c r="A8" s="87">
        <v>2021</v>
      </c>
      <c r="B8" s="115" t="s">
        <v>132</v>
      </c>
      <c r="C8" s="116">
        <v>129763.89152999999</v>
      </c>
      <c r="D8" s="116">
        <v>145632.07044000001</v>
      </c>
      <c r="E8" s="116">
        <v>164340.66694</v>
      </c>
      <c r="F8" s="116">
        <v>157785.5588</v>
      </c>
      <c r="G8" s="116">
        <v>144509.63402</v>
      </c>
      <c r="H8" s="116">
        <v>193491.18995999999</v>
      </c>
      <c r="I8" s="116">
        <v>152452.64668999999</v>
      </c>
      <c r="J8" s="116">
        <v>180300.54195000001</v>
      </c>
      <c r="K8" s="116"/>
      <c r="L8" s="116"/>
      <c r="M8" s="116"/>
      <c r="N8" s="116"/>
      <c r="O8" s="117">
        <v>1268276.2003299999</v>
      </c>
    </row>
    <row r="9" spans="1:15" ht="13.8" x14ac:dyDescent="0.25">
      <c r="A9" s="86">
        <v>2020</v>
      </c>
      <c r="B9" s="115" t="s">
        <v>132</v>
      </c>
      <c r="C9" s="116">
        <v>131869.98423</v>
      </c>
      <c r="D9" s="116">
        <v>126847.16056</v>
      </c>
      <c r="E9" s="116">
        <v>162232.90966999999</v>
      </c>
      <c r="F9" s="116">
        <v>143635.70899000001</v>
      </c>
      <c r="G9" s="116">
        <v>99998.845289999997</v>
      </c>
      <c r="H9" s="116">
        <v>112658.94438</v>
      </c>
      <c r="I9" s="116">
        <v>124157.45339</v>
      </c>
      <c r="J9" s="116">
        <v>130630.71979</v>
      </c>
      <c r="K9" s="116">
        <v>166846.41081</v>
      </c>
      <c r="L9" s="116">
        <v>168475.02244999999</v>
      </c>
      <c r="M9" s="116">
        <v>164437.27471999999</v>
      </c>
      <c r="N9" s="116">
        <v>151063.83244999999</v>
      </c>
      <c r="O9" s="117">
        <v>1682854.26673</v>
      </c>
    </row>
    <row r="10" spans="1:15" s="37" customFormat="1" ht="13.8" x14ac:dyDescent="0.25">
      <c r="A10" s="87">
        <v>2021</v>
      </c>
      <c r="B10" s="115" t="s">
        <v>133</v>
      </c>
      <c r="C10" s="116">
        <v>103746.17676</v>
      </c>
      <c r="D10" s="116">
        <v>116565.35743</v>
      </c>
      <c r="E10" s="116">
        <v>126234.09027</v>
      </c>
      <c r="F10" s="116">
        <v>121973.27202</v>
      </c>
      <c r="G10" s="116">
        <v>105202.56912</v>
      </c>
      <c r="H10" s="116">
        <v>110926.16389</v>
      </c>
      <c r="I10" s="116">
        <v>71939.587029999995</v>
      </c>
      <c r="J10" s="116">
        <v>113948.2781</v>
      </c>
      <c r="K10" s="116"/>
      <c r="L10" s="116"/>
      <c r="M10" s="116"/>
      <c r="N10" s="116"/>
      <c r="O10" s="117">
        <v>870535.49462000001</v>
      </c>
    </row>
    <row r="11" spans="1:15" ht="13.8" x14ac:dyDescent="0.25">
      <c r="A11" s="86">
        <v>2020</v>
      </c>
      <c r="B11" s="115" t="s">
        <v>133</v>
      </c>
      <c r="C11" s="116">
        <v>113205.42514000001</v>
      </c>
      <c r="D11" s="116">
        <v>100301.6303</v>
      </c>
      <c r="E11" s="116">
        <v>123199.15419</v>
      </c>
      <c r="F11" s="116">
        <v>103631.95716999999</v>
      </c>
      <c r="G11" s="116">
        <v>74239.044009999998</v>
      </c>
      <c r="H11" s="116">
        <v>89459.700299999997</v>
      </c>
      <c r="I11" s="116">
        <v>89853.850919999997</v>
      </c>
      <c r="J11" s="116">
        <v>84827.392730000007</v>
      </c>
      <c r="K11" s="116">
        <v>148527.73120000001</v>
      </c>
      <c r="L11" s="116">
        <v>191066.40427</v>
      </c>
      <c r="M11" s="116">
        <v>154427.12138</v>
      </c>
      <c r="N11" s="116">
        <v>125746.17405</v>
      </c>
      <c r="O11" s="117">
        <v>1398485.5856600001</v>
      </c>
    </row>
    <row r="12" spans="1:15" s="37" customFormat="1" ht="13.8" x14ac:dyDescent="0.25">
      <c r="A12" s="87">
        <v>2021</v>
      </c>
      <c r="B12" s="115" t="s">
        <v>134</v>
      </c>
      <c r="C12" s="116">
        <v>190789.16724000001</v>
      </c>
      <c r="D12" s="116">
        <v>201239.15904</v>
      </c>
      <c r="E12" s="116">
        <v>183670.58557</v>
      </c>
      <c r="F12" s="116">
        <v>165840.7543</v>
      </c>
      <c r="G12" s="116">
        <v>147713.81038000001</v>
      </c>
      <c r="H12" s="116">
        <v>148934.27145</v>
      </c>
      <c r="I12" s="116">
        <v>131614.25901000001</v>
      </c>
      <c r="J12" s="116">
        <v>112459.91736000001</v>
      </c>
      <c r="K12" s="116"/>
      <c r="L12" s="116"/>
      <c r="M12" s="116"/>
      <c r="N12" s="116"/>
      <c r="O12" s="117">
        <v>1282261.92435</v>
      </c>
    </row>
    <row r="13" spans="1:15" ht="13.8" x14ac:dyDescent="0.25">
      <c r="A13" s="86">
        <v>2020</v>
      </c>
      <c r="B13" s="115" t="s">
        <v>134</v>
      </c>
      <c r="C13" s="116">
        <v>183299.71315</v>
      </c>
      <c r="D13" s="116">
        <v>163093.91933999999</v>
      </c>
      <c r="E13" s="116">
        <v>207313.63224000001</v>
      </c>
      <c r="F13" s="116">
        <v>196606.79991999999</v>
      </c>
      <c r="G13" s="116">
        <v>119975.59901000001</v>
      </c>
      <c r="H13" s="116">
        <v>120394.22031</v>
      </c>
      <c r="I13" s="116">
        <v>135352.20457</v>
      </c>
      <c r="J13" s="116">
        <v>91056.767959999997</v>
      </c>
      <c r="K13" s="116">
        <v>222071.38493</v>
      </c>
      <c r="L13" s="116">
        <v>171070.26412000001</v>
      </c>
      <c r="M13" s="116">
        <v>155514.57625000001</v>
      </c>
      <c r="N13" s="116">
        <v>174397.99295000001</v>
      </c>
      <c r="O13" s="117">
        <v>1940147.0747499999</v>
      </c>
    </row>
    <row r="14" spans="1:15" s="37" customFormat="1" ht="13.8" x14ac:dyDescent="0.25">
      <c r="A14" s="87">
        <v>2021</v>
      </c>
      <c r="B14" s="115" t="s">
        <v>135</v>
      </c>
      <c r="C14" s="116">
        <v>15943.144840000001</v>
      </c>
      <c r="D14" s="116">
        <v>26135.543170000001</v>
      </c>
      <c r="E14" s="116">
        <v>26641.716609999999</v>
      </c>
      <c r="F14" s="116">
        <v>24902.9107</v>
      </c>
      <c r="G14" s="116">
        <v>19490.09143</v>
      </c>
      <c r="H14" s="116">
        <v>23364.857059999998</v>
      </c>
      <c r="I14" s="116">
        <v>23127.540229999999</v>
      </c>
      <c r="J14" s="116">
        <v>24619.768410000001</v>
      </c>
      <c r="K14" s="116"/>
      <c r="L14" s="116"/>
      <c r="M14" s="116"/>
      <c r="N14" s="116"/>
      <c r="O14" s="117">
        <v>184225.57245000001</v>
      </c>
    </row>
    <row r="15" spans="1:15" ht="13.8" x14ac:dyDescent="0.25">
      <c r="A15" s="86">
        <v>2020</v>
      </c>
      <c r="B15" s="115" t="s">
        <v>135</v>
      </c>
      <c r="C15" s="116">
        <v>24451.569380000001</v>
      </c>
      <c r="D15" s="116">
        <v>24726.651860000002</v>
      </c>
      <c r="E15" s="116">
        <v>29417.072550000001</v>
      </c>
      <c r="F15" s="116">
        <v>23301.29163</v>
      </c>
      <c r="G15" s="116">
        <v>19919.669020000001</v>
      </c>
      <c r="H15" s="116">
        <v>18969.29394</v>
      </c>
      <c r="I15" s="116">
        <v>19075.408370000001</v>
      </c>
      <c r="J15" s="116">
        <v>14848.67002</v>
      </c>
      <c r="K15" s="116">
        <v>19081.79737</v>
      </c>
      <c r="L15" s="116">
        <v>22005.576830000002</v>
      </c>
      <c r="M15" s="116">
        <v>25197.230309999999</v>
      </c>
      <c r="N15" s="116">
        <v>30132.582460000001</v>
      </c>
      <c r="O15" s="117">
        <v>271126.81374000001</v>
      </c>
    </row>
    <row r="16" spans="1:15" ht="13.8" x14ac:dyDescent="0.25">
      <c r="A16" s="87">
        <v>2021</v>
      </c>
      <c r="B16" s="115" t="s">
        <v>136</v>
      </c>
      <c r="C16" s="116">
        <v>59118.003539999998</v>
      </c>
      <c r="D16" s="116">
        <v>49199.688770000001</v>
      </c>
      <c r="E16" s="116">
        <v>49273.004710000001</v>
      </c>
      <c r="F16" s="116">
        <v>52377.636700000003</v>
      </c>
      <c r="G16" s="116">
        <v>62135.500480000002</v>
      </c>
      <c r="H16" s="116">
        <v>85394.880229999995</v>
      </c>
      <c r="I16" s="116">
        <v>52207.46948</v>
      </c>
      <c r="J16" s="116">
        <v>60244.318010000003</v>
      </c>
      <c r="K16" s="116"/>
      <c r="L16" s="116"/>
      <c r="M16" s="116"/>
      <c r="N16" s="116"/>
      <c r="O16" s="117">
        <v>469950.50192000001</v>
      </c>
    </row>
    <row r="17" spans="1:15" ht="13.8" x14ac:dyDescent="0.25">
      <c r="A17" s="86">
        <v>2020</v>
      </c>
      <c r="B17" s="115" t="s">
        <v>136</v>
      </c>
      <c r="C17" s="116">
        <v>79131.446320000003</v>
      </c>
      <c r="D17" s="116">
        <v>60671.367539999999</v>
      </c>
      <c r="E17" s="116">
        <v>78806.017680000004</v>
      </c>
      <c r="F17" s="116">
        <v>53409.438990000002</v>
      </c>
      <c r="G17" s="116">
        <v>69658.718049999996</v>
      </c>
      <c r="H17" s="116">
        <v>84526.764179999998</v>
      </c>
      <c r="I17" s="116">
        <v>74619.318069999994</v>
      </c>
      <c r="J17" s="116">
        <v>71254.857780000006</v>
      </c>
      <c r="K17" s="116">
        <v>90724.827149999997</v>
      </c>
      <c r="L17" s="116">
        <v>79811.920360000004</v>
      </c>
      <c r="M17" s="116">
        <v>67968.791859999998</v>
      </c>
      <c r="N17" s="116">
        <v>99922.812779999993</v>
      </c>
      <c r="O17" s="117">
        <v>910506.28075999999</v>
      </c>
    </row>
    <row r="18" spans="1:15" ht="13.8" x14ac:dyDescent="0.25">
      <c r="A18" s="87">
        <v>2021</v>
      </c>
      <c r="B18" s="115" t="s">
        <v>137</v>
      </c>
      <c r="C18" s="116">
        <v>12015.77319</v>
      </c>
      <c r="D18" s="116">
        <v>16226.111290000001</v>
      </c>
      <c r="E18" s="116">
        <v>17369.885979999999</v>
      </c>
      <c r="F18" s="116">
        <v>15412.279479999999</v>
      </c>
      <c r="G18" s="116">
        <v>14638.275320000001</v>
      </c>
      <c r="H18" s="116">
        <v>10961.58763</v>
      </c>
      <c r="I18" s="116">
        <v>12035.34978</v>
      </c>
      <c r="J18" s="116">
        <v>8456.8605499999994</v>
      </c>
      <c r="K18" s="116"/>
      <c r="L18" s="116"/>
      <c r="M18" s="116"/>
      <c r="N18" s="116"/>
      <c r="O18" s="117">
        <v>107116.12321999999</v>
      </c>
    </row>
    <row r="19" spans="1:15" ht="13.8" x14ac:dyDescent="0.25">
      <c r="A19" s="86">
        <v>2020</v>
      </c>
      <c r="B19" s="115" t="s">
        <v>137</v>
      </c>
      <c r="C19" s="116">
        <v>11024.010979999999</v>
      </c>
      <c r="D19" s="116">
        <v>13044.33958</v>
      </c>
      <c r="E19" s="116">
        <v>12149.519109999999</v>
      </c>
      <c r="F19" s="116">
        <v>6813.2945600000003</v>
      </c>
      <c r="G19" s="116">
        <v>6914.2485900000001</v>
      </c>
      <c r="H19" s="116">
        <v>6061.0726599999998</v>
      </c>
      <c r="I19" s="116">
        <v>6099.3303900000001</v>
      </c>
      <c r="J19" s="116">
        <v>6022.5977899999998</v>
      </c>
      <c r="K19" s="116">
        <v>8099.6306800000002</v>
      </c>
      <c r="L19" s="116">
        <v>7811.1414000000004</v>
      </c>
      <c r="M19" s="116">
        <v>8959.7396700000008</v>
      </c>
      <c r="N19" s="116">
        <v>13108.625050000001</v>
      </c>
      <c r="O19" s="117">
        <v>106107.55046</v>
      </c>
    </row>
    <row r="20" spans="1:15" ht="13.8" x14ac:dyDescent="0.25">
      <c r="A20" s="87">
        <v>2021</v>
      </c>
      <c r="B20" s="115" t="s">
        <v>138</v>
      </c>
      <c r="C20" s="118">
        <v>216901.64304</v>
      </c>
      <c r="D20" s="118">
        <v>208723.36321000001</v>
      </c>
      <c r="E20" s="118">
        <v>247882.11481</v>
      </c>
      <c r="F20" s="118">
        <v>280588.88767000003</v>
      </c>
      <c r="G20" s="118">
        <v>265665.68981000001</v>
      </c>
      <c r="H20" s="116">
        <v>313347.25647999998</v>
      </c>
      <c r="I20" s="116">
        <v>262640.21370000002</v>
      </c>
      <c r="J20" s="116">
        <v>287009.81959999999</v>
      </c>
      <c r="K20" s="116"/>
      <c r="L20" s="116"/>
      <c r="M20" s="116"/>
      <c r="N20" s="116"/>
      <c r="O20" s="117">
        <v>2082758.98832</v>
      </c>
    </row>
    <row r="21" spans="1:15" ht="13.8" x14ac:dyDescent="0.25">
      <c r="A21" s="86">
        <v>2020</v>
      </c>
      <c r="B21" s="115" t="s">
        <v>138</v>
      </c>
      <c r="C21" s="116">
        <v>208704.15538000001</v>
      </c>
      <c r="D21" s="116">
        <v>209590.38469000001</v>
      </c>
      <c r="E21" s="116">
        <v>182293.10563000001</v>
      </c>
      <c r="F21" s="116">
        <v>182916.50704999999</v>
      </c>
      <c r="G21" s="116">
        <v>160819.64772000001</v>
      </c>
      <c r="H21" s="116">
        <v>183353.03677999999</v>
      </c>
      <c r="I21" s="116">
        <v>218769.25588000001</v>
      </c>
      <c r="J21" s="116">
        <v>179649.28064000001</v>
      </c>
      <c r="K21" s="116">
        <v>206141.39783999999</v>
      </c>
      <c r="L21" s="116">
        <v>234850.00985999999</v>
      </c>
      <c r="M21" s="116">
        <v>226851.70314999999</v>
      </c>
      <c r="N21" s="116">
        <v>255890.40302999999</v>
      </c>
      <c r="O21" s="117">
        <v>2449828.8876499999</v>
      </c>
    </row>
    <row r="22" spans="1:15" ht="13.8" x14ac:dyDescent="0.25">
      <c r="A22" s="87">
        <v>2021</v>
      </c>
      <c r="B22" s="115" t="s">
        <v>139</v>
      </c>
      <c r="C22" s="118">
        <v>453671.45869</v>
      </c>
      <c r="D22" s="118">
        <v>479099.61239999998</v>
      </c>
      <c r="E22" s="118">
        <v>581023.52445999999</v>
      </c>
      <c r="F22" s="118">
        <v>581932.45071</v>
      </c>
      <c r="G22" s="118">
        <v>501170.47700000001</v>
      </c>
      <c r="H22" s="116">
        <v>613550.32666000002</v>
      </c>
      <c r="I22" s="116">
        <v>506039.68754000001</v>
      </c>
      <c r="J22" s="116">
        <v>606163.71279999998</v>
      </c>
      <c r="K22" s="116"/>
      <c r="L22" s="116"/>
      <c r="M22" s="116"/>
      <c r="N22" s="116"/>
      <c r="O22" s="117">
        <v>4322651.2502600001</v>
      </c>
    </row>
    <row r="23" spans="1:15" ht="13.8" x14ac:dyDescent="0.25">
      <c r="A23" s="86">
        <v>2020</v>
      </c>
      <c r="B23" s="115" t="s">
        <v>139</v>
      </c>
      <c r="C23" s="116">
        <v>452779.88725000003</v>
      </c>
      <c r="D23" s="118">
        <v>444728.80209000001</v>
      </c>
      <c r="E23" s="116">
        <v>426719.42047000001</v>
      </c>
      <c r="F23" s="116">
        <v>340174.22959</v>
      </c>
      <c r="G23" s="116">
        <v>366810.39467000001</v>
      </c>
      <c r="H23" s="116">
        <v>458876.29532999999</v>
      </c>
      <c r="I23" s="116">
        <v>511745.76435999997</v>
      </c>
      <c r="J23" s="116">
        <v>426557.83648</v>
      </c>
      <c r="K23" s="116">
        <v>513783.41061000002</v>
      </c>
      <c r="L23" s="116">
        <v>526447.03023000003</v>
      </c>
      <c r="M23" s="116">
        <v>522367.76043999998</v>
      </c>
      <c r="N23" s="116">
        <v>573309.78142999997</v>
      </c>
      <c r="O23" s="117">
        <v>5564300.61295</v>
      </c>
    </row>
    <row r="24" spans="1:15" ht="13.8" x14ac:dyDescent="0.25">
      <c r="A24" s="87">
        <v>2021</v>
      </c>
      <c r="B24" s="113" t="s">
        <v>14</v>
      </c>
      <c r="C24" s="119">
        <f>C26+C28+C30+C32+C34+C36+C38+C40+C42+C44+C46+C48+C50+C52+C54+C56</f>
        <v>11078841.003869997</v>
      </c>
      <c r="D24" s="119">
        <f t="shared" ref="D24:O24" si="2">D26+D28+D30+D32+D34+D36+D38+D40+D42+D44+D46+D48+D50+D52+D54+D56</f>
        <v>11959587.06566</v>
      </c>
      <c r="E24" s="119">
        <f t="shared" si="2"/>
        <v>14120537.549049998</v>
      </c>
      <c r="F24" s="119">
        <f t="shared" si="2"/>
        <v>14140109.090220001</v>
      </c>
      <c r="G24" s="119">
        <f t="shared" si="2"/>
        <v>12590290.88105</v>
      </c>
      <c r="H24" s="119">
        <f t="shared" si="2"/>
        <v>15255486.522340002</v>
      </c>
      <c r="I24" s="119">
        <f t="shared" si="2"/>
        <v>12648594.142669998</v>
      </c>
      <c r="J24" s="119">
        <f t="shared" si="2"/>
        <v>14471000.505760003</v>
      </c>
      <c r="K24" s="119"/>
      <c r="L24" s="119"/>
      <c r="M24" s="119"/>
      <c r="N24" s="119"/>
      <c r="O24" s="119">
        <f t="shared" si="2"/>
        <v>106264446.76061998</v>
      </c>
    </row>
    <row r="25" spans="1:15" ht="13.8" x14ac:dyDescent="0.25">
      <c r="A25" s="86">
        <v>2020</v>
      </c>
      <c r="B25" s="113" t="s">
        <v>14</v>
      </c>
      <c r="C25" s="119">
        <f>C27+C29+C31+C33+C35+C37+C39+C41+C43+C45+C47+C49+C51+C53+C55+C57</f>
        <v>11098978.5942</v>
      </c>
      <c r="D25" s="119">
        <f t="shared" ref="D25:O25" si="3">D27+D29+D31+D33+D35+D37+D39+D41+D43+D45+D47+D49+D51+D53+D55+D57</f>
        <v>11122013.805099998</v>
      </c>
      <c r="E25" s="119">
        <f t="shared" si="3"/>
        <v>9957924.3599400017</v>
      </c>
      <c r="F25" s="119">
        <f t="shared" si="3"/>
        <v>6232430.0528599992</v>
      </c>
      <c r="G25" s="119">
        <f t="shared" si="3"/>
        <v>7112940.0739099998</v>
      </c>
      <c r="H25" s="119">
        <f t="shared" si="3"/>
        <v>10209318.467500001</v>
      </c>
      <c r="I25" s="119">
        <f t="shared" si="3"/>
        <v>11458367.710529998</v>
      </c>
      <c r="J25" s="119">
        <f t="shared" si="3"/>
        <v>9391689.9313200004</v>
      </c>
      <c r="K25" s="119">
        <f t="shared" si="3"/>
        <v>12225024.792250002</v>
      </c>
      <c r="L25" s="119">
        <f t="shared" si="3"/>
        <v>13279983.992710002</v>
      </c>
      <c r="M25" s="119">
        <f t="shared" si="3"/>
        <v>12174176.179339999</v>
      </c>
      <c r="N25" s="119">
        <f t="shared" si="3"/>
        <v>13271097.856549997</v>
      </c>
      <c r="O25" s="119">
        <f t="shared" si="3"/>
        <v>127533945.81621002</v>
      </c>
    </row>
    <row r="26" spans="1:15" ht="13.8" x14ac:dyDescent="0.25">
      <c r="A26" s="87">
        <v>2021</v>
      </c>
      <c r="B26" s="115" t="s">
        <v>140</v>
      </c>
      <c r="C26" s="116">
        <v>730200.37986999995</v>
      </c>
      <c r="D26" s="116">
        <v>744960.17636000004</v>
      </c>
      <c r="E26" s="116">
        <v>868552.47176999995</v>
      </c>
      <c r="F26" s="116">
        <v>877627.30958999996</v>
      </c>
      <c r="G26" s="116">
        <v>743903.10476999998</v>
      </c>
      <c r="H26" s="116">
        <v>899441.45093000005</v>
      </c>
      <c r="I26" s="116">
        <v>724936.42206000001</v>
      </c>
      <c r="J26" s="116">
        <v>829831.58233</v>
      </c>
      <c r="K26" s="116"/>
      <c r="L26" s="116"/>
      <c r="M26" s="116"/>
      <c r="N26" s="116"/>
      <c r="O26" s="117">
        <v>6419452.8976800004</v>
      </c>
    </row>
    <row r="27" spans="1:15" ht="13.8" x14ac:dyDescent="0.25">
      <c r="A27" s="86">
        <v>2020</v>
      </c>
      <c r="B27" s="115" t="s">
        <v>140</v>
      </c>
      <c r="C27" s="116">
        <v>672977.10942999995</v>
      </c>
      <c r="D27" s="116">
        <v>645845.52252999996</v>
      </c>
      <c r="E27" s="116">
        <v>584623.86291000003</v>
      </c>
      <c r="F27" s="116">
        <v>306241.66527</v>
      </c>
      <c r="G27" s="116">
        <v>368572.67878999998</v>
      </c>
      <c r="H27" s="116">
        <v>553315.49690999999</v>
      </c>
      <c r="I27" s="116">
        <v>655112.70288999996</v>
      </c>
      <c r="J27" s="116">
        <v>568020.04535000003</v>
      </c>
      <c r="K27" s="116">
        <v>687219.45716999995</v>
      </c>
      <c r="L27" s="116">
        <v>769149.63537999999</v>
      </c>
      <c r="M27" s="116">
        <v>704180.05102999997</v>
      </c>
      <c r="N27" s="116">
        <v>768402.76551000006</v>
      </c>
      <c r="O27" s="117">
        <v>7283660.9931699997</v>
      </c>
    </row>
    <row r="28" spans="1:15" ht="13.8" x14ac:dyDescent="0.25">
      <c r="A28" s="87">
        <v>2021</v>
      </c>
      <c r="B28" s="115" t="s">
        <v>141</v>
      </c>
      <c r="C28" s="116">
        <v>109758.12045</v>
      </c>
      <c r="D28" s="116">
        <v>128899.14517</v>
      </c>
      <c r="E28" s="116">
        <v>157468.95391000001</v>
      </c>
      <c r="F28" s="116">
        <v>142984.33533999999</v>
      </c>
      <c r="G28" s="116">
        <v>100680.88503</v>
      </c>
      <c r="H28" s="116">
        <v>153017.69842</v>
      </c>
      <c r="I28" s="116">
        <v>145328.38214999999</v>
      </c>
      <c r="J28" s="116">
        <v>157079.94119000001</v>
      </c>
      <c r="K28" s="116"/>
      <c r="L28" s="116"/>
      <c r="M28" s="116"/>
      <c r="N28" s="116"/>
      <c r="O28" s="117">
        <v>1095217.46166</v>
      </c>
    </row>
    <row r="29" spans="1:15" ht="13.8" x14ac:dyDescent="0.25">
      <c r="A29" s="86">
        <v>2020</v>
      </c>
      <c r="B29" s="115" t="s">
        <v>141</v>
      </c>
      <c r="C29" s="116">
        <v>132734.87474999999</v>
      </c>
      <c r="D29" s="116">
        <v>151363.62469999999</v>
      </c>
      <c r="E29" s="116">
        <v>130394.66183</v>
      </c>
      <c r="F29" s="116">
        <v>53932.50344</v>
      </c>
      <c r="G29" s="116">
        <v>61556.372819999997</v>
      </c>
      <c r="H29" s="116">
        <v>101137.99194000001</v>
      </c>
      <c r="I29" s="116">
        <v>127734.83076</v>
      </c>
      <c r="J29" s="116">
        <v>97893.038379999998</v>
      </c>
      <c r="K29" s="116">
        <v>130334.3432</v>
      </c>
      <c r="L29" s="116">
        <v>130850.47801000001</v>
      </c>
      <c r="M29" s="116">
        <v>103919.55716</v>
      </c>
      <c r="N29" s="116">
        <v>109801.89275</v>
      </c>
      <c r="O29" s="117">
        <v>1331654.16974</v>
      </c>
    </row>
    <row r="30" spans="1:15" s="37" customFormat="1" ht="13.8" x14ac:dyDescent="0.25">
      <c r="A30" s="87">
        <v>2021</v>
      </c>
      <c r="B30" s="115" t="s">
        <v>142</v>
      </c>
      <c r="C30" s="116">
        <v>235590.76749999999</v>
      </c>
      <c r="D30" s="116">
        <v>246727.25545</v>
      </c>
      <c r="E30" s="116">
        <v>286719.10113999998</v>
      </c>
      <c r="F30" s="116">
        <v>305081.48074000003</v>
      </c>
      <c r="G30" s="116">
        <v>245239.04026000001</v>
      </c>
      <c r="H30" s="116">
        <v>297531.84859000001</v>
      </c>
      <c r="I30" s="116">
        <v>214100.09622000001</v>
      </c>
      <c r="J30" s="116">
        <v>238315.95963</v>
      </c>
      <c r="K30" s="116"/>
      <c r="L30" s="116"/>
      <c r="M30" s="116"/>
      <c r="N30" s="116"/>
      <c r="O30" s="117">
        <v>2069305.54953</v>
      </c>
    </row>
    <row r="31" spans="1:15" ht="13.8" x14ac:dyDescent="0.25">
      <c r="A31" s="86">
        <v>2020</v>
      </c>
      <c r="B31" s="115" t="s">
        <v>142</v>
      </c>
      <c r="C31" s="116">
        <v>221439.79410999999</v>
      </c>
      <c r="D31" s="116">
        <v>216850.69987000001</v>
      </c>
      <c r="E31" s="116">
        <v>219868.65556000001</v>
      </c>
      <c r="F31" s="116">
        <v>75483.474539999996</v>
      </c>
      <c r="G31" s="116">
        <v>117221.57016</v>
      </c>
      <c r="H31" s="116">
        <v>195131.12787</v>
      </c>
      <c r="I31" s="116">
        <v>248773.95482000001</v>
      </c>
      <c r="J31" s="116">
        <v>205412.21100000001</v>
      </c>
      <c r="K31" s="116">
        <v>269573.72441000002</v>
      </c>
      <c r="L31" s="116">
        <v>286633.86947999999</v>
      </c>
      <c r="M31" s="116">
        <v>257662.76832</v>
      </c>
      <c r="N31" s="116">
        <v>289157.74354</v>
      </c>
      <c r="O31" s="117">
        <v>2603209.5936799999</v>
      </c>
    </row>
    <row r="32" spans="1:15" ht="13.8" x14ac:dyDescent="0.25">
      <c r="A32" s="87">
        <v>2021</v>
      </c>
      <c r="B32" s="115" t="s">
        <v>143</v>
      </c>
      <c r="C32" s="118">
        <v>1641100.59035</v>
      </c>
      <c r="D32" s="118">
        <v>1676763.8682800001</v>
      </c>
      <c r="E32" s="118">
        <v>1994636.92781</v>
      </c>
      <c r="F32" s="118">
        <v>2157807.3380100001</v>
      </c>
      <c r="G32" s="118">
        <v>2128033.77037</v>
      </c>
      <c r="H32" s="118">
        <v>2368187.60745</v>
      </c>
      <c r="I32" s="118">
        <v>1917704.5274400001</v>
      </c>
      <c r="J32" s="118">
        <v>2046142.3095499999</v>
      </c>
      <c r="K32" s="118"/>
      <c r="L32" s="118"/>
      <c r="M32" s="118"/>
      <c r="N32" s="118"/>
      <c r="O32" s="117">
        <v>15930376.93926</v>
      </c>
    </row>
    <row r="33" spans="1:15" ht="13.8" x14ac:dyDescent="0.25">
      <c r="A33" s="86">
        <v>2020</v>
      </c>
      <c r="B33" s="115" t="s">
        <v>143</v>
      </c>
      <c r="C33" s="116">
        <v>1680044.6720499999</v>
      </c>
      <c r="D33" s="116">
        <v>1489522.97358</v>
      </c>
      <c r="E33" s="116">
        <v>1489041.5845999999</v>
      </c>
      <c r="F33" s="118">
        <v>1275068.46431</v>
      </c>
      <c r="G33" s="118">
        <v>1180653.3966300001</v>
      </c>
      <c r="H33" s="118">
        <v>1422581.5405300001</v>
      </c>
      <c r="I33" s="118">
        <v>1579569.2742699999</v>
      </c>
      <c r="J33" s="118">
        <v>1372153.21921</v>
      </c>
      <c r="K33" s="118">
        <v>1617749.10363</v>
      </c>
      <c r="L33" s="118">
        <v>1721186.12791</v>
      </c>
      <c r="M33" s="118">
        <v>1629511.6982100001</v>
      </c>
      <c r="N33" s="118">
        <v>1799154.74003</v>
      </c>
      <c r="O33" s="117">
        <v>18256236.79496</v>
      </c>
    </row>
    <row r="34" spans="1:15" ht="13.8" x14ac:dyDescent="0.25">
      <c r="A34" s="87">
        <v>2021</v>
      </c>
      <c r="B34" s="115" t="s">
        <v>144</v>
      </c>
      <c r="C34" s="116">
        <v>1512933.7367799999</v>
      </c>
      <c r="D34" s="116">
        <v>1510583.7573599999</v>
      </c>
      <c r="E34" s="116">
        <v>1675605.6943699999</v>
      </c>
      <c r="F34" s="116">
        <v>1625949.5524899999</v>
      </c>
      <c r="G34" s="116">
        <v>1300665.4055900001</v>
      </c>
      <c r="H34" s="116">
        <v>1804006.9356500001</v>
      </c>
      <c r="I34" s="116">
        <v>1695790.0346299999</v>
      </c>
      <c r="J34" s="116">
        <v>1742118.37197</v>
      </c>
      <c r="K34" s="116"/>
      <c r="L34" s="116"/>
      <c r="M34" s="116"/>
      <c r="N34" s="116"/>
      <c r="O34" s="117">
        <v>12867653.488840001</v>
      </c>
    </row>
    <row r="35" spans="1:15" ht="13.8" x14ac:dyDescent="0.25">
      <c r="A35" s="86">
        <v>2020</v>
      </c>
      <c r="B35" s="115" t="s">
        <v>144</v>
      </c>
      <c r="C35" s="116">
        <v>1490291.1417799999</v>
      </c>
      <c r="D35" s="116">
        <v>1516909.0920299999</v>
      </c>
      <c r="E35" s="116">
        <v>1209777.87473</v>
      </c>
      <c r="F35" s="116">
        <v>573302.50080000004</v>
      </c>
      <c r="G35" s="116">
        <v>835973.31544000003</v>
      </c>
      <c r="H35" s="116">
        <v>1348696.8648600001</v>
      </c>
      <c r="I35" s="116">
        <v>1804580.16017</v>
      </c>
      <c r="J35" s="116">
        <v>1538161.0897299999</v>
      </c>
      <c r="K35" s="116">
        <v>1787597.6451600001</v>
      </c>
      <c r="L35" s="116">
        <v>1846792.8442200001</v>
      </c>
      <c r="M35" s="116">
        <v>1514640.42511</v>
      </c>
      <c r="N35" s="116">
        <v>1651712.82516</v>
      </c>
      <c r="O35" s="117">
        <v>17118435.77919</v>
      </c>
    </row>
    <row r="36" spans="1:15" ht="13.8" x14ac:dyDescent="0.25">
      <c r="A36" s="87">
        <v>2021</v>
      </c>
      <c r="B36" s="115" t="s">
        <v>145</v>
      </c>
      <c r="C36" s="116">
        <v>2266244.7875799998</v>
      </c>
      <c r="D36" s="116">
        <v>2530838.6746499999</v>
      </c>
      <c r="E36" s="116">
        <v>2890152.7117300001</v>
      </c>
      <c r="F36" s="116">
        <v>2462394.2031399999</v>
      </c>
      <c r="G36" s="116">
        <v>1880257.32742</v>
      </c>
      <c r="H36" s="116">
        <v>2350517.2064299998</v>
      </c>
      <c r="I36" s="116">
        <v>1987525.6833599999</v>
      </c>
      <c r="J36" s="116">
        <v>2420027.73165</v>
      </c>
      <c r="K36" s="116"/>
      <c r="L36" s="116"/>
      <c r="M36" s="116"/>
      <c r="N36" s="116"/>
      <c r="O36" s="117">
        <v>18787958.325959999</v>
      </c>
    </row>
    <row r="37" spans="1:15" ht="13.8" x14ac:dyDescent="0.25">
      <c r="A37" s="86">
        <v>2020</v>
      </c>
      <c r="B37" s="115" t="s">
        <v>145</v>
      </c>
      <c r="C37" s="116">
        <v>2398133.06116</v>
      </c>
      <c r="D37" s="116">
        <v>2517968.84608</v>
      </c>
      <c r="E37" s="116">
        <v>2060596.1968799999</v>
      </c>
      <c r="F37" s="116">
        <v>596327.39124000003</v>
      </c>
      <c r="G37" s="116">
        <v>1202335.5852000001</v>
      </c>
      <c r="H37" s="116">
        <v>2014180.9913000001</v>
      </c>
      <c r="I37" s="116">
        <v>2199836.6643300001</v>
      </c>
      <c r="J37" s="116">
        <v>1543627.02574</v>
      </c>
      <c r="K37" s="116">
        <v>2604387.2261100002</v>
      </c>
      <c r="L37" s="116">
        <v>2914054.7659999998</v>
      </c>
      <c r="M37" s="116">
        <v>2696296.9789800001</v>
      </c>
      <c r="N37" s="116">
        <v>2797537.0669999998</v>
      </c>
      <c r="O37" s="117">
        <v>25545281.800020002</v>
      </c>
    </row>
    <row r="38" spans="1:15" ht="13.8" x14ac:dyDescent="0.25">
      <c r="A38" s="87">
        <v>2021</v>
      </c>
      <c r="B38" s="115" t="s">
        <v>146</v>
      </c>
      <c r="C38" s="116">
        <v>42744.004710000001</v>
      </c>
      <c r="D38" s="116">
        <v>14477.6723</v>
      </c>
      <c r="E38" s="116">
        <v>153858.56008</v>
      </c>
      <c r="F38" s="116">
        <v>109911.3973</v>
      </c>
      <c r="G38" s="116">
        <v>136047.26019999999</v>
      </c>
      <c r="H38" s="116">
        <v>277348.91031000001</v>
      </c>
      <c r="I38" s="116">
        <v>76572.630040000004</v>
      </c>
      <c r="J38" s="116">
        <v>58623.438580000002</v>
      </c>
      <c r="K38" s="116"/>
      <c r="L38" s="116"/>
      <c r="M38" s="116"/>
      <c r="N38" s="116"/>
      <c r="O38" s="117">
        <v>869583.87352000002</v>
      </c>
    </row>
    <row r="39" spans="1:15" ht="13.8" x14ac:dyDescent="0.25">
      <c r="A39" s="86">
        <v>2020</v>
      </c>
      <c r="B39" s="115" t="s">
        <v>146</v>
      </c>
      <c r="C39" s="116">
        <v>108751.99489</v>
      </c>
      <c r="D39" s="116">
        <v>147559.76540999999</v>
      </c>
      <c r="E39" s="116">
        <v>68797.787249999994</v>
      </c>
      <c r="F39" s="116">
        <v>28953.63925</v>
      </c>
      <c r="G39" s="116">
        <v>58162.571049999999</v>
      </c>
      <c r="H39" s="116">
        <v>88349.361170000004</v>
      </c>
      <c r="I39" s="116">
        <v>141332.83762000001</v>
      </c>
      <c r="J39" s="116">
        <v>120028.25627</v>
      </c>
      <c r="K39" s="116">
        <v>159923.62223000001</v>
      </c>
      <c r="L39" s="116">
        <v>41729.86378</v>
      </c>
      <c r="M39" s="116">
        <v>223265.95722000001</v>
      </c>
      <c r="N39" s="116">
        <v>188150.69876</v>
      </c>
      <c r="O39" s="117">
        <v>1375006.3548999999</v>
      </c>
    </row>
    <row r="40" spans="1:15" ht="13.8" x14ac:dyDescent="0.25">
      <c r="A40" s="87">
        <v>2021</v>
      </c>
      <c r="B40" s="115" t="s">
        <v>147</v>
      </c>
      <c r="C40" s="116">
        <v>894374.67431000003</v>
      </c>
      <c r="D40" s="116">
        <v>1064032.4397700001</v>
      </c>
      <c r="E40" s="116">
        <v>1254841.13555</v>
      </c>
      <c r="F40" s="116">
        <v>1251881.96887</v>
      </c>
      <c r="G40" s="116">
        <v>1099525.4916900001</v>
      </c>
      <c r="H40" s="116">
        <v>1305052.83146</v>
      </c>
      <c r="I40" s="116">
        <v>1001106.8526099999</v>
      </c>
      <c r="J40" s="116">
        <v>1209154.2555800001</v>
      </c>
      <c r="K40" s="116"/>
      <c r="L40" s="116"/>
      <c r="M40" s="116"/>
      <c r="N40" s="116"/>
      <c r="O40" s="117">
        <v>9079969.6498399992</v>
      </c>
    </row>
    <row r="41" spans="1:15" ht="13.8" x14ac:dyDescent="0.25">
      <c r="A41" s="86">
        <v>2020</v>
      </c>
      <c r="B41" s="115" t="s">
        <v>147</v>
      </c>
      <c r="C41" s="116">
        <v>822565.14798000001</v>
      </c>
      <c r="D41" s="116">
        <v>862527.26939000003</v>
      </c>
      <c r="E41" s="116">
        <v>828820.90619000001</v>
      </c>
      <c r="F41" s="116">
        <v>619436.81217000005</v>
      </c>
      <c r="G41" s="116">
        <v>668904.78333999997</v>
      </c>
      <c r="H41" s="116">
        <v>901077.70648000005</v>
      </c>
      <c r="I41" s="116">
        <v>984828.53367999999</v>
      </c>
      <c r="J41" s="116">
        <v>849844.22594999999</v>
      </c>
      <c r="K41" s="116">
        <v>1061222.9366899999</v>
      </c>
      <c r="L41" s="116">
        <v>1121149.4062900001</v>
      </c>
      <c r="M41" s="116">
        <v>1109022.4233500001</v>
      </c>
      <c r="N41" s="116">
        <v>1218469.12099</v>
      </c>
      <c r="O41" s="117">
        <v>11047869.272500001</v>
      </c>
    </row>
    <row r="42" spans="1:15" ht="13.8" x14ac:dyDescent="0.25">
      <c r="A42" s="87">
        <v>2021</v>
      </c>
      <c r="B42" s="115" t="s">
        <v>148</v>
      </c>
      <c r="C42" s="116">
        <v>651305.19591999997</v>
      </c>
      <c r="D42" s="116">
        <v>683993.58803999994</v>
      </c>
      <c r="E42" s="116">
        <v>783858.65767999995</v>
      </c>
      <c r="F42" s="116">
        <v>821462.42387000006</v>
      </c>
      <c r="G42" s="116">
        <v>735120.50844999996</v>
      </c>
      <c r="H42" s="116">
        <v>827251.05961999996</v>
      </c>
      <c r="I42" s="116">
        <v>697315.19660999998</v>
      </c>
      <c r="J42" s="116">
        <v>759334.56091999996</v>
      </c>
      <c r="K42" s="116"/>
      <c r="L42" s="116"/>
      <c r="M42" s="116"/>
      <c r="N42" s="116"/>
      <c r="O42" s="117">
        <v>5959641.19111</v>
      </c>
    </row>
    <row r="43" spans="1:15" ht="13.8" x14ac:dyDescent="0.25">
      <c r="A43" s="86">
        <v>2020</v>
      </c>
      <c r="B43" s="115" t="s">
        <v>148</v>
      </c>
      <c r="C43" s="116">
        <v>623604.71548999997</v>
      </c>
      <c r="D43" s="116">
        <v>633531.59184999997</v>
      </c>
      <c r="E43" s="116">
        <v>625387.89778999996</v>
      </c>
      <c r="F43" s="116">
        <v>455416.58948000002</v>
      </c>
      <c r="G43" s="116">
        <v>430817.02828000003</v>
      </c>
      <c r="H43" s="116">
        <v>585103.92660000001</v>
      </c>
      <c r="I43" s="116">
        <v>665730.57975999999</v>
      </c>
      <c r="J43" s="116">
        <v>570508.73341999995</v>
      </c>
      <c r="K43" s="116">
        <v>687224.91064999998</v>
      </c>
      <c r="L43" s="116">
        <v>735206.19264999998</v>
      </c>
      <c r="M43" s="116">
        <v>693416.74837000004</v>
      </c>
      <c r="N43" s="116">
        <v>833343.41446999996</v>
      </c>
      <c r="O43" s="117">
        <v>7539292.3288099999</v>
      </c>
    </row>
    <row r="44" spans="1:15" ht="13.8" x14ac:dyDescent="0.25">
      <c r="A44" s="87">
        <v>2021</v>
      </c>
      <c r="B44" s="115" t="s">
        <v>149</v>
      </c>
      <c r="C44" s="116">
        <v>758813.11381000001</v>
      </c>
      <c r="D44" s="116">
        <v>833185.56212000002</v>
      </c>
      <c r="E44" s="116">
        <v>978747.30159000005</v>
      </c>
      <c r="F44" s="116">
        <v>1048854.7389700001</v>
      </c>
      <c r="G44" s="116">
        <v>937452.07305000001</v>
      </c>
      <c r="H44" s="116">
        <v>1125811.7997600001</v>
      </c>
      <c r="I44" s="116">
        <v>929389.68354</v>
      </c>
      <c r="J44" s="116">
        <v>1023526.3624700001</v>
      </c>
      <c r="K44" s="116"/>
      <c r="L44" s="116"/>
      <c r="M44" s="116"/>
      <c r="N44" s="116"/>
      <c r="O44" s="117">
        <v>7635780.6353099998</v>
      </c>
    </row>
    <row r="45" spans="1:15" ht="13.8" x14ac:dyDescent="0.25">
      <c r="A45" s="86">
        <v>2020</v>
      </c>
      <c r="B45" s="115" t="s">
        <v>149</v>
      </c>
      <c r="C45" s="116">
        <v>702065.39318000001</v>
      </c>
      <c r="D45" s="116">
        <v>689370.16171999997</v>
      </c>
      <c r="E45" s="116">
        <v>671242.55478000001</v>
      </c>
      <c r="F45" s="116">
        <v>517649.66103000002</v>
      </c>
      <c r="G45" s="116">
        <v>497664.98108</v>
      </c>
      <c r="H45" s="116">
        <v>676126.49988999998</v>
      </c>
      <c r="I45" s="116">
        <v>754121.44113000005</v>
      </c>
      <c r="J45" s="116">
        <v>614926.77896999998</v>
      </c>
      <c r="K45" s="116">
        <v>747658.07561000006</v>
      </c>
      <c r="L45" s="116">
        <v>800839.90546000004</v>
      </c>
      <c r="M45" s="116">
        <v>761575.41747999995</v>
      </c>
      <c r="N45" s="116">
        <v>819266.59869000001</v>
      </c>
      <c r="O45" s="117">
        <v>8252507.4690199997</v>
      </c>
    </row>
    <row r="46" spans="1:15" ht="13.8" x14ac:dyDescent="0.25">
      <c r="A46" s="87">
        <v>2021</v>
      </c>
      <c r="B46" s="115" t="s">
        <v>150</v>
      </c>
      <c r="C46" s="116">
        <v>1052771.9818</v>
      </c>
      <c r="D46" s="116">
        <v>1199904.80822</v>
      </c>
      <c r="E46" s="116">
        <v>1529235.4489</v>
      </c>
      <c r="F46" s="116">
        <v>1653718.74119</v>
      </c>
      <c r="G46" s="116">
        <v>1741200.4916900001</v>
      </c>
      <c r="H46" s="116">
        <v>2022460.2003599999</v>
      </c>
      <c r="I46" s="116">
        <v>1737310.83614</v>
      </c>
      <c r="J46" s="116">
        <v>2295472.7749299998</v>
      </c>
      <c r="K46" s="116"/>
      <c r="L46" s="116"/>
      <c r="M46" s="116"/>
      <c r="N46" s="116"/>
      <c r="O46" s="117">
        <v>13232075.283229999</v>
      </c>
    </row>
    <row r="47" spans="1:15" ht="13.8" x14ac:dyDescent="0.25">
      <c r="A47" s="86">
        <v>2020</v>
      </c>
      <c r="B47" s="115" t="s">
        <v>150</v>
      </c>
      <c r="C47" s="116">
        <v>1133295.1537599999</v>
      </c>
      <c r="D47" s="116">
        <v>997635.78670000006</v>
      </c>
      <c r="E47" s="116">
        <v>979413.15893000003</v>
      </c>
      <c r="F47" s="116">
        <v>900232.90145</v>
      </c>
      <c r="G47" s="116">
        <v>813839.48707000003</v>
      </c>
      <c r="H47" s="116">
        <v>1119137.2262800001</v>
      </c>
      <c r="I47" s="116">
        <v>1034390.7086</v>
      </c>
      <c r="J47" s="116">
        <v>864653.32877000002</v>
      </c>
      <c r="K47" s="116">
        <v>1084079.7432599999</v>
      </c>
      <c r="L47" s="116">
        <v>1103969.95025</v>
      </c>
      <c r="M47" s="116">
        <v>1208069.7869299999</v>
      </c>
      <c r="N47" s="116">
        <v>1364473.9813699999</v>
      </c>
      <c r="O47" s="117">
        <v>12603191.213369999</v>
      </c>
    </row>
    <row r="48" spans="1:15" ht="13.8" x14ac:dyDescent="0.25">
      <c r="A48" s="87">
        <v>2021</v>
      </c>
      <c r="B48" s="115" t="s">
        <v>151</v>
      </c>
      <c r="C48" s="116">
        <v>278865.84925999999</v>
      </c>
      <c r="D48" s="116">
        <v>330075.83805000002</v>
      </c>
      <c r="E48" s="116">
        <v>402306.10752000002</v>
      </c>
      <c r="F48" s="116">
        <v>402304.48791000003</v>
      </c>
      <c r="G48" s="116">
        <v>384164.61573999998</v>
      </c>
      <c r="H48" s="116">
        <v>425889.53268</v>
      </c>
      <c r="I48" s="116">
        <v>357826.07053000003</v>
      </c>
      <c r="J48" s="116">
        <v>421342.50517000002</v>
      </c>
      <c r="K48" s="116"/>
      <c r="L48" s="116"/>
      <c r="M48" s="116"/>
      <c r="N48" s="116"/>
      <c r="O48" s="117">
        <v>3002775.0068600001</v>
      </c>
    </row>
    <row r="49" spans="1:15" ht="13.8" x14ac:dyDescent="0.25">
      <c r="A49" s="86">
        <v>2020</v>
      </c>
      <c r="B49" s="115" t="s">
        <v>151</v>
      </c>
      <c r="C49" s="116">
        <v>287885.92378999997</v>
      </c>
      <c r="D49" s="116">
        <v>309016.50404999999</v>
      </c>
      <c r="E49" s="116">
        <v>316472.83137999999</v>
      </c>
      <c r="F49" s="116">
        <v>231352.50904</v>
      </c>
      <c r="G49" s="116">
        <v>250126.45538</v>
      </c>
      <c r="H49" s="116">
        <v>322827.06705999997</v>
      </c>
      <c r="I49" s="116">
        <v>350453.63160000002</v>
      </c>
      <c r="J49" s="116">
        <v>318562.36916</v>
      </c>
      <c r="K49" s="116">
        <v>343965.49119999999</v>
      </c>
      <c r="L49" s="116">
        <v>356390.24981000001</v>
      </c>
      <c r="M49" s="116">
        <v>318073.2954</v>
      </c>
      <c r="N49" s="116">
        <v>352265.43910000002</v>
      </c>
      <c r="O49" s="117">
        <v>3757391.7669700002</v>
      </c>
    </row>
    <row r="50" spans="1:15" ht="13.8" x14ac:dyDescent="0.25">
      <c r="A50" s="87">
        <v>2021</v>
      </c>
      <c r="B50" s="115" t="s">
        <v>152</v>
      </c>
      <c r="C50" s="116">
        <v>330233.26205000002</v>
      </c>
      <c r="D50" s="116">
        <v>305386.72181999998</v>
      </c>
      <c r="E50" s="116">
        <v>339741.16980999999</v>
      </c>
      <c r="F50" s="116">
        <v>403118.08331999998</v>
      </c>
      <c r="G50" s="116">
        <v>490145.80212000001</v>
      </c>
      <c r="H50" s="116">
        <v>591658.50910000002</v>
      </c>
      <c r="I50" s="116">
        <v>455933.04430000001</v>
      </c>
      <c r="J50" s="116">
        <v>452717.26163000002</v>
      </c>
      <c r="K50" s="116"/>
      <c r="L50" s="116"/>
      <c r="M50" s="116"/>
      <c r="N50" s="116"/>
      <c r="O50" s="117">
        <v>3368933.85415</v>
      </c>
    </row>
    <row r="51" spans="1:15" ht="13.8" x14ac:dyDescent="0.25">
      <c r="A51" s="86">
        <v>2020</v>
      </c>
      <c r="B51" s="115" t="s">
        <v>152</v>
      </c>
      <c r="C51" s="116">
        <v>290300.44258999999</v>
      </c>
      <c r="D51" s="116">
        <v>374002.95552000002</v>
      </c>
      <c r="E51" s="116">
        <v>228975.81461999999</v>
      </c>
      <c r="F51" s="116">
        <v>145571.75638000001</v>
      </c>
      <c r="G51" s="116">
        <v>230640.46377999999</v>
      </c>
      <c r="H51" s="116">
        <v>346434.36122999998</v>
      </c>
      <c r="I51" s="116">
        <v>347043.65740999999</v>
      </c>
      <c r="J51" s="116">
        <v>187487.85428999999</v>
      </c>
      <c r="K51" s="116">
        <v>316252.85888999997</v>
      </c>
      <c r="L51" s="116">
        <v>694774.87872000004</v>
      </c>
      <c r="M51" s="116">
        <v>314789.19592000003</v>
      </c>
      <c r="N51" s="116">
        <v>301748.44339999999</v>
      </c>
      <c r="O51" s="117">
        <v>3778022.6827500002</v>
      </c>
    </row>
    <row r="52" spans="1:15" ht="13.8" x14ac:dyDescent="0.25">
      <c r="A52" s="87">
        <v>2021</v>
      </c>
      <c r="B52" s="115" t="s">
        <v>153</v>
      </c>
      <c r="C52" s="116">
        <v>166540.16803</v>
      </c>
      <c r="D52" s="116">
        <v>233224.86911999999</v>
      </c>
      <c r="E52" s="116">
        <v>246958.49736000001</v>
      </c>
      <c r="F52" s="116">
        <v>302515.77065999998</v>
      </c>
      <c r="G52" s="116">
        <v>170346.18906</v>
      </c>
      <c r="H52" s="116">
        <v>221750.15656</v>
      </c>
      <c r="I52" s="116">
        <v>231065.92726</v>
      </c>
      <c r="J52" s="116">
        <v>284721.89536999998</v>
      </c>
      <c r="K52" s="116"/>
      <c r="L52" s="116"/>
      <c r="M52" s="116"/>
      <c r="N52" s="116"/>
      <c r="O52" s="117">
        <v>1857123.4734199999</v>
      </c>
    </row>
    <row r="53" spans="1:15" ht="13.8" x14ac:dyDescent="0.25">
      <c r="A53" s="86">
        <v>2020</v>
      </c>
      <c r="B53" s="115" t="s">
        <v>153</v>
      </c>
      <c r="C53" s="116">
        <v>166851.07902</v>
      </c>
      <c r="D53" s="116">
        <v>173864.44618999999</v>
      </c>
      <c r="E53" s="116">
        <v>141493.82573000001</v>
      </c>
      <c r="F53" s="116">
        <v>160660.43745</v>
      </c>
      <c r="G53" s="116">
        <v>112401.96175</v>
      </c>
      <c r="H53" s="116">
        <v>167255.90655000001</v>
      </c>
      <c r="I53" s="116">
        <v>139475.37940000001</v>
      </c>
      <c r="J53" s="116">
        <v>177409.4436</v>
      </c>
      <c r="K53" s="116">
        <v>281550.57806999999</v>
      </c>
      <c r="L53" s="116">
        <v>287181.89549999998</v>
      </c>
      <c r="M53" s="116">
        <v>191365.55755</v>
      </c>
      <c r="N53" s="116">
        <v>279510.36897000001</v>
      </c>
      <c r="O53" s="117">
        <v>2279020.8797800001</v>
      </c>
    </row>
    <row r="54" spans="1:15" ht="13.8" x14ac:dyDescent="0.25">
      <c r="A54" s="87">
        <v>2021</v>
      </c>
      <c r="B54" s="115" t="s">
        <v>154</v>
      </c>
      <c r="C54" s="116">
        <v>400037.75222000002</v>
      </c>
      <c r="D54" s="116">
        <v>445965.17235000001</v>
      </c>
      <c r="E54" s="116">
        <v>546024.60968999995</v>
      </c>
      <c r="F54" s="116">
        <v>561177.85837999999</v>
      </c>
      <c r="G54" s="116">
        <v>485992.44225000002</v>
      </c>
      <c r="H54" s="116">
        <v>573356.93914000003</v>
      </c>
      <c r="I54" s="116">
        <v>466337.49248000002</v>
      </c>
      <c r="J54" s="116">
        <v>522884.80116999999</v>
      </c>
      <c r="K54" s="116"/>
      <c r="L54" s="116"/>
      <c r="M54" s="116"/>
      <c r="N54" s="116"/>
      <c r="O54" s="117">
        <v>4001777.0676799999</v>
      </c>
    </row>
    <row r="55" spans="1:15" ht="13.8" x14ac:dyDescent="0.25">
      <c r="A55" s="86">
        <v>2020</v>
      </c>
      <c r="B55" s="115" t="s">
        <v>154</v>
      </c>
      <c r="C55" s="116">
        <v>360909.50300000003</v>
      </c>
      <c r="D55" s="116">
        <v>387544.98968</v>
      </c>
      <c r="E55" s="116">
        <v>395991.82296000002</v>
      </c>
      <c r="F55" s="116">
        <v>286875.19173000002</v>
      </c>
      <c r="G55" s="116">
        <v>277944.24114</v>
      </c>
      <c r="H55" s="116">
        <v>359616.86741000001</v>
      </c>
      <c r="I55" s="116">
        <v>415949.28769999999</v>
      </c>
      <c r="J55" s="116">
        <v>355292.08405</v>
      </c>
      <c r="K55" s="116">
        <v>435777.24082000001</v>
      </c>
      <c r="L55" s="116">
        <v>459648.83395</v>
      </c>
      <c r="M55" s="116">
        <v>439303.91963000002</v>
      </c>
      <c r="N55" s="116">
        <v>487903.5295</v>
      </c>
      <c r="O55" s="117">
        <v>4662757.5115700001</v>
      </c>
    </row>
    <row r="56" spans="1:15" ht="13.8" x14ac:dyDescent="0.25">
      <c r="A56" s="87">
        <v>2021</v>
      </c>
      <c r="B56" s="115" t="s">
        <v>155</v>
      </c>
      <c r="C56" s="116">
        <v>7326.6192300000002</v>
      </c>
      <c r="D56" s="116">
        <v>10567.516600000001</v>
      </c>
      <c r="E56" s="116">
        <v>11830.200140000001</v>
      </c>
      <c r="F56" s="116">
        <v>13319.400439999999</v>
      </c>
      <c r="G56" s="116">
        <v>11516.47336</v>
      </c>
      <c r="H56" s="116">
        <v>12203.835880000001</v>
      </c>
      <c r="I56" s="116">
        <v>10351.263300000001</v>
      </c>
      <c r="J56" s="116">
        <v>9706.7536199999995</v>
      </c>
      <c r="K56" s="116"/>
      <c r="L56" s="116"/>
      <c r="M56" s="116"/>
      <c r="N56" s="116"/>
      <c r="O56" s="117">
        <v>86822.062569999995</v>
      </c>
    </row>
    <row r="57" spans="1:15" ht="13.8" x14ac:dyDescent="0.25">
      <c r="A57" s="86">
        <v>2020</v>
      </c>
      <c r="B57" s="115" t="s">
        <v>155</v>
      </c>
      <c r="C57" s="116">
        <v>7128.5872200000003</v>
      </c>
      <c r="D57" s="116">
        <v>8499.5758000000005</v>
      </c>
      <c r="E57" s="116">
        <v>7024.9237999999996</v>
      </c>
      <c r="F57" s="116">
        <v>5924.5552799999996</v>
      </c>
      <c r="G57" s="116">
        <v>6125.1819999999998</v>
      </c>
      <c r="H57" s="116">
        <v>8345.5314199999993</v>
      </c>
      <c r="I57" s="116">
        <v>9434.06639</v>
      </c>
      <c r="J57" s="116">
        <v>7710.2274299999999</v>
      </c>
      <c r="K57" s="116">
        <v>10507.835150000001</v>
      </c>
      <c r="L57" s="116">
        <v>10425.095300000001</v>
      </c>
      <c r="M57" s="116">
        <v>9082.3986800000002</v>
      </c>
      <c r="N57" s="116">
        <v>10199.22731</v>
      </c>
      <c r="O57" s="117">
        <v>100407.20578</v>
      </c>
    </row>
    <row r="58" spans="1:15" ht="13.8" x14ac:dyDescent="0.25">
      <c r="A58" s="87">
        <v>2021</v>
      </c>
      <c r="B58" s="113" t="s">
        <v>31</v>
      </c>
      <c r="C58" s="119">
        <f>C60</f>
        <v>352755.46311999997</v>
      </c>
      <c r="D58" s="119">
        <f t="shared" ref="D58:O58" si="4">D60</f>
        <v>414333.15104999999</v>
      </c>
      <c r="E58" s="119">
        <f t="shared" si="4"/>
        <v>446331.37463999999</v>
      </c>
      <c r="F58" s="119">
        <f t="shared" si="4"/>
        <v>557444.33252000005</v>
      </c>
      <c r="G58" s="119">
        <f t="shared" si="4"/>
        <v>548565.85744000005</v>
      </c>
      <c r="H58" s="119">
        <f t="shared" si="4"/>
        <v>496988.20705999999</v>
      </c>
      <c r="I58" s="119">
        <f t="shared" si="4"/>
        <v>476993.24294000003</v>
      </c>
      <c r="J58" s="119">
        <f t="shared" si="4"/>
        <v>509238.01679999998</v>
      </c>
      <c r="K58" s="119"/>
      <c r="L58" s="119"/>
      <c r="M58" s="119"/>
      <c r="N58" s="119"/>
      <c r="O58" s="119">
        <f t="shared" si="4"/>
        <v>3802649.6455700002</v>
      </c>
    </row>
    <row r="59" spans="1:15" ht="13.8" x14ac:dyDescent="0.25">
      <c r="A59" s="86">
        <v>2020</v>
      </c>
      <c r="B59" s="113" t="s">
        <v>31</v>
      </c>
      <c r="C59" s="119">
        <f>C61</f>
        <v>329222.77347000001</v>
      </c>
      <c r="D59" s="119">
        <f t="shared" ref="D59:O59" si="5">D61</f>
        <v>282226.84632999997</v>
      </c>
      <c r="E59" s="119">
        <f t="shared" si="5"/>
        <v>323949.13653000002</v>
      </c>
      <c r="F59" s="119">
        <f t="shared" si="5"/>
        <v>329256.43342999998</v>
      </c>
      <c r="G59" s="119">
        <f t="shared" si="5"/>
        <v>272368.70199999999</v>
      </c>
      <c r="H59" s="119">
        <f t="shared" si="5"/>
        <v>312612.13030000002</v>
      </c>
      <c r="I59" s="119">
        <f t="shared" si="5"/>
        <v>372489.72096000001</v>
      </c>
      <c r="J59" s="119">
        <f t="shared" si="5"/>
        <v>322478.51418</v>
      </c>
      <c r="K59" s="119">
        <f t="shared" si="5"/>
        <v>420079.68560999999</v>
      </c>
      <c r="L59" s="119">
        <f t="shared" si="5"/>
        <v>393981.22207000002</v>
      </c>
      <c r="M59" s="119">
        <f t="shared" si="5"/>
        <v>432334.80239000003</v>
      </c>
      <c r="N59" s="119">
        <f t="shared" si="5"/>
        <v>478794.47648000001</v>
      </c>
      <c r="O59" s="119">
        <f t="shared" si="5"/>
        <v>4269794.4437499996</v>
      </c>
    </row>
    <row r="60" spans="1:15" ht="13.8" x14ac:dyDescent="0.25">
      <c r="A60" s="87">
        <v>2021</v>
      </c>
      <c r="B60" s="115" t="s">
        <v>156</v>
      </c>
      <c r="C60" s="116">
        <v>352755.46311999997</v>
      </c>
      <c r="D60" s="116">
        <v>414333.15104999999</v>
      </c>
      <c r="E60" s="116">
        <v>446331.37463999999</v>
      </c>
      <c r="F60" s="116">
        <v>557444.33252000005</v>
      </c>
      <c r="G60" s="116">
        <v>548565.85744000005</v>
      </c>
      <c r="H60" s="116">
        <v>496988.20705999999</v>
      </c>
      <c r="I60" s="116">
        <v>476993.24294000003</v>
      </c>
      <c r="J60" s="116">
        <v>509238.01679999998</v>
      </c>
      <c r="K60" s="116"/>
      <c r="L60" s="116"/>
      <c r="M60" s="116"/>
      <c r="N60" s="116"/>
      <c r="O60" s="117">
        <v>3802649.6455700002</v>
      </c>
    </row>
    <row r="61" spans="1:15" ht="14.4" thickBot="1" x14ac:dyDescent="0.3">
      <c r="A61" s="86">
        <v>2020</v>
      </c>
      <c r="B61" s="115" t="s">
        <v>156</v>
      </c>
      <c r="C61" s="116">
        <v>329222.77347000001</v>
      </c>
      <c r="D61" s="116">
        <v>282226.84632999997</v>
      </c>
      <c r="E61" s="116">
        <v>323949.13653000002</v>
      </c>
      <c r="F61" s="116">
        <v>329256.43342999998</v>
      </c>
      <c r="G61" s="116">
        <v>272368.70199999999</v>
      </c>
      <c r="H61" s="116">
        <v>312612.13030000002</v>
      </c>
      <c r="I61" s="116">
        <v>372489.72096000001</v>
      </c>
      <c r="J61" s="116">
        <v>322478.51418</v>
      </c>
      <c r="K61" s="116">
        <v>420079.68560999999</v>
      </c>
      <c r="L61" s="116">
        <v>393981.22207000002</v>
      </c>
      <c r="M61" s="116">
        <v>432334.80239000003</v>
      </c>
      <c r="N61" s="116">
        <v>478794.47648000001</v>
      </c>
      <c r="O61" s="117">
        <v>4269794.4437499996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15020035.263</v>
      </c>
      <c r="D81" s="122">
        <v>15954005.446</v>
      </c>
      <c r="E81" s="122">
        <v>18960503.184999999</v>
      </c>
      <c r="F81" s="122">
        <v>18760171.517999999</v>
      </c>
      <c r="G81" s="122">
        <v>16463427.227</v>
      </c>
      <c r="H81" s="122">
        <v>19751722.035</v>
      </c>
      <c r="I81" s="122">
        <v>16415097.804</v>
      </c>
      <c r="J81" s="166">
        <v>18912313.921999998</v>
      </c>
      <c r="K81" s="122"/>
      <c r="L81" s="122"/>
      <c r="M81" s="122"/>
      <c r="N81" s="122"/>
      <c r="O81" s="122">
        <f t="shared" si="6"/>
        <v>140237276.40000001</v>
      </c>
    </row>
    <row r="82" spans="1:15" x14ac:dyDescent="0.25">
      <c r="A82" s="86"/>
      <c r="B82" s="124"/>
      <c r="C82" s="125"/>
      <c r="D82" s="125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5"/>
    </row>
    <row r="84" spans="1:15" x14ac:dyDescent="0.25">
      <c r="C84" s="35"/>
    </row>
  </sheetData>
  <autoFilter ref="A1:O81" xr:uid="{B58E5FB2-CE81-4D35-8C2F-F4DAEE44A488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4" t="s">
        <v>62</v>
      </c>
      <c r="B2" s="154"/>
      <c r="C2" s="154"/>
      <c r="D2" s="154"/>
    </row>
    <row r="3" spans="1:4" ht="15.6" x14ac:dyDescent="0.3">
      <c r="A3" s="153" t="s">
        <v>63</v>
      </c>
      <c r="B3" s="153"/>
      <c r="C3" s="153"/>
      <c r="D3" s="153"/>
    </row>
    <row r="4" spans="1:4" x14ac:dyDescent="0.25">
      <c r="A4" s="127"/>
      <c r="B4" s="128"/>
      <c r="C4" s="128"/>
      <c r="D4" s="127"/>
    </row>
    <row r="5" spans="1:4" x14ac:dyDescent="0.25">
      <c r="A5" s="129" t="s">
        <v>64</v>
      </c>
      <c r="B5" s="130" t="s">
        <v>157</v>
      </c>
      <c r="C5" s="130" t="s">
        <v>158</v>
      </c>
      <c r="D5" s="131" t="s">
        <v>65</v>
      </c>
    </row>
    <row r="6" spans="1:4" x14ac:dyDescent="0.25">
      <c r="A6" s="132" t="s">
        <v>159</v>
      </c>
      <c r="B6" s="133">
        <v>13.04505</v>
      </c>
      <c r="C6" s="133">
        <v>265.79318999999998</v>
      </c>
      <c r="D6" s="139">
        <f t="shared" ref="D6:D15" si="0">(C6-B6)/B6</f>
        <v>19.375022709763471</v>
      </c>
    </row>
    <row r="7" spans="1:4" x14ac:dyDescent="0.25">
      <c r="A7" s="132" t="s">
        <v>160</v>
      </c>
      <c r="B7" s="133">
        <v>901.65323000000001</v>
      </c>
      <c r="C7" s="133">
        <v>16912.440699999999</v>
      </c>
      <c r="D7" s="139">
        <f t="shared" si="0"/>
        <v>17.757145360639367</v>
      </c>
    </row>
    <row r="8" spans="1:4" x14ac:dyDescent="0.25">
      <c r="A8" s="132" t="s">
        <v>161</v>
      </c>
      <c r="B8" s="133">
        <v>0.8</v>
      </c>
      <c r="C8" s="133">
        <v>11</v>
      </c>
      <c r="D8" s="139">
        <f t="shared" si="0"/>
        <v>12.749999999999998</v>
      </c>
    </row>
    <row r="9" spans="1:4" x14ac:dyDescent="0.25">
      <c r="A9" s="132" t="s">
        <v>162</v>
      </c>
      <c r="B9" s="133">
        <v>896.81862000000001</v>
      </c>
      <c r="C9" s="133">
        <v>10619.521140000001</v>
      </c>
      <c r="D9" s="139">
        <f t="shared" si="0"/>
        <v>10.841325439920059</v>
      </c>
    </row>
    <row r="10" spans="1:4" x14ac:dyDescent="0.25">
      <c r="A10" s="132" t="s">
        <v>163</v>
      </c>
      <c r="B10" s="133">
        <v>40.919710000000002</v>
      </c>
      <c r="C10" s="133">
        <v>349.77713</v>
      </c>
      <c r="D10" s="139">
        <f t="shared" si="0"/>
        <v>7.5478887802479528</v>
      </c>
    </row>
    <row r="11" spans="1:4" x14ac:dyDescent="0.25">
      <c r="A11" s="132" t="s">
        <v>164</v>
      </c>
      <c r="B11" s="133">
        <v>1718.51656</v>
      </c>
      <c r="C11" s="133">
        <v>10835.856239999999</v>
      </c>
      <c r="D11" s="139">
        <f t="shared" si="0"/>
        <v>5.3053545669644286</v>
      </c>
    </row>
    <row r="12" spans="1:4" x14ac:dyDescent="0.25">
      <c r="A12" s="132" t="s">
        <v>165</v>
      </c>
      <c r="B12" s="133">
        <v>388.7124</v>
      </c>
      <c r="C12" s="133">
        <v>2271.2570300000002</v>
      </c>
      <c r="D12" s="139">
        <f t="shared" si="0"/>
        <v>4.8430269525747063</v>
      </c>
    </row>
    <row r="13" spans="1:4" x14ac:dyDescent="0.25">
      <c r="A13" s="132" t="s">
        <v>166</v>
      </c>
      <c r="B13" s="133">
        <v>950.72376999999994</v>
      </c>
      <c r="C13" s="133">
        <v>5249.2928000000002</v>
      </c>
      <c r="D13" s="139">
        <f t="shared" si="0"/>
        <v>4.5213648439651415</v>
      </c>
    </row>
    <row r="14" spans="1:4" x14ac:dyDescent="0.25">
      <c r="A14" s="132" t="s">
        <v>167</v>
      </c>
      <c r="B14" s="133">
        <v>8433.4033199999994</v>
      </c>
      <c r="C14" s="133">
        <v>44184.398780000003</v>
      </c>
      <c r="D14" s="139">
        <f t="shared" si="0"/>
        <v>4.2392132930741901</v>
      </c>
    </row>
    <row r="15" spans="1:4" x14ac:dyDescent="0.25">
      <c r="A15" s="132" t="s">
        <v>168</v>
      </c>
      <c r="B15" s="133">
        <v>161.50307000000001</v>
      </c>
      <c r="C15" s="133">
        <v>839.59555</v>
      </c>
      <c r="D15" s="139">
        <f t="shared" si="0"/>
        <v>4.1986352333735821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4" t="s">
        <v>66</v>
      </c>
      <c r="B18" s="154"/>
      <c r="C18" s="154"/>
      <c r="D18" s="154"/>
    </row>
    <row r="19" spans="1:4" ht="15.6" x14ac:dyDescent="0.3">
      <c r="A19" s="153" t="s">
        <v>67</v>
      </c>
      <c r="B19" s="153"/>
      <c r="C19" s="153"/>
      <c r="D19" s="153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64</v>
      </c>
      <c r="B21" s="130" t="s">
        <v>157</v>
      </c>
      <c r="C21" s="130" t="s">
        <v>158</v>
      </c>
      <c r="D21" s="131" t="s">
        <v>65</v>
      </c>
    </row>
    <row r="22" spans="1:4" x14ac:dyDescent="0.25">
      <c r="A22" s="132" t="s">
        <v>169</v>
      </c>
      <c r="B22" s="133">
        <v>1083413.8689999999</v>
      </c>
      <c r="C22" s="133">
        <v>1453959.2468900001</v>
      </c>
      <c r="D22" s="139">
        <f t="shared" ref="D22:D31" si="1">(C22-B22)/B22</f>
        <v>0.34201646156885235</v>
      </c>
    </row>
    <row r="23" spans="1:4" x14ac:dyDescent="0.25">
      <c r="A23" s="132" t="s">
        <v>170</v>
      </c>
      <c r="B23" s="133">
        <v>709502.51843000005</v>
      </c>
      <c r="C23" s="133">
        <v>1160893.20636</v>
      </c>
      <c r="D23" s="139">
        <f t="shared" si="1"/>
        <v>0.6362073089308341</v>
      </c>
    </row>
    <row r="24" spans="1:4" x14ac:dyDescent="0.25">
      <c r="A24" s="132" t="s">
        <v>171</v>
      </c>
      <c r="B24" s="133">
        <v>667313.49147000001</v>
      </c>
      <c r="C24" s="133">
        <v>1127870.0878099999</v>
      </c>
      <c r="D24" s="139">
        <f t="shared" si="1"/>
        <v>0.69016527048697451</v>
      </c>
    </row>
    <row r="25" spans="1:4" x14ac:dyDescent="0.25">
      <c r="A25" s="132" t="s">
        <v>172</v>
      </c>
      <c r="B25" s="133">
        <v>554018.79151999997</v>
      </c>
      <c r="C25" s="133">
        <v>807118.04995000002</v>
      </c>
      <c r="D25" s="139">
        <f t="shared" si="1"/>
        <v>0.45684237124087373</v>
      </c>
    </row>
    <row r="26" spans="1:4" x14ac:dyDescent="0.25">
      <c r="A26" s="132" t="s">
        <v>173</v>
      </c>
      <c r="B26" s="133">
        <v>548997.92304999998</v>
      </c>
      <c r="C26" s="133">
        <v>775011.37317000004</v>
      </c>
      <c r="D26" s="139">
        <f t="shared" si="1"/>
        <v>0.41168361596773451</v>
      </c>
    </row>
    <row r="27" spans="1:4" x14ac:dyDescent="0.25">
      <c r="A27" s="132" t="s">
        <v>174</v>
      </c>
      <c r="B27" s="133">
        <v>462475.2573</v>
      </c>
      <c r="C27" s="133">
        <v>737118.08637000003</v>
      </c>
      <c r="D27" s="139">
        <f t="shared" si="1"/>
        <v>0.59385410297062402</v>
      </c>
    </row>
    <row r="28" spans="1:4" x14ac:dyDescent="0.25">
      <c r="A28" s="132" t="s">
        <v>175</v>
      </c>
      <c r="B28" s="133">
        <v>452446.70503000001</v>
      </c>
      <c r="C28" s="133">
        <v>701870.92261999997</v>
      </c>
      <c r="D28" s="139">
        <f t="shared" si="1"/>
        <v>0.55127866954730409</v>
      </c>
    </row>
    <row r="29" spans="1:4" x14ac:dyDescent="0.25">
      <c r="A29" s="132" t="s">
        <v>176</v>
      </c>
      <c r="B29" s="133">
        <v>391711.94706999999</v>
      </c>
      <c r="C29" s="133">
        <v>566626.63049000001</v>
      </c>
      <c r="D29" s="139">
        <f t="shared" si="1"/>
        <v>0.44653905689719053</v>
      </c>
    </row>
    <row r="30" spans="1:4" x14ac:dyDescent="0.25">
      <c r="A30" s="132" t="s">
        <v>177</v>
      </c>
      <c r="B30" s="133">
        <v>349453.13007999997</v>
      </c>
      <c r="C30" s="133">
        <v>542884.85794999998</v>
      </c>
      <c r="D30" s="139">
        <f t="shared" si="1"/>
        <v>0.55352695746556302</v>
      </c>
    </row>
    <row r="31" spans="1:4" x14ac:dyDescent="0.25">
      <c r="A31" s="132" t="s">
        <v>178</v>
      </c>
      <c r="B31" s="133">
        <v>250775.11408</v>
      </c>
      <c r="C31" s="133">
        <v>449340.32782000001</v>
      </c>
      <c r="D31" s="139">
        <f t="shared" si="1"/>
        <v>0.79180589536749457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4" t="s">
        <v>68</v>
      </c>
      <c r="B33" s="154"/>
      <c r="C33" s="154"/>
      <c r="D33" s="154"/>
    </row>
    <row r="34" spans="1:4" ht="15.6" x14ac:dyDescent="0.3">
      <c r="A34" s="153" t="s">
        <v>72</v>
      </c>
      <c r="B34" s="153"/>
      <c r="C34" s="153"/>
      <c r="D34" s="153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70</v>
      </c>
      <c r="B36" s="130" t="s">
        <v>157</v>
      </c>
      <c r="C36" s="130" t="s">
        <v>158</v>
      </c>
      <c r="D36" s="131" t="s">
        <v>65</v>
      </c>
    </row>
    <row r="37" spans="1:4" x14ac:dyDescent="0.25">
      <c r="A37" s="132" t="s">
        <v>150</v>
      </c>
      <c r="B37" s="133">
        <v>864653.32877000002</v>
      </c>
      <c r="C37" s="133">
        <v>2295472.7749299998</v>
      </c>
      <c r="D37" s="139">
        <f t="shared" ref="D37:D46" si="2">(C37-B37)/B37</f>
        <v>1.6547897273412353</v>
      </c>
    </row>
    <row r="38" spans="1:4" x14ac:dyDescent="0.25">
      <c r="A38" s="132" t="s">
        <v>152</v>
      </c>
      <c r="B38" s="133">
        <v>187487.85428999999</v>
      </c>
      <c r="C38" s="133">
        <v>452717.26163000002</v>
      </c>
      <c r="D38" s="139">
        <f t="shared" si="2"/>
        <v>1.4146484760007547</v>
      </c>
    </row>
    <row r="39" spans="1:4" x14ac:dyDescent="0.25">
      <c r="A39" s="132" t="s">
        <v>149</v>
      </c>
      <c r="B39" s="133">
        <v>614926.77896999998</v>
      </c>
      <c r="C39" s="133">
        <v>1023526.3624700001</v>
      </c>
      <c r="D39" s="139">
        <f t="shared" si="2"/>
        <v>0.66446867736741411</v>
      </c>
    </row>
    <row r="40" spans="1:4" x14ac:dyDescent="0.25">
      <c r="A40" s="132" t="s">
        <v>135</v>
      </c>
      <c r="B40" s="133">
        <v>14848.67002</v>
      </c>
      <c r="C40" s="133">
        <v>24619.768410000001</v>
      </c>
      <c r="D40" s="139">
        <f t="shared" si="2"/>
        <v>0.65804535873173109</v>
      </c>
    </row>
    <row r="41" spans="1:4" x14ac:dyDescent="0.25">
      <c r="A41" s="132" t="s">
        <v>153</v>
      </c>
      <c r="B41" s="133">
        <v>177409.4436</v>
      </c>
      <c r="C41" s="133">
        <v>284721.89536999998</v>
      </c>
      <c r="D41" s="139">
        <f t="shared" si="2"/>
        <v>0.60488579182940394</v>
      </c>
    </row>
    <row r="42" spans="1:4" x14ac:dyDescent="0.25">
      <c r="A42" s="132" t="s">
        <v>141</v>
      </c>
      <c r="B42" s="133">
        <v>97893.038379999998</v>
      </c>
      <c r="C42" s="133">
        <v>157079.94119000001</v>
      </c>
      <c r="D42" s="139">
        <f t="shared" si="2"/>
        <v>0.60460788417097666</v>
      </c>
    </row>
    <row r="43" spans="1:4" x14ac:dyDescent="0.25">
      <c r="A43" s="134" t="s">
        <v>138</v>
      </c>
      <c r="B43" s="133">
        <v>179649.28064000001</v>
      </c>
      <c r="C43" s="133">
        <v>287009.81959999999</v>
      </c>
      <c r="D43" s="139">
        <f t="shared" si="2"/>
        <v>0.5976118500309513</v>
      </c>
    </row>
    <row r="44" spans="1:4" x14ac:dyDescent="0.25">
      <c r="A44" s="132" t="s">
        <v>156</v>
      </c>
      <c r="B44" s="133">
        <v>322478.51418</v>
      </c>
      <c r="C44" s="133">
        <v>509238.01679999998</v>
      </c>
      <c r="D44" s="139">
        <f t="shared" si="2"/>
        <v>0.57913781665390329</v>
      </c>
    </row>
    <row r="45" spans="1:4" x14ac:dyDescent="0.25">
      <c r="A45" s="132" t="s">
        <v>145</v>
      </c>
      <c r="B45" s="133">
        <v>1543627.02574</v>
      </c>
      <c r="C45" s="133">
        <v>2420027.73165</v>
      </c>
      <c r="D45" s="139">
        <f t="shared" si="2"/>
        <v>0.56775418627427954</v>
      </c>
    </row>
    <row r="46" spans="1:4" x14ac:dyDescent="0.25">
      <c r="A46" s="132" t="s">
        <v>143</v>
      </c>
      <c r="B46" s="133">
        <v>1372153.21921</v>
      </c>
      <c r="C46" s="133">
        <v>2046142.3095499999</v>
      </c>
      <c r="D46" s="139">
        <f t="shared" si="2"/>
        <v>0.49119083853335316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4" t="s">
        <v>71</v>
      </c>
      <c r="B48" s="154"/>
      <c r="C48" s="154"/>
      <c r="D48" s="154"/>
    </row>
    <row r="49" spans="1:4" ht="15.6" x14ac:dyDescent="0.3">
      <c r="A49" s="153" t="s">
        <v>69</v>
      </c>
      <c r="B49" s="153"/>
      <c r="C49" s="153"/>
      <c r="D49" s="153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70</v>
      </c>
      <c r="B51" s="130" t="s">
        <v>157</v>
      </c>
      <c r="C51" s="130" t="s">
        <v>158</v>
      </c>
      <c r="D51" s="131" t="s">
        <v>65</v>
      </c>
    </row>
    <row r="52" spans="1:4" x14ac:dyDescent="0.25">
      <c r="A52" s="132" t="s">
        <v>145</v>
      </c>
      <c r="B52" s="133">
        <v>1543627.02574</v>
      </c>
      <c r="C52" s="133">
        <v>2420027.73165</v>
      </c>
      <c r="D52" s="139">
        <f t="shared" ref="D52:D61" si="3">(C52-B52)/B52</f>
        <v>0.56775418627427954</v>
      </c>
    </row>
    <row r="53" spans="1:4" x14ac:dyDescent="0.25">
      <c r="A53" s="132" t="s">
        <v>150</v>
      </c>
      <c r="B53" s="133">
        <v>864653.32877000002</v>
      </c>
      <c r="C53" s="133">
        <v>2295472.7749299998</v>
      </c>
      <c r="D53" s="139">
        <f t="shared" si="3"/>
        <v>1.6547897273412353</v>
      </c>
    </row>
    <row r="54" spans="1:4" x14ac:dyDescent="0.25">
      <c r="A54" s="132" t="s">
        <v>143</v>
      </c>
      <c r="B54" s="133">
        <v>1372153.21921</v>
      </c>
      <c r="C54" s="133">
        <v>2046142.3095499999</v>
      </c>
      <c r="D54" s="139">
        <f t="shared" si="3"/>
        <v>0.49119083853335316</v>
      </c>
    </row>
    <row r="55" spans="1:4" x14ac:dyDescent="0.25">
      <c r="A55" s="132" t="s">
        <v>144</v>
      </c>
      <c r="B55" s="133">
        <v>1538161.0897299999</v>
      </c>
      <c r="C55" s="133">
        <v>1742118.37197</v>
      </c>
      <c r="D55" s="139">
        <f t="shared" si="3"/>
        <v>0.13259812876673507</v>
      </c>
    </row>
    <row r="56" spans="1:4" x14ac:dyDescent="0.25">
      <c r="A56" s="132" t="s">
        <v>147</v>
      </c>
      <c r="B56" s="133">
        <v>849844.22594999999</v>
      </c>
      <c r="C56" s="133">
        <v>1209154.2555800001</v>
      </c>
      <c r="D56" s="139">
        <f t="shared" si="3"/>
        <v>0.42279516487665103</v>
      </c>
    </row>
    <row r="57" spans="1:4" x14ac:dyDescent="0.25">
      <c r="A57" s="132" t="s">
        <v>149</v>
      </c>
      <c r="B57" s="133">
        <v>614926.77896999998</v>
      </c>
      <c r="C57" s="133">
        <v>1023526.3624700001</v>
      </c>
      <c r="D57" s="139">
        <f t="shared" si="3"/>
        <v>0.66446867736741411</v>
      </c>
    </row>
    <row r="58" spans="1:4" x14ac:dyDescent="0.25">
      <c r="A58" s="132" t="s">
        <v>140</v>
      </c>
      <c r="B58" s="133">
        <v>568020.04535000003</v>
      </c>
      <c r="C58" s="133">
        <v>829831.58233</v>
      </c>
      <c r="D58" s="139">
        <f t="shared" si="3"/>
        <v>0.46091953818051989</v>
      </c>
    </row>
    <row r="59" spans="1:4" x14ac:dyDescent="0.25">
      <c r="A59" s="132" t="s">
        <v>130</v>
      </c>
      <c r="B59" s="133">
        <v>544244.33328999998</v>
      </c>
      <c r="C59" s="133">
        <v>783154.15393999999</v>
      </c>
      <c r="D59" s="139">
        <f t="shared" si="3"/>
        <v>0.43897530215109687</v>
      </c>
    </row>
    <row r="60" spans="1:4" x14ac:dyDescent="0.25">
      <c r="A60" s="132" t="s">
        <v>148</v>
      </c>
      <c r="B60" s="133">
        <v>570508.73341999995</v>
      </c>
      <c r="C60" s="133">
        <v>759334.56091999996</v>
      </c>
      <c r="D60" s="139">
        <f t="shared" si="3"/>
        <v>0.33097797884364599</v>
      </c>
    </row>
    <row r="61" spans="1:4" x14ac:dyDescent="0.25">
      <c r="A61" s="132" t="s">
        <v>139</v>
      </c>
      <c r="B61" s="133">
        <v>426557.83648</v>
      </c>
      <c r="C61" s="133">
        <v>606163.71279999998</v>
      </c>
      <c r="D61" s="139">
        <f t="shared" si="3"/>
        <v>0.42105867237635702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4" t="s">
        <v>73</v>
      </c>
      <c r="B63" s="154"/>
      <c r="C63" s="154"/>
      <c r="D63" s="154"/>
    </row>
    <row r="64" spans="1:4" ht="15.6" x14ac:dyDescent="0.3">
      <c r="A64" s="153" t="s">
        <v>74</v>
      </c>
      <c r="B64" s="153"/>
      <c r="C64" s="153"/>
      <c r="D64" s="153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75</v>
      </c>
      <c r="B66" s="130" t="s">
        <v>157</v>
      </c>
      <c r="C66" s="130" t="s">
        <v>158</v>
      </c>
      <c r="D66" s="131" t="s">
        <v>65</v>
      </c>
    </row>
    <row r="67" spans="1:4" x14ac:dyDescent="0.25">
      <c r="A67" s="132" t="s">
        <v>179</v>
      </c>
      <c r="B67" s="138">
        <v>5131717.1285800003</v>
      </c>
      <c r="C67" s="138">
        <v>7535743.4725000001</v>
      </c>
      <c r="D67" s="139">
        <f t="shared" ref="D67:D76" si="4">(C67-B67)/B67</f>
        <v>0.4684643139294038</v>
      </c>
    </row>
    <row r="68" spans="1:4" x14ac:dyDescent="0.25">
      <c r="A68" s="132" t="s">
        <v>180</v>
      </c>
      <c r="B68" s="138">
        <v>776133.89171999996</v>
      </c>
      <c r="C68" s="138">
        <v>1663800.71517</v>
      </c>
      <c r="D68" s="139">
        <f t="shared" si="4"/>
        <v>1.1437032101289</v>
      </c>
    </row>
    <row r="69" spans="1:4" x14ac:dyDescent="0.25">
      <c r="A69" s="132" t="s">
        <v>181</v>
      </c>
      <c r="B69" s="138">
        <v>861268.74384999997</v>
      </c>
      <c r="C69" s="138">
        <v>1224104.4494400001</v>
      </c>
      <c r="D69" s="139">
        <f t="shared" si="4"/>
        <v>0.42128047509081812</v>
      </c>
    </row>
    <row r="70" spans="1:4" x14ac:dyDescent="0.25">
      <c r="A70" s="132" t="s">
        <v>182</v>
      </c>
      <c r="B70" s="138">
        <v>758752.24696000002</v>
      </c>
      <c r="C70" s="138">
        <v>1114240.7457000001</v>
      </c>
      <c r="D70" s="139">
        <f t="shared" si="4"/>
        <v>0.46851722701882259</v>
      </c>
    </row>
    <row r="71" spans="1:4" x14ac:dyDescent="0.25">
      <c r="A71" s="132" t="s">
        <v>183</v>
      </c>
      <c r="B71" s="138">
        <v>603862.50028000004</v>
      </c>
      <c r="C71" s="138">
        <v>867154.62184000004</v>
      </c>
      <c r="D71" s="139">
        <f t="shared" si="4"/>
        <v>0.4360133663506448</v>
      </c>
    </row>
    <row r="72" spans="1:4" x14ac:dyDescent="0.25">
      <c r="A72" s="132" t="s">
        <v>184</v>
      </c>
      <c r="B72" s="138">
        <v>572953.33241000003</v>
      </c>
      <c r="C72" s="138">
        <v>717479.35271999997</v>
      </c>
      <c r="D72" s="139">
        <f t="shared" si="4"/>
        <v>0.2522474556559145</v>
      </c>
    </row>
    <row r="73" spans="1:4" x14ac:dyDescent="0.25">
      <c r="A73" s="132" t="s">
        <v>185</v>
      </c>
      <c r="B73" s="138">
        <v>317787.60417000001</v>
      </c>
      <c r="C73" s="138">
        <v>435327.27015</v>
      </c>
      <c r="D73" s="139">
        <f t="shared" si="4"/>
        <v>0.36986863061254688</v>
      </c>
    </row>
    <row r="74" spans="1:4" x14ac:dyDescent="0.25">
      <c r="A74" s="132" t="s">
        <v>186</v>
      </c>
      <c r="B74" s="138">
        <v>259817.91118</v>
      </c>
      <c r="C74" s="138">
        <v>401253.61937999999</v>
      </c>
      <c r="D74" s="139">
        <f t="shared" si="4"/>
        <v>0.54436473435433919</v>
      </c>
    </row>
    <row r="75" spans="1:4" x14ac:dyDescent="0.25">
      <c r="A75" s="132" t="s">
        <v>187</v>
      </c>
      <c r="B75" s="138">
        <v>156675.21163999999</v>
      </c>
      <c r="C75" s="138">
        <v>370418.33769000001</v>
      </c>
      <c r="D75" s="139">
        <f t="shared" si="4"/>
        <v>1.3642434167641506</v>
      </c>
    </row>
    <row r="76" spans="1:4" x14ac:dyDescent="0.25">
      <c r="A76" s="132" t="s">
        <v>188</v>
      </c>
      <c r="B76" s="138">
        <v>156576.14671999999</v>
      </c>
      <c r="C76" s="138">
        <v>258316.44349999999</v>
      </c>
      <c r="D76" s="139">
        <f t="shared" si="4"/>
        <v>0.64978158494306837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4" t="s">
        <v>76</v>
      </c>
      <c r="B78" s="154"/>
      <c r="C78" s="154"/>
      <c r="D78" s="154"/>
    </row>
    <row r="79" spans="1:4" ht="15.6" x14ac:dyDescent="0.3">
      <c r="A79" s="153" t="s">
        <v>77</v>
      </c>
      <c r="B79" s="153"/>
      <c r="C79" s="153"/>
      <c r="D79" s="153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75</v>
      </c>
      <c r="B81" s="130" t="s">
        <v>157</v>
      </c>
      <c r="C81" s="130" t="s">
        <v>158</v>
      </c>
      <c r="D81" s="131" t="s">
        <v>65</v>
      </c>
    </row>
    <row r="82" spans="1:4" x14ac:dyDescent="0.25">
      <c r="A82" s="132" t="s">
        <v>189</v>
      </c>
      <c r="B82" s="138">
        <v>7.5391000000000004</v>
      </c>
      <c r="C82" s="138">
        <v>48.732410000000002</v>
      </c>
      <c r="D82" s="139">
        <f t="shared" ref="D82:D91" si="5">(C82-B82)/B82</f>
        <v>5.4639559098566144</v>
      </c>
    </row>
    <row r="83" spans="1:4" x14ac:dyDescent="0.25">
      <c r="A83" s="132" t="s">
        <v>190</v>
      </c>
      <c r="B83" s="138">
        <v>1514.98271</v>
      </c>
      <c r="C83" s="138">
        <v>6885.8517899999997</v>
      </c>
      <c r="D83" s="139">
        <f t="shared" si="5"/>
        <v>3.5451685649930615</v>
      </c>
    </row>
    <row r="84" spans="1:4" x14ac:dyDescent="0.25">
      <c r="A84" s="132" t="s">
        <v>191</v>
      </c>
      <c r="B84" s="138">
        <v>2482.1175899999998</v>
      </c>
      <c r="C84" s="138">
        <v>10065.91325</v>
      </c>
      <c r="D84" s="139">
        <f t="shared" si="5"/>
        <v>3.0553732387835826</v>
      </c>
    </row>
    <row r="85" spans="1:4" x14ac:dyDescent="0.25">
      <c r="A85" s="132" t="s">
        <v>192</v>
      </c>
      <c r="B85" s="138">
        <v>10291.11059</v>
      </c>
      <c r="C85" s="138">
        <v>41011.910940000002</v>
      </c>
      <c r="D85" s="139">
        <f t="shared" si="5"/>
        <v>2.985178332438851</v>
      </c>
    </row>
    <row r="86" spans="1:4" x14ac:dyDescent="0.25">
      <c r="A86" s="132" t="s">
        <v>193</v>
      </c>
      <c r="B86" s="138">
        <v>20485.12916</v>
      </c>
      <c r="C86" s="138">
        <v>61172.430829999998</v>
      </c>
      <c r="D86" s="139">
        <f t="shared" si="5"/>
        <v>1.9861872166980274</v>
      </c>
    </row>
    <row r="87" spans="1:4" x14ac:dyDescent="0.25">
      <c r="A87" s="132" t="s">
        <v>194</v>
      </c>
      <c r="B87" s="138">
        <v>186.53564</v>
      </c>
      <c r="C87" s="138">
        <v>512.76832999999999</v>
      </c>
      <c r="D87" s="139">
        <f t="shared" si="5"/>
        <v>1.7489027297946922</v>
      </c>
    </row>
    <row r="88" spans="1:4" x14ac:dyDescent="0.25">
      <c r="A88" s="132" t="s">
        <v>195</v>
      </c>
      <c r="B88" s="138">
        <v>32605.488099999999</v>
      </c>
      <c r="C88" s="138">
        <v>78540.203580000001</v>
      </c>
      <c r="D88" s="139">
        <f t="shared" si="5"/>
        <v>1.4088031848846942</v>
      </c>
    </row>
    <row r="89" spans="1:4" x14ac:dyDescent="0.25">
      <c r="A89" s="132" t="s">
        <v>187</v>
      </c>
      <c r="B89" s="138">
        <v>156675.21163999999</v>
      </c>
      <c r="C89" s="138">
        <v>370418.33769000001</v>
      </c>
      <c r="D89" s="139">
        <f t="shared" si="5"/>
        <v>1.3642434167641506</v>
      </c>
    </row>
    <row r="90" spans="1:4" x14ac:dyDescent="0.25">
      <c r="A90" s="132" t="s">
        <v>196</v>
      </c>
      <c r="B90" s="138">
        <v>50683.595300000001</v>
      </c>
      <c r="C90" s="138">
        <v>118749.10175</v>
      </c>
      <c r="D90" s="139">
        <f t="shared" si="5"/>
        <v>1.3429494503520354</v>
      </c>
    </row>
    <row r="91" spans="1:4" x14ac:dyDescent="0.25">
      <c r="A91" s="132" t="s">
        <v>197</v>
      </c>
      <c r="B91" s="138">
        <v>22968.337299999999</v>
      </c>
      <c r="C91" s="138">
        <v>52122.238149999997</v>
      </c>
      <c r="D91" s="139">
        <f t="shared" si="5"/>
        <v>1.2693082859767999</v>
      </c>
    </row>
    <row r="92" spans="1:4" x14ac:dyDescent="0.25">
      <c r="A92" s="127" t="s">
        <v>118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3320312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2" t="s">
        <v>121</v>
      </c>
      <c r="C1" s="152"/>
      <c r="D1" s="152"/>
      <c r="E1" s="152"/>
      <c r="F1" s="152"/>
      <c r="G1" s="152"/>
      <c r="H1" s="152"/>
      <c r="I1" s="152"/>
      <c r="J1" s="152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6" t="s">
        <v>112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1:13" ht="17.399999999999999" x14ac:dyDescent="0.25">
      <c r="A6" s="88"/>
      <c r="B6" s="155" t="str">
        <f>SEKTOR_USD!B6</f>
        <v>1 - 31 AĞUSTOS</v>
      </c>
      <c r="C6" s="155"/>
      <c r="D6" s="155"/>
      <c r="E6" s="155"/>
      <c r="F6" s="155" t="str">
        <f>SEKTOR_USD!F6</f>
        <v>1 OCAK  -  31 AĞUSTOS</v>
      </c>
      <c r="G6" s="155"/>
      <c r="H6" s="155"/>
      <c r="I6" s="155"/>
      <c r="J6" s="155" t="s">
        <v>104</v>
      </c>
      <c r="K6" s="155"/>
      <c r="L6" s="155"/>
      <c r="M6" s="155"/>
    </row>
    <row r="7" spans="1:13" ht="28.2" x14ac:dyDescent="0.3">
      <c r="A7" s="89" t="s">
        <v>1</v>
      </c>
      <c r="B7" s="90">
        <f>SEKTOR_USD!B7</f>
        <v>2020</v>
      </c>
      <c r="C7" s="91">
        <f>SEKTOR_USD!C7</f>
        <v>2021</v>
      </c>
      <c r="D7" s="7" t="s">
        <v>120</v>
      </c>
      <c r="E7" s="7" t="s">
        <v>116</v>
      </c>
      <c r="F7" s="5"/>
      <c r="G7" s="6"/>
      <c r="H7" s="7" t="s">
        <v>120</v>
      </c>
      <c r="I7" s="7" t="s">
        <v>116</v>
      </c>
      <c r="J7" s="5"/>
      <c r="K7" s="5"/>
      <c r="L7" s="7" t="s">
        <v>120</v>
      </c>
      <c r="M7" s="7" t="s">
        <v>116</v>
      </c>
    </row>
    <row r="8" spans="1:13" ht="16.8" x14ac:dyDescent="0.3">
      <c r="A8" s="92" t="s">
        <v>2</v>
      </c>
      <c r="B8" s="93">
        <f>SEKTOR_USD!B8*$B$53</f>
        <v>12197702.276417153</v>
      </c>
      <c r="C8" s="93">
        <f>SEKTOR_USD!C8*$C$53</f>
        <v>19724351.05205537</v>
      </c>
      <c r="D8" s="94">
        <f t="shared" ref="D8:D43" si="0">(C8-B8)/B8*100</f>
        <v>61.705463906838609</v>
      </c>
      <c r="E8" s="94">
        <f>C8/C$44*100</f>
        <v>13.433584793415724</v>
      </c>
      <c r="F8" s="93">
        <f>SEKTOR_USD!F8*$B$54</f>
        <v>98754519.357647717</v>
      </c>
      <c r="G8" s="93">
        <f>SEKTOR_USD!G8*$C$54</f>
        <v>144601919.97780502</v>
      </c>
      <c r="H8" s="94">
        <f t="shared" ref="H8:H43" si="1">(G8-F8)/F8*100</f>
        <v>46.425622764784187</v>
      </c>
      <c r="I8" s="94">
        <f>G8/G$44*100</f>
        <v>14.023856804320387</v>
      </c>
      <c r="J8" s="93">
        <f>SEKTOR_USD!J8*$B$55</f>
        <v>152302255.05360937</v>
      </c>
      <c r="K8" s="93">
        <f>SEKTOR_USD!K8*$C$55</f>
        <v>218323863.79306906</v>
      </c>
      <c r="L8" s="94">
        <f t="shared" ref="L8:L43" si="2">(K8-J8)/J8*100</f>
        <v>43.349068414135125</v>
      </c>
      <c r="M8" s="94">
        <f>K8/K$44*100</f>
        <v>14.411810292926855</v>
      </c>
    </row>
    <row r="9" spans="1:13" s="21" customFormat="1" ht="15.6" x14ac:dyDescent="0.3">
      <c r="A9" s="95" t="s">
        <v>3</v>
      </c>
      <c r="B9" s="93">
        <f>SEKTOR_USD!B9*$B$53</f>
        <v>7793231.7221277384</v>
      </c>
      <c r="C9" s="93">
        <f>SEKTOR_USD!C9*$C$53</f>
        <v>12145954.050694915</v>
      </c>
      <c r="D9" s="96">
        <f t="shared" si="0"/>
        <v>55.852597276278324</v>
      </c>
      <c r="E9" s="96">
        <f t="shared" ref="E9:E44" si="3">C9/C$44*100</f>
        <v>8.272196292102544</v>
      </c>
      <c r="F9" s="93">
        <f>SEKTOR_USD!F9*$B$54</f>
        <v>65907075.807783075</v>
      </c>
      <c r="G9" s="93">
        <f>SEKTOR_USD!G9*$C$54</f>
        <v>93010914.769629762</v>
      </c>
      <c r="H9" s="96">
        <f t="shared" si="1"/>
        <v>41.124323344119524</v>
      </c>
      <c r="I9" s="96">
        <f t="shared" ref="I9:I44" si="4">G9/G$44*100</f>
        <v>9.0204317492350317</v>
      </c>
      <c r="J9" s="93">
        <f>SEKTOR_USD!J9*$B$55</f>
        <v>102989386.98778066</v>
      </c>
      <c r="K9" s="93">
        <f>SEKTOR_USD!K9*$C$55</f>
        <v>142915705.12346956</v>
      </c>
      <c r="L9" s="96">
        <f t="shared" si="2"/>
        <v>38.767410219099588</v>
      </c>
      <c r="M9" s="96">
        <f t="shared" ref="M9:M44" si="5">K9/K$44*100</f>
        <v>9.434030684211006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3954272.5128384898</v>
      </c>
      <c r="C10" s="98">
        <f>SEKTOR_USD!C10*$C$53</f>
        <v>6644904.7990418039</v>
      </c>
      <c r="D10" s="99">
        <f t="shared" si="0"/>
        <v>68.043673709071243</v>
      </c>
      <c r="E10" s="99">
        <f t="shared" si="3"/>
        <v>4.5256187048446046</v>
      </c>
      <c r="F10" s="98">
        <f>SEKTOR_USD!F10*$B$54</f>
        <v>30529539.23268728</v>
      </c>
      <c r="G10" s="98">
        <f>SEKTOR_USD!G10*$C$54</f>
        <v>44939046.814988635</v>
      </c>
      <c r="H10" s="99">
        <f t="shared" si="1"/>
        <v>47.198575361639996</v>
      </c>
      <c r="I10" s="99">
        <f t="shared" si="4"/>
        <v>4.3583014496127248</v>
      </c>
      <c r="J10" s="98">
        <f>SEKTOR_USD!J10*$B$55</f>
        <v>45182824.618978083</v>
      </c>
      <c r="K10" s="98">
        <f>SEKTOR_USD!K10*$C$55</f>
        <v>65861983.139516793</v>
      </c>
      <c r="L10" s="99">
        <f t="shared" si="2"/>
        <v>45.767741824296813</v>
      </c>
      <c r="M10" s="99">
        <f t="shared" si="5"/>
        <v>4.347625541394418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942585.14276693517</v>
      </c>
      <c r="C11" s="98">
        <f>SEKTOR_USD!C11*$C$53</f>
        <v>1258398.3856850546</v>
      </c>
      <c r="D11" s="99">
        <f t="shared" si="0"/>
        <v>33.505009636695263</v>
      </c>
      <c r="E11" s="99">
        <f t="shared" si="3"/>
        <v>0.85705234982806111</v>
      </c>
      <c r="F11" s="98">
        <f>SEKTOR_USD!F11*$B$54</f>
        <v>9900676.0824208278</v>
      </c>
      <c r="G11" s="98">
        <f>SEKTOR_USD!G11*$C$54</f>
        <v>14385898.031581141</v>
      </c>
      <c r="H11" s="99">
        <f t="shared" si="1"/>
        <v>45.302178475710981</v>
      </c>
      <c r="I11" s="99">
        <f t="shared" si="4"/>
        <v>1.3951804652899109</v>
      </c>
      <c r="J11" s="98">
        <f>SEKTOR_USD!J11*$B$55</f>
        <v>16163599.70793057</v>
      </c>
      <c r="K11" s="98">
        <f>SEKTOR_USD!K11*$C$55</f>
        <v>24082391.797283031</v>
      </c>
      <c r="L11" s="99">
        <f t="shared" si="2"/>
        <v>48.991513229984001</v>
      </c>
      <c r="M11" s="99">
        <f t="shared" si="5"/>
        <v>1.5897064844516504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949113.17032061983</v>
      </c>
      <c r="C12" s="98">
        <f>SEKTOR_USD!C12*$C$53</f>
        <v>1529813.6777362761</v>
      </c>
      <c r="D12" s="99">
        <f t="shared" si="0"/>
        <v>61.183484285597878</v>
      </c>
      <c r="E12" s="99">
        <f t="shared" si="3"/>
        <v>1.041904076020586</v>
      </c>
      <c r="F12" s="98">
        <f>SEKTOR_USD!F12*$B$54</f>
        <v>6842201.2211698527</v>
      </c>
      <c r="G12" s="98">
        <f>SEKTOR_USD!G12*$C$54</f>
        <v>10215059.085916588</v>
      </c>
      <c r="H12" s="99">
        <f t="shared" si="1"/>
        <v>49.294923603109957</v>
      </c>
      <c r="I12" s="99">
        <f t="shared" si="4"/>
        <v>0.99068204551194272</v>
      </c>
      <c r="J12" s="98">
        <f>SEKTOR_USD!J12*$B$55</f>
        <v>10151493.164565163</v>
      </c>
      <c r="K12" s="98">
        <f>SEKTOR_USD!K12*$C$55</f>
        <v>15289478.218922747</v>
      </c>
      <c r="L12" s="99">
        <f t="shared" si="2"/>
        <v>50.613096724452845</v>
      </c>
      <c r="M12" s="99">
        <f t="shared" si="5"/>
        <v>1.0092761081665458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616323.60116694262</v>
      </c>
      <c r="C13" s="98">
        <f>SEKTOR_USD!C13*$C$53</f>
        <v>966828.12212632375</v>
      </c>
      <c r="D13" s="99">
        <f t="shared" si="0"/>
        <v>56.870209139442075</v>
      </c>
      <c r="E13" s="99">
        <f t="shared" si="3"/>
        <v>0.65847375789275742</v>
      </c>
      <c r="F13" s="98">
        <f>SEKTOR_USD!F13*$B$54</f>
        <v>5162773.753621188</v>
      </c>
      <c r="G13" s="98">
        <f>SEKTOR_USD!G13*$C$54</f>
        <v>7011541.7380040046</v>
      </c>
      <c r="H13" s="99">
        <f t="shared" si="1"/>
        <v>35.809587493274989</v>
      </c>
      <c r="I13" s="99">
        <f t="shared" si="4"/>
        <v>0.67999689994694656</v>
      </c>
      <c r="J13" s="98">
        <f>SEKTOR_USD!J13*$B$55</f>
        <v>8859200.6067528892</v>
      </c>
      <c r="K13" s="98">
        <f>SEKTOR_USD!K13*$C$55</f>
        <v>11873257.813879455</v>
      </c>
      <c r="L13" s="99">
        <f t="shared" si="2"/>
        <v>34.021773982960859</v>
      </c>
      <c r="M13" s="99">
        <f t="shared" si="5"/>
        <v>0.78376745537458903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661583.87442553521</v>
      </c>
      <c r="C14" s="98">
        <f>SEKTOR_USD!C14*$C$53</f>
        <v>954199.6818962933</v>
      </c>
      <c r="D14" s="99">
        <f t="shared" si="0"/>
        <v>44.22958581401965</v>
      </c>
      <c r="E14" s="99">
        <f t="shared" si="3"/>
        <v>0.64987295667040146</v>
      </c>
      <c r="F14" s="98">
        <f>SEKTOR_USD!F14*$B$54</f>
        <v>8069126.1875031404</v>
      </c>
      <c r="G14" s="98">
        <f>SEKTOR_USD!G14*$C$54</f>
        <v>10327704.105342522</v>
      </c>
      <c r="H14" s="99">
        <f t="shared" si="1"/>
        <v>27.990365565695313</v>
      </c>
      <c r="I14" s="99">
        <f t="shared" si="4"/>
        <v>1.0016066419653762</v>
      </c>
      <c r="J14" s="98">
        <f>SEKTOR_USD!J14*$B$55</f>
        <v>14521815.95875321</v>
      </c>
      <c r="K14" s="98">
        <f>SEKTOR_USD!K14*$C$55</f>
        <v>15976373.092816912</v>
      </c>
      <c r="L14" s="99">
        <f t="shared" si="2"/>
        <v>10.016358409961457</v>
      </c>
      <c r="M14" s="99">
        <f t="shared" si="5"/>
        <v>1.0546188317779668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107884.7938707124</v>
      </c>
      <c r="C15" s="98">
        <f>SEKTOR_USD!C15*$C$53</f>
        <v>208893.76176563118</v>
      </c>
      <c r="D15" s="99">
        <f t="shared" si="0"/>
        <v>93.626695914130849</v>
      </c>
      <c r="E15" s="99">
        <f t="shared" si="3"/>
        <v>0.14227043790126478</v>
      </c>
      <c r="F15" s="98">
        <f>SEKTOR_USD!F15*$B$54</f>
        <v>1158296.1949450132</v>
      </c>
      <c r="G15" s="98">
        <f>SEKTOR_USD!G15*$C$54</f>
        <v>1483805.4259978242</v>
      </c>
      <c r="H15" s="99">
        <f t="shared" si="1"/>
        <v>28.102417367283472</v>
      </c>
      <c r="I15" s="99">
        <f t="shared" si="4"/>
        <v>0.14390317101502542</v>
      </c>
      <c r="J15" s="98">
        <f>SEKTOR_USD!J15*$B$55</f>
        <v>1689594.9325015519</v>
      </c>
      <c r="K15" s="98">
        <f>SEKTOR_USD!K15*$C$55</f>
        <v>2235883.5771791479</v>
      </c>
      <c r="L15" s="99">
        <f t="shared" si="2"/>
        <v>32.332521491928311</v>
      </c>
      <c r="M15" s="99">
        <f t="shared" si="5"/>
        <v>0.1475932561450001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517710.71978352364</v>
      </c>
      <c r="C16" s="98">
        <f>SEKTOR_USD!C16*$C$53</f>
        <v>511160.868962612</v>
      </c>
      <c r="D16" s="99">
        <f t="shared" si="0"/>
        <v>-1.2651564996858486</v>
      </c>
      <c r="E16" s="99">
        <f t="shared" si="3"/>
        <v>0.34813428630240117</v>
      </c>
      <c r="F16" s="98">
        <f>SEKTOR_USD!F16*$B$54</f>
        <v>3792782.9174137483</v>
      </c>
      <c r="G16" s="98">
        <f>SEKTOR_USD!G16*$C$54</f>
        <v>3785115.6895634164</v>
      </c>
      <c r="H16" s="99">
        <f t="shared" si="1"/>
        <v>-0.20215308962528528</v>
      </c>
      <c r="I16" s="99">
        <f t="shared" si="4"/>
        <v>0.36709001115871304</v>
      </c>
      <c r="J16" s="98">
        <f>SEKTOR_USD!J16*$B$55</f>
        <v>5787132.7444242137</v>
      </c>
      <c r="K16" s="98">
        <f>SEKTOR_USD!K16*$C$55</f>
        <v>6440362.1447046129</v>
      </c>
      <c r="L16" s="99">
        <f t="shared" si="2"/>
        <v>11.287617359559839</v>
      </c>
      <c r="M16" s="99">
        <f t="shared" si="5"/>
        <v>0.42513574024690287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43757.906954979801</v>
      </c>
      <c r="C17" s="98">
        <f>SEKTOR_USD!C17*$C$53</f>
        <v>71754.753480918895</v>
      </c>
      <c r="D17" s="99">
        <f t="shared" si="0"/>
        <v>63.981228706262328</v>
      </c>
      <c r="E17" s="99">
        <f t="shared" si="3"/>
        <v>4.886972264246537E-2</v>
      </c>
      <c r="F17" s="98">
        <f>SEKTOR_USD!F17*$B$54</f>
        <v>451680.21802201151</v>
      </c>
      <c r="G17" s="98">
        <f>SEKTOR_USD!G17*$C$54</f>
        <v>862743.87823560543</v>
      </c>
      <c r="H17" s="99">
        <f t="shared" si="1"/>
        <v>91.007673972022786</v>
      </c>
      <c r="I17" s="99">
        <f t="shared" si="4"/>
        <v>8.3671064734391037E-2</v>
      </c>
      <c r="J17" s="98">
        <f>SEKTOR_USD!J17*$B$55</f>
        <v>633725.25387498131</v>
      </c>
      <c r="K17" s="98">
        <f>SEKTOR_USD!K17*$C$55</f>
        <v>1155975.3391668533</v>
      </c>
      <c r="L17" s="99">
        <f t="shared" si="2"/>
        <v>82.409542952331108</v>
      </c>
      <c r="M17" s="99">
        <f t="shared" si="5"/>
        <v>7.6307266653932074E-2</v>
      </c>
    </row>
    <row r="18" spans="1:13" s="21" customFormat="1" ht="15.6" x14ac:dyDescent="0.3">
      <c r="A18" s="95" t="s">
        <v>12</v>
      </c>
      <c r="B18" s="93">
        <f>SEKTOR_USD!B18*$B$53</f>
        <v>1305263.406403597</v>
      </c>
      <c r="C18" s="93">
        <f>SEKTOR_USD!C18*$C$53</f>
        <v>2435220.3433224405</v>
      </c>
      <c r="D18" s="96">
        <f t="shared" si="0"/>
        <v>86.569264975582456</v>
      </c>
      <c r="E18" s="96">
        <f t="shared" si="3"/>
        <v>1.658545768443116</v>
      </c>
      <c r="F18" s="93">
        <f>SEKTOR_USD!F18*$B$54</f>
        <v>10117762.239215722</v>
      </c>
      <c r="G18" s="93">
        <f>SEKTOR_USD!G18*$C$54</f>
        <v>16775136.300655065</v>
      </c>
      <c r="H18" s="96">
        <f t="shared" si="1"/>
        <v>65.798878289863723</v>
      </c>
      <c r="I18" s="96">
        <f t="shared" si="4"/>
        <v>1.6268947838967307</v>
      </c>
      <c r="J18" s="93">
        <f>SEKTOR_USD!J18*$B$55</f>
        <v>14908179.664516207</v>
      </c>
      <c r="K18" s="93">
        <f>SEKTOR_USD!K18*$C$55</f>
        <v>23952754.827788256</v>
      </c>
      <c r="L18" s="96">
        <f t="shared" si="2"/>
        <v>60.668541477263979</v>
      </c>
      <c r="M18" s="96">
        <f t="shared" si="5"/>
        <v>1.5811489984359237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1305263.406403597</v>
      </c>
      <c r="C19" s="98">
        <f>SEKTOR_USD!C19*$C$53</f>
        <v>2435220.3433224405</v>
      </c>
      <c r="D19" s="99">
        <f t="shared" si="0"/>
        <v>86.569264975582456</v>
      </c>
      <c r="E19" s="99">
        <f t="shared" si="3"/>
        <v>1.658545768443116</v>
      </c>
      <c r="F19" s="98">
        <f>SEKTOR_USD!F19*$B$54</f>
        <v>10117762.239215722</v>
      </c>
      <c r="G19" s="98">
        <f>SEKTOR_USD!G19*$C$54</f>
        <v>16775136.300655065</v>
      </c>
      <c r="H19" s="99">
        <f t="shared" si="1"/>
        <v>65.798878289863723</v>
      </c>
      <c r="I19" s="99">
        <f t="shared" si="4"/>
        <v>1.6268947838967307</v>
      </c>
      <c r="J19" s="98">
        <f>SEKTOR_USD!J19*$B$55</f>
        <v>14908179.664516207</v>
      </c>
      <c r="K19" s="98">
        <f>SEKTOR_USD!K19*$C$55</f>
        <v>23952754.827788256</v>
      </c>
      <c r="L19" s="99">
        <f t="shared" si="2"/>
        <v>60.668541477263979</v>
      </c>
      <c r="M19" s="99">
        <f t="shared" si="5"/>
        <v>1.5811489984359237</v>
      </c>
    </row>
    <row r="20" spans="1:13" s="21" customFormat="1" ht="15.6" x14ac:dyDescent="0.3">
      <c r="A20" s="95" t="s">
        <v>110</v>
      </c>
      <c r="B20" s="93">
        <f>SEKTOR_USD!B20*$B$53</f>
        <v>3099207.1478858176</v>
      </c>
      <c r="C20" s="93">
        <f>SEKTOR_USD!C20*$C$53</f>
        <v>5143176.6580380136</v>
      </c>
      <c r="D20" s="96">
        <f t="shared" si="0"/>
        <v>65.951367966692004</v>
      </c>
      <c r="E20" s="96">
        <f t="shared" si="3"/>
        <v>3.5028427328700644</v>
      </c>
      <c r="F20" s="93">
        <f>SEKTOR_USD!F20*$B$54</f>
        <v>22729681.310648918</v>
      </c>
      <c r="G20" s="93">
        <f>SEKTOR_USD!G20*$C$54</f>
        <v>34815868.907520205</v>
      </c>
      <c r="H20" s="96">
        <f t="shared" si="1"/>
        <v>53.173590213114316</v>
      </c>
      <c r="I20" s="96">
        <f t="shared" si="4"/>
        <v>3.3765302711886247</v>
      </c>
      <c r="J20" s="93">
        <f>SEKTOR_USD!J20*$B$55</f>
        <v>34404688.401312515</v>
      </c>
      <c r="K20" s="93">
        <f>SEKTOR_USD!K20*$C$55</f>
        <v>51455403.841811247</v>
      </c>
      <c r="L20" s="96">
        <f t="shared" si="2"/>
        <v>49.559278786690768</v>
      </c>
      <c r="M20" s="96">
        <f t="shared" si="5"/>
        <v>3.3966306102799244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3099207.1478858176</v>
      </c>
      <c r="C21" s="98">
        <f>SEKTOR_USD!C21*$C$53</f>
        <v>5143176.6580380136</v>
      </c>
      <c r="D21" s="99">
        <f t="shared" si="0"/>
        <v>65.951367966692004</v>
      </c>
      <c r="E21" s="99">
        <f t="shared" si="3"/>
        <v>3.5028427328700644</v>
      </c>
      <c r="F21" s="98">
        <f>SEKTOR_USD!F21*$B$54</f>
        <v>22729681.310648918</v>
      </c>
      <c r="G21" s="98">
        <f>SEKTOR_USD!G21*$C$54</f>
        <v>34815868.907520205</v>
      </c>
      <c r="H21" s="99">
        <f t="shared" si="1"/>
        <v>53.173590213114316</v>
      </c>
      <c r="I21" s="99">
        <f t="shared" si="4"/>
        <v>3.3765302711886247</v>
      </c>
      <c r="J21" s="98">
        <f>SEKTOR_USD!J21*$B$55</f>
        <v>34404688.401312515</v>
      </c>
      <c r="K21" s="98">
        <f>SEKTOR_USD!K21*$C$55</f>
        <v>51455403.841811247</v>
      </c>
      <c r="L21" s="99">
        <f t="shared" si="2"/>
        <v>49.559278786690768</v>
      </c>
      <c r="M21" s="99">
        <f t="shared" si="5"/>
        <v>3.3966306102799244</v>
      </c>
    </row>
    <row r="22" spans="1:13" ht="16.8" x14ac:dyDescent="0.3">
      <c r="A22" s="92" t="s">
        <v>14</v>
      </c>
      <c r="B22" s="93">
        <f>SEKTOR_USD!B22*$B$53</f>
        <v>68236450.198797211</v>
      </c>
      <c r="C22" s="93">
        <f>SEKTOR_USD!C22*$C$53</f>
        <v>122783516.14927144</v>
      </c>
      <c r="D22" s="96">
        <f t="shared" si="0"/>
        <v>79.938311256753678</v>
      </c>
      <c r="E22" s="96">
        <f t="shared" si="3"/>
        <v>83.623677710455752</v>
      </c>
      <c r="F22" s="93">
        <f>SEKTOR_USD!F22*$B$54</f>
        <v>507737135.5114634</v>
      </c>
      <c r="G22" s="93">
        <f>SEKTOR_USD!G22*$C$54</f>
        <v>855884232.55875111</v>
      </c>
      <c r="H22" s="96">
        <f t="shared" si="1"/>
        <v>68.568373809527543</v>
      </c>
      <c r="I22" s="96">
        <f t="shared" si="4"/>
        <v>83.005799095350099</v>
      </c>
      <c r="J22" s="93">
        <f>SEKTOR_USD!J22*$B$55</f>
        <v>787678276.74934399</v>
      </c>
      <c r="K22" s="93">
        <f>SEKTOR_USD!K22*$C$55</f>
        <v>1252531270.3179576</v>
      </c>
      <c r="L22" s="96">
        <f t="shared" si="2"/>
        <v>59.015591427379142</v>
      </c>
      <c r="M22" s="96">
        <f t="shared" si="5"/>
        <v>82.681035138194304</v>
      </c>
    </row>
    <row r="23" spans="1:13" s="21" customFormat="1" ht="15.6" x14ac:dyDescent="0.3">
      <c r="A23" s="95" t="s">
        <v>15</v>
      </c>
      <c r="B23" s="93">
        <f>SEKTOR_USD!B23*$B$53</f>
        <v>6330718.4878961835</v>
      </c>
      <c r="C23" s="93">
        <f>SEKTOR_USD!C23*$C$53</f>
        <v>10395807.698576152</v>
      </c>
      <c r="D23" s="96">
        <f t="shared" si="0"/>
        <v>64.212130399607688</v>
      </c>
      <c r="E23" s="96">
        <f t="shared" si="3"/>
        <v>7.0802311237668949</v>
      </c>
      <c r="F23" s="93">
        <f>SEKTOR_USD!F23*$B$54</f>
        <v>44497063.190522529</v>
      </c>
      <c r="G23" s="93">
        <f>SEKTOR_USD!G23*$C$54</f>
        <v>77192081.789151922</v>
      </c>
      <c r="H23" s="96">
        <f t="shared" si="1"/>
        <v>73.476801061318426</v>
      </c>
      <c r="I23" s="96">
        <f t="shared" si="4"/>
        <v>7.4862816593625574</v>
      </c>
      <c r="J23" s="93">
        <f>SEKTOR_USD!J23*$B$55</f>
        <v>68924403.281308115</v>
      </c>
      <c r="K23" s="93">
        <f>SEKTOR_USD!K23*$C$55</f>
        <v>112262035.3178785</v>
      </c>
      <c r="L23" s="96">
        <f t="shared" si="2"/>
        <v>62.877050759064446</v>
      </c>
      <c r="M23" s="96">
        <f t="shared" si="5"/>
        <v>7.4105465522201941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4127017.8018958671</v>
      </c>
      <c r="C24" s="98">
        <f>SEKTOR_USD!C24*$C$53</f>
        <v>7040953.3500904189</v>
      </c>
      <c r="D24" s="99">
        <f t="shared" si="0"/>
        <v>70.606323695913048</v>
      </c>
      <c r="E24" s="99">
        <f t="shared" si="3"/>
        <v>4.7953539057026626</v>
      </c>
      <c r="F24" s="98">
        <f>SEKTOR_USD!F24*$B$54</f>
        <v>28871007.599499248</v>
      </c>
      <c r="G24" s="98">
        <f>SEKTOR_USD!G24*$C$54</f>
        <v>51704108.799011849</v>
      </c>
      <c r="H24" s="99">
        <f t="shared" si="1"/>
        <v>79.086610056202645</v>
      </c>
      <c r="I24" s="99">
        <f t="shared" si="4"/>
        <v>5.0143941249441104</v>
      </c>
      <c r="J24" s="98">
        <f>SEKTOR_USD!J24*$B$55</f>
        <v>44472934.86308758</v>
      </c>
      <c r="K24" s="98">
        <f>SEKTOR_USD!K24*$C$55</f>
        <v>74478831.463449731</v>
      </c>
      <c r="L24" s="99">
        <f t="shared" si="2"/>
        <v>67.470016747797246</v>
      </c>
      <c r="M24" s="99">
        <f t="shared" si="5"/>
        <v>4.9164336469762713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711253.61751449562</v>
      </c>
      <c r="C25" s="98">
        <f>SEKTOR_USD!C25*$C$53</f>
        <v>1332791.5708490296</v>
      </c>
      <c r="D25" s="99">
        <f t="shared" si="0"/>
        <v>87.386262513015168</v>
      </c>
      <c r="E25" s="99">
        <f t="shared" si="3"/>
        <v>0.90771901857245041</v>
      </c>
      <c r="F25" s="98">
        <f>SEKTOR_USD!F25*$B$54</f>
        <v>5680098.1682887133</v>
      </c>
      <c r="G25" s="98">
        <f>SEKTOR_USD!G25*$C$54</f>
        <v>8821194.5315014925</v>
      </c>
      <c r="H25" s="99">
        <f t="shared" si="1"/>
        <v>55.300036551289423</v>
      </c>
      <c r="I25" s="99">
        <f t="shared" si="4"/>
        <v>0.85550156575942304</v>
      </c>
      <c r="J25" s="98">
        <f>SEKTOR_USD!J25*$B$55</f>
        <v>8826401.1246308628</v>
      </c>
      <c r="K25" s="98">
        <f>SEKTOR_USD!K25*$C$55</f>
        <v>12509190.956921009</v>
      </c>
      <c r="L25" s="99">
        <f t="shared" si="2"/>
        <v>41.724705010437283</v>
      </c>
      <c r="M25" s="99">
        <f t="shared" si="5"/>
        <v>0.82574613629966787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1492447.0684858202</v>
      </c>
      <c r="C26" s="98">
        <f>SEKTOR_USD!C26*$C$53</f>
        <v>2022062.7776367047</v>
      </c>
      <c r="D26" s="99">
        <f t="shared" si="0"/>
        <v>35.486398166751229</v>
      </c>
      <c r="E26" s="99">
        <f t="shared" si="3"/>
        <v>1.3771581994917814</v>
      </c>
      <c r="F26" s="98">
        <f>SEKTOR_USD!F26*$B$54</f>
        <v>9945957.422734566</v>
      </c>
      <c r="G26" s="98">
        <f>SEKTOR_USD!G26*$C$54</f>
        <v>16666778.458638592</v>
      </c>
      <c r="H26" s="99">
        <f t="shared" si="1"/>
        <v>67.573394397823463</v>
      </c>
      <c r="I26" s="99">
        <f t="shared" si="4"/>
        <v>1.6163859686590256</v>
      </c>
      <c r="J26" s="98">
        <f>SEKTOR_USD!J26*$B$55</f>
        <v>15625067.293589663</v>
      </c>
      <c r="K26" s="98">
        <f>SEKTOR_USD!K26*$C$55</f>
        <v>25274012.897507761</v>
      </c>
      <c r="L26" s="99">
        <f t="shared" si="2"/>
        <v>61.7529859079498</v>
      </c>
      <c r="M26" s="99">
        <f t="shared" si="5"/>
        <v>1.6683667689442558</v>
      </c>
    </row>
    <row r="27" spans="1:13" s="21" customFormat="1" ht="15.6" x14ac:dyDescent="0.3">
      <c r="A27" s="95" t="s">
        <v>19</v>
      </c>
      <c r="B27" s="93">
        <f>SEKTOR_USD!B27*$B$53</f>
        <v>9969543.8725565597</v>
      </c>
      <c r="C27" s="93">
        <f>SEKTOR_USD!C27*$C$53</f>
        <v>17361104.175785217</v>
      </c>
      <c r="D27" s="96">
        <f t="shared" si="0"/>
        <v>74.141409052580741</v>
      </c>
      <c r="E27" s="96">
        <f t="shared" si="3"/>
        <v>11.824057705991383</v>
      </c>
      <c r="F27" s="93">
        <f>SEKTOR_USD!F27*$B$54</f>
        <v>76167768.179862261</v>
      </c>
      <c r="G27" s="93">
        <f>SEKTOR_USD!G27*$C$54</f>
        <v>128307809.96530755</v>
      </c>
      <c r="H27" s="96">
        <f t="shared" si="1"/>
        <v>68.454207115957502</v>
      </c>
      <c r="I27" s="96">
        <f t="shared" si="4"/>
        <v>12.443613156074354</v>
      </c>
      <c r="J27" s="93">
        <f>SEKTOR_USD!J27*$B$55</f>
        <v>118695751.99816266</v>
      </c>
      <c r="K27" s="93">
        <f>SEKTOR_USD!K27*$C$55</f>
        <v>180835014.99201488</v>
      </c>
      <c r="L27" s="96">
        <f t="shared" si="2"/>
        <v>52.35171600312546</v>
      </c>
      <c r="M27" s="96">
        <f t="shared" si="5"/>
        <v>11.937128104574327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9969543.8725565597</v>
      </c>
      <c r="C28" s="98">
        <f>SEKTOR_USD!C28*$C$53</f>
        <v>17361104.175785217</v>
      </c>
      <c r="D28" s="99">
        <f t="shared" si="0"/>
        <v>74.141409052580741</v>
      </c>
      <c r="E28" s="99">
        <f t="shared" si="3"/>
        <v>11.824057705991383</v>
      </c>
      <c r="F28" s="98">
        <f>SEKTOR_USD!F28*$B$54</f>
        <v>76167768.179862261</v>
      </c>
      <c r="G28" s="98">
        <f>SEKTOR_USD!G28*$C$54</f>
        <v>128307809.96530755</v>
      </c>
      <c r="H28" s="99">
        <f t="shared" si="1"/>
        <v>68.454207115957502</v>
      </c>
      <c r="I28" s="99">
        <f t="shared" si="4"/>
        <v>12.443613156074354</v>
      </c>
      <c r="J28" s="98">
        <f>SEKTOR_USD!J28*$B$55</f>
        <v>118695751.99816266</v>
      </c>
      <c r="K28" s="98">
        <f>SEKTOR_USD!K28*$C$55</f>
        <v>180835014.99201488</v>
      </c>
      <c r="L28" s="99">
        <f t="shared" si="2"/>
        <v>52.35171600312546</v>
      </c>
      <c r="M28" s="99">
        <f t="shared" si="5"/>
        <v>11.937128104574327</v>
      </c>
    </row>
    <row r="29" spans="1:13" s="21" customFormat="1" ht="15.6" x14ac:dyDescent="0.3">
      <c r="A29" s="95" t="s">
        <v>21</v>
      </c>
      <c r="B29" s="93">
        <f>SEKTOR_USD!B29*$B$53</f>
        <v>51936187.83834447</v>
      </c>
      <c r="C29" s="93">
        <f>SEKTOR_USD!C29*$C$53</f>
        <v>95026604.274910063</v>
      </c>
      <c r="D29" s="96">
        <f t="shared" si="0"/>
        <v>82.968000213431054</v>
      </c>
      <c r="E29" s="96">
        <f t="shared" si="3"/>
        <v>64.719388880697466</v>
      </c>
      <c r="F29" s="93">
        <f>SEKTOR_USD!F29*$B$54</f>
        <v>387072304.14107865</v>
      </c>
      <c r="G29" s="93">
        <f>SEKTOR_USD!G29*$C$54</f>
        <v>650384340.80429161</v>
      </c>
      <c r="H29" s="96">
        <f t="shared" si="1"/>
        <v>68.026576390555178</v>
      </c>
      <c r="I29" s="96">
        <f t="shared" si="4"/>
        <v>63.075904279913175</v>
      </c>
      <c r="J29" s="93">
        <f>SEKTOR_USD!J29*$B$55</f>
        <v>600058121.46987319</v>
      </c>
      <c r="K29" s="93">
        <f>SEKTOR_USD!K29*$C$55</f>
        <v>959434220.00806415</v>
      </c>
      <c r="L29" s="96">
        <f t="shared" si="2"/>
        <v>59.890214910829101</v>
      </c>
      <c r="M29" s="96">
        <f t="shared" si="5"/>
        <v>63.333360481399772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11175693.976764083</v>
      </c>
      <c r="C30" s="98">
        <f>SEKTOR_USD!C30*$C$53</f>
        <v>14781522.478254311</v>
      </c>
      <c r="D30" s="99">
        <f t="shared" si="0"/>
        <v>32.264918035401443</v>
      </c>
      <c r="E30" s="99">
        <f t="shared" si="3"/>
        <v>10.067192328069927</v>
      </c>
      <c r="F30" s="98">
        <f>SEKTOR_USD!F30*$B$54</f>
        <v>68404607.410367221</v>
      </c>
      <c r="G30" s="98">
        <f>SEKTOR_USD!G30*$C$54</f>
        <v>103639759.73955849</v>
      </c>
      <c r="H30" s="99">
        <f t="shared" si="1"/>
        <v>51.509910900900977</v>
      </c>
      <c r="I30" s="99">
        <f t="shared" si="4"/>
        <v>10.051243787391098</v>
      </c>
      <c r="J30" s="98">
        <f>SEKTOR_USD!J30*$B$55</f>
        <v>103012727.44902875</v>
      </c>
      <c r="K30" s="98">
        <f>SEKTOR_USD!K30*$C$55</f>
        <v>156698310.84721971</v>
      </c>
      <c r="L30" s="99">
        <f t="shared" si="2"/>
        <v>52.115485850770114</v>
      </c>
      <c r="M30" s="99">
        <f t="shared" si="5"/>
        <v>10.34383639936252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11215407.39075706</v>
      </c>
      <c r="C31" s="98">
        <f>SEKTOR_USD!C31*$C$53</f>
        <v>20533446.457448456</v>
      </c>
      <c r="D31" s="99">
        <f t="shared" si="0"/>
        <v>83.08248414026103</v>
      </c>
      <c r="E31" s="99">
        <f t="shared" si="3"/>
        <v>13.984632161495217</v>
      </c>
      <c r="F31" s="98">
        <f>SEKTOR_USD!F31*$B$54</f>
        <v>96351446.605276659</v>
      </c>
      <c r="G31" s="98">
        <f>SEKTOR_USD!G31*$C$54</f>
        <v>151323587.36486825</v>
      </c>
      <c r="H31" s="99">
        <f t="shared" si="1"/>
        <v>57.053778325504723</v>
      </c>
      <c r="I31" s="99">
        <f t="shared" si="4"/>
        <v>14.675740962821973</v>
      </c>
      <c r="J31" s="98">
        <f>SEKTOR_USD!J31*$B$55</f>
        <v>159681462.95179856</v>
      </c>
      <c r="K31" s="98">
        <f>SEKTOR_USD!K31*$C$55</f>
        <v>237418755.24731854</v>
      </c>
      <c r="L31" s="99">
        <f t="shared" si="2"/>
        <v>48.682728012697225</v>
      </c>
      <c r="M31" s="99">
        <f t="shared" si="5"/>
        <v>15.67228612191596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872079.69932043739</v>
      </c>
      <c r="C32" s="98">
        <f>SEKTOR_USD!C32*$C$53</f>
        <v>497408.03441670683</v>
      </c>
      <c r="D32" s="99">
        <f t="shared" si="0"/>
        <v>-42.963007302622806</v>
      </c>
      <c r="E32" s="99">
        <f t="shared" si="3"/>
        <v>0.3387676983454817</v>
      </c>
      <c r="F32" s="98">
        <f>SEKTOR_USD!F32*$B$54</f>
        <v>5051512.2292964095</v>
      </c>
      <c r="G32" s="98">
        <f>SEKTOR_USD!G32*$C$54</f>
        <v>7003877.109619922</v>
      </c>
      <c r="H32" s="99">
        <f t="shared" si="1"/>
        <v>38.649117169324242</v>
      </c>
      <c r="I32" s="99">
        <f t="shared" si="4"/>
        <v>0.67925356506637791</v>
      </c>
      <c r="J32" s="98">
        <f>SEKTOR_USD!J32*$B$55</f>
        <v>7073032.03028112</v>
      </c>
      <c r="K32" s="98">
        <f>SEKTOR_USD!K32*$C$55</f>
        <v>11812318.87389032</v>
      </c>
      <c r="L32" s="99">
        <f t="shared" si="2"/>
        <v>67.005024483408647</v>
      </c>
      <c r="M32" s="99">
        <f t="shared" si="5"/>
        <v>0.77974480559495762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6174645.2049468393</v>
      </c>
      <c r="C33" s="98">
        <f>SEKTOR_USD!C33*$C$53</f>
        <v>10259429.609436674</v>
      </c>
      <c r="D33" s="99">
        <f t="shared" si="0"/>
        <v>66.154155727316848</v>
      </c>
      <c r="E33" s="99">
        <f t="shared" si="3"/>
        <v>6.9873486446635686</v>
      </c>
      <c r="F33" s="98">
        <f>SEKTOR_USD!F33*$B$54</f>
        <v>43345904.288110904</v>
      </c>
      <c r="G33" s="98">
        <f>SEKTOR_USD!G33*$C$54</f>
        <v>73132671.296134993</v>
      </c>
      <c r="H33" s="99">
        <f t="shared" si="1"/>
        <v>68.71875785550084</v>
      </c>
      <c r="I33" s="99">
        <f t="shared" si="4"/>
        <v>7.0925898503411915</v>
      </c>
      <c r="J33" s="98">
        <f>SEKTOR_USD!J33*$B$55</f>
        <v>67300244.951349109</v>
      </c>
      <c r="K33" s="98">
        <f>SEKTOR_USD!K33*$C$55</f>
        <v>108270335.15894458</v>
      </c>
      <c r="L33" s="99">
        <f t="shared" si="2"/>
        <v>60.876584085559372</v>
      </c>
      <c r="M33" s="99">
        <f t="shared" si="5"/>
        <v>7.1470498165114167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4145099.6637110203</v>
      </c>
      <c r="C34" s="98">
        <f>SEKTOR_USD!C34*$C$53</f>
        <v>6442800.3638248937</v>
      </c>
      <c r="D34" s="99">
        <f t="shared" si="0"/>
        <v>55.431735941827519</v>
      </c>
      <c r="E34" s="99">
        <f t="shared" si="3"/>
        <v>4.3879722463909649</v>
      </c>
      <c r="F34" s="98">
        <f>SEKTOR_USD!F34*$B$54</f>
        <v>30431617.842690453</v>
      </c>
      <c r="G34" s="98">
        <f>SEKTOR_USD!G34*$C$54</f>
        <v>48000653.865625449</v>
      </c>
      <c r="H34" s="99">
        <f t="shared" si="1"/>
        <v>57.732836005480415</v>
      </c>
      <c r="I34" s="99">
        <f t="shared" si="4"/>
        <v>4.6552237786925774</v>
      </c>
      <c r="J34" s="98">
        <f>SEKTOR_USD!J34*$B$55</f>
        <v>46762096.043303423</v>
      </c>
      <c r="K34" s="98">
        <f>SEKTOR_USD!K34*$C$55</f>
        <v>70976754.305624515</v>
      </c>
      <c r="L34" s="99">
        <f t="shared" si="2"/>
        <v>51.782662265389959</v>
      </c>
      <c r="M34" s="99">
        <f t="shared" si="5"/>
        <v>4.6852574908158671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4467824.3038200112</v>
      </c>
      <c r="C35" s="98">
        <f>SEKTOR_USD!C35*$C$53</f>
        <v>8684414.4332327303</v>
      </c>
      <c r="D35" s="99">
        <f t="shared" si="0"/>
        <v>94.376811680072421</v>
      </c>
      <c r="E35" s="99">
        <f t="shared" si="3"/>
        <v>5.9146593650714019</v>
      </c>
      <c r="F35" s="98">
        <f>SEKTOR_USD!F35*$B$54</f>
        <v>33965760.778831959</v>
      </c>
      <c r="G35" s="98">
        <f>SEKTOR_USD!G35*$C$54</f>
        <v>61500760.115575857</v>
      </c>
      <c r="H35" s="99">
        <f t="shared" si="1"/>
        <v>81.066929476533858</v>
      </c>
      <c r="I35" s="99">
        <f t="shared" si="4"/>
        <v>5.9644979357817398</v>
      </c>
      <c r="J35" s="98">
        <f>SEKTOR_USD!J35*$B$55</f>
        <v>49841536.014447927</v>
      </c>
      <c r="K35" s="98">
        <f>SEKTOR_USD!K35*$C$55</f>
        <v>85765820.142358631</v>
      </c>
      <c r="L35" s="99">
        <f t="shared" si="2"/>
        <v>72.077000430919853</v>
      </c>
      <c r="M35" s="99">
        <f t="shared" si="5"/>
        <v>5.6615007999331537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6282242.5185778877</v>
      </c>
      <c r="C36" s="98">
        <f>SEKTOR_USD!C36*$C$53</f>
        <v>19476622.809780512</v>
      </c>
      <c r="D36" s="99">
        <f t="shared" si="0"/>
        <v>210.02659881696891</v>
      </c>
      <c r="E36" s="99">
        <f t="shared" si="3"/>
        <v>13.264865511369873</v>
      </c>
      <c r="F36" s="98">
        <f>SEKTOR_USD!F36*$B$54</f>
        <v>51995137.887136258</v>
      </c>
      <c r="G36" s="98">
        <f>SEKTOR_USD!G36*$C$54</f>
        <v>106574917.05065601</v>
      </c>
      <c r="H36" s="99">
        <f t="shared" si="1"/>
        <v>104.97092878567582</v>
      </c>
      <c r="I36" s="99">
        <f t="shared" si="4"/>
        <v>10.335902703644102</v>
      </c>
      <c r="J36" s="98">
        <f>SEKTOR_USD!J36*$B$55</f>
        <v>77664370.135173395</v>
      </c>
      <c r="K36" s="98">
        <f>SEKTOR_USD!K36*$C$55</f>
        <v>143347765.82086489</v>
      </c>
      <c r="L36" s="99">
        <f t="shared" si="2"/>
        <v>84.573396489755552</v>
      </c>
      <c r="M36" s="99">
        <f t="shared" si="5"/>
        <v>9.4625515096384678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2314553.1206162791</v>
      </c>
      <c r="C37" s="98">
        <f>SEKTOR_USD!C37*$C$53</f>
        <v>3575006.0451814057</v>
      </c>
      <c r="D37" s="99">
        <f t="shared" si="0"/>
        <v>54.45772288991644</v>
      </c>
      <c r="E37" s="99">
        <f t="shared" si="3"/>
        <v>2.4348150526307824</v>
      </c>
      <c r="F37" s="98">
        <f>SEKTOR_USD!F37*$B$54</f>
        <v>15823411.922361162</v>
      </c>
      <c r="G37" s="98">
        <f>SEKTOR_USD!G37*$C$54</f>
        <v>24185208.323555525</v>
      </c>
      <c r="H37" s="99">
        <f t="shared" si="1"/>
        <v>52.844458845046752</v>
      </c>
      <c r="I37" s="99">
        <f t="shared" si="4"/>
        <v>2.3455421502305054</v>
      </c>
      <c r="J37" s="98">
        <f>SEKTOR_USD!J37*$B$55</f>
        <v>22627523.574376039</v>
      </c>
      <c r="K37" s="98">
        <f>SEKTOR_USD!K37*$C$55</f>
        <v>34843473.642913453</v>
      </c>
      <c r="L37" s="99">
        <f t="shared" si="2"/>
        <v>53.987127793211343</v>
      </c>
      <c r="M37" s="99">
        <f t="shared" si="5"/>
        <v>2.3000579202107692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1362215.5038865097</v>
      </c>
      <c r="C38" s="98">
        <f>SEKTOR_USD!C38*$C$53</f>
        <v>3841214.5160437007</v>
      </c>
      <c r="D38" s="99">
        <f t="shared" si="0"/>
        <v>181.98288046820849</v>
      </c>
      <c r="E38" s="99">
        <f t="shared" si="3"/>
        <v>2.6161205899646216</v>
      </c>
      <c r="F38" s="98">
        <f>SEKTOR_USD!F38*$B$54</f>
        <v>14257179.531395607</v>
      </c>
      <c r="G38" s="98">
        <f>SEKTOR_USD!G38*$C$54</f>
        <v>27134356.355289653</v>
      </c>
      <c r="H38" s="99">
        <f t="shared" si="1"/>
        <v>90.320647190682635</v>
      </c>
      <c r="I38" s="99">
        <f t="shared" si="4"/>
        <v>2.6315579216540854</v>
      </c>
      <c r="J38" s="98">
        <f>SEKTOR_USD!J38*$B$55</f>
        <v>22387918.874168407</v>
      </c>
      <c r="K38" s="98">
        <f>SEKTOR_USD!K38*$C$55</f>
        <v>39807157.67350693</v>
      </c>
      <c r="L38" s="99">
        <f t="shared" si="2"/>
        <v>77.806422728452716</v>
      </c>
      <c r="M38" s="99">
        <f t="shared" si="5"/>
        <v>2.6277164333944052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1288989.6016090321</v>
      </c>
      <c r="C39" s="98">
        <f>SEKTOR_USD!C39*$C$53</f>
        <v>2415807.768391585</v>
      </c>
      <c r="D39" s="99">
        <f t="shared" si="0"/>
        <v>87.418716596003378</v>
      </c>
      <c r="E39" s="99">
        <f t="shared" si="3"/>
        <v>1.6453245237641936</v>
      </c>
      <c r="F39" s="98">
        <f>SEKTOR_USD!F39*$B$54</f>
        <v>8217101.6316245906</v>
      </c>
      <c r="G39" s="98">
        <f>SEKTOR_USD!G39*$C$54</f>
        <v>14957803.360097643</v>
      </c>
      <c r="H39" s="99">
        <f t="shared" si="1"/>
        <v>82.032595319626807</v>
      </c>
      <c r="I39" s="99">
        <f t="shared" si="4"/>
        <v>1.4506452781635868</v>
      </c>
      <c r="J39" s="98">
        <f>SEKTOR_USD!J39*$B$55</f>
        <v>14612620.198240384</v>
      </c>
      <c r="K39" s="98">
        <f>SEKTOR_USD!K39*$C$55</f>
        <v>23078290.837995611</v>
      </c>
      <c r="L39" s="99">
        <f t="shared" si="2"/>
        <v>57.93396752195504</v>
      </c>
      <c r="M39" s="99">
        <f t="shared" si="5"/>
        <v>1.5234246209449112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2581417.2717153612</v>
      </c>
      <c r="C40" s="98">
        <f>SEKTOR_USD!C40*$C$53</f>
        <v>4436571.9151976136</v>
      </c>
      <c r="D40" s="99">
        <f t="shared" si="0"/>
        <v>71.865740723486198</v>
      </c>
      <c r="E40" s="99">
        <f t="shared" si="3"/>
        <v>3.0215982699559301</v>
      </c>
      <c r="F40" s="98">
        <f>SEKTOR_USD!F40*$B$54</f>
        <v>18829556.612933621</v>
      </c>
      <c r="G40" s="98">
        <f>SEKTOR_USD!G40*$C$54</f>
        <v>32231456.511113942</v>
      </c>
      <c r="H40" s="99">
        <f t="shared" si="1"/>
        <v>71.174803388492123</v>
      </c>
      <c r="I40" s="99">
        <f t="shared" si="4"/>
        <v>3.1258874762929905</v>
      </c>
      <c r="J40" s="98">
        <f>SEKTOR_USD!J40*$B$55</f>
        <v>28441264.912166398</v>
      </c>
      <c r="K40" s="98">
        <f>SEKTOR_USD!K40*$C$55</f>
        <v>46403135.485753581</v>
      </c>
      <c r="L40" s="99">
        <f t="shared" si="2"/>
        <v>63.154260645782969</v>
      </c>
      <c r="M40" s="99">
        <f t="shared" si="5"/>
        <v>3.0631245435062384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56019.5826199566</v>
      </c>
      <c r="C41" s="98">
        <f>SEKTOR_USD!C41*$C$53</f>
        <v>82359.843701468752</v>
      </c>
      <c r="D41" s="99">
        <f t="shared" si="0"/>
        <v>47.019738187282762</v>
      </c>
      <c r="E41" s="99">
        <f t="shared" si="3"/>
        <v>5.6092488975491829E-2</v>
      </c>
      <c r="F41" s="98">
        <f>SEKTOR_USD!F41*$B$54</f>
        <v>399067.40105378942</v>
      </c>
      <c r="G41" s="98">
        <f>SEKTOR_USD!G41*$C$54</f>
        <v>699289.71219591715</v>
      </c>
      <c r="H41" s="99">
        <f t="shared" si="1"/>
        <v>75.23097861397639</v>
      </c>
      <c r="I41" s="99">
        <f t="shared" si="4"/>
        <v>6.7818869832953779E-2</v>
      </c>
      <c r="J41" s="98">
        <f>SEKTOR_USD!J41*$B$55</f>
        <v>653324.33553970547</v>
      </c>
      <c r="K41" s="98">
        <f>SEKTOR_USD!K41*$C$55</f>
        <v>1012101.9716733204</v>
      </c>
      <c r="L41" s="99">
        <f t="shared" si="2"/>
        <v>54.915700612503883</v>
      </c>
      <c r="M41" s="99">
        <f t="shared" si="5"/>
        <v>6.6810019571100027E-2</v>
      </c>
    </row>
    <row r="42" spans="1:13" ht="16.8" x14ac:dyDescent="0.3">
      <c r="A42" s="92" t="s">
        <v>31</v>
      </c>
      <c r="B42" s="93">
        <f>SEKTOR_USD!B42*$B$53</f>
        <v>2343006.3421964915</v>
      </c>
      <c r="C42" s="93">
        <f>SEKTOR_USD!C42*$C$53</f>
        <v>4320781.7064686064</v>
      </c>
      <c r="D42" s="96">
        <f t="shared" si="0"/>
        <v>84.411865587099328</v>
      </c>
      <c r="E42" s="96">
        <f t="shared" si="3"/>
        <v>2.9427374961285278</v>
      </c>
      <c r="F42" s="93">
        <f>SEKTOR_USD!F42*$B$54</f>
        <v>16870309.228213351</v>
      </c>
      <c r="G42" s="93">
        <f>SEKTOR_USD!G42*$C$54</f>
        <v>30627627.327888209</v>
      </c>
      <c r="H42" s="96">
        <f t="shared" si="1"/>
        <v>81.547515896552568</v>
      </c>
      <c r="I42" s="96">
        <f t="shared" si="4"/>
        <v>2.9703441003295175</v>
      </c>
      <c r="J42" s="93">
        <f>SEKTOR_USD!J42*$B$55</f>
        <v>25427429.074472018</v>
      </c>
      <c r="K42" s="93">
        <f>SEKTOR_USD!K42*$C$55</f>
        <v>44040353.378285088</v>
      </c>
      <c r="L42" s="96">
        <f t="shared" si="2"/>
        <v>73.200181777321717</v>
      </c>
      <c r="M42" s="96">
        <f t="shared" si="5"/>
        <v>2.9071545688788523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2343006.3421964915</v>
      </c>
      <c r="C43" s="98">
        <f>SEKTOR_USD!C43*$C$53</f>
        <v>4320781.7064686064</v>
      </c>
      <c r="D43" s="99">
        <f t="shared" si="0"/>
        <v>84.411865587099328</v>
      </c>
      <c r="E43" s="99">
        <f t="shared" si="3"/>
        <v>2.9427374961285278</v>
      </c>
      <c r="F43" s="98">
        <f>SEKTOR_USD!F43*$B$54</f>
        <v>16870309.228213351</v>
      </c>
      <c r="G43" s="98">
        <f>SEKTOR_USD!G43*$C$54</f>
        <v>30627627.327888209</v>
      </c>
      <c r="H43" s="99">
        <f t="shared" si="1"/>
        <v>81.547515896552568</v>
      </c>
      <c r="I43" s="99">
        <f t="shared" si="4"/>
        <v>2.9703441003295175</v>
      </c>
      <c r="J43" s="98">
        <f>SEKTOR_USD!J43*$B$55</f>
        <v>25427429.074472018</v>
      </c>
      <c r="K43" s="98">
        <f>SEKTOR_USD!K43*$C$55</f>
        <v>44040353.378285088</v>
      </c>
      <c r="L43" s="99">
        <f t="shared" si="2"/>
        <v>73.200181777321717</v>
      </c>
      <c r="M43" s="99">
        <f t="shared" si="5"/>
        <v>2.9071545688788523</v>
      </c>
    </row>
    <row r="44" spans="1:13" ht="17.399999999999999" x14ac:dyDescent="0.3">
      <c r="A44" s="100" t="s">
        <v>33</v>
      </c>
      <c r="B44" s="101">
        <f>SEKTOR_USD!B44*$B$53</f>
        <v>82777158.817410856</v>
      </c>
      <c r="C44" s="101">
        <f>SEKTOR_USD!C44*$C$53</f>
        <v>146828648.90779543</v>
      </c>
      <c r="D44" s="102">
        <f>(C44-B44)/B44*100</f>
        <v>77.378217621202481</v>
      </c>
      <c r="E44" s="103">
        <f t="shared" si="3"/>
        <v>100</v>
      </c>
      <c r="F44" s="101">
        <f>SEKTOR_USD!F44*$B$54</f>
        <v>623361964.09732449</v>
      </c>
      <c r="G44" s="101">
        <f>SEKTOR_USD!G44*$C$54</f>
        <v>1031113779.8644444</v>
      </c>
      <c r="H44" s="102">
        <f>(G44-F44)/F44*100</f>
        <v>65.41172533001361</v>
      </c>
      <c r="I44" s="102">
        <f t="shared" si="4"/>
        <v>100</v>
      </c>
      <c r="J44" s="101">
        <f>SEKTOR_USD!J44*$B$55</f>
        <v>965407960.87742531</v>
      </c>
      <c r="K44" s="101">
        <f>SEKTOR_USD!K44*$C$55</f>
        <v>1514895487.4893117</v>
      </c>
      <c r="L44" s="102">
        <f>(K44-J44)/J44*100</f>
        <v>56.917650245236892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2020</v>
      </c>
      <c r="C52" s="82">
        <v>2021</v>
      </c>
    </row>
    <row r="53" spans="1:3" x14ac:dyDescent="0.25">
      <c r="A53" s="84" t="s">
        <v>223</v>
      </c>
      <c r="B53" s="83">
        <v>7.2656200000000002</v>
      </c>
      <c r="C53" s="83">
        <v>8.4847979999999996</v>
      </c>
    </row>
    <row r="54" spans="1:3" x14ac:dyDescent="0.25">
      <c r="A54" s="82" t="s">
        <v>225</v>
      </c>
      <c r="B54" s="83">
        <v>6.6298361249999997</v>
      </c>
      <c r="C54" s="83">
        <v>8.0542858749999997</v>
      </c>
    </row>
    <row r="55" spans="1:3" x14ac:dyDescent="0.25">
      <c r="A55" s="82" t="s">
        <v>224</v>
      </c>
      <c r="B55" s="83">
        <v>6.3453869999999988</v>
      </c>
      <c r="C55" s="83">
        <v>7.9670096666666668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B1" sqref="B1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6" t="s">
        <v>37</v>
      </c>
      <c r="B5" s="157"/>
      <c r="C5" s="157"/>
      <c r="D5" s="157"/>
      <c r="E5" s="157"/>
      <c r="F5" s="157"/>
      <c r="G5" s="158"/>
    </row>
    <row r="6" spans="1:7" ht="50.25" customHeight="1" x14ac:dyDescent="0.25">
      <c r="A6" s="88"/>
      <c r="B6" s="159" t="s">
        <v>122</v>
      </c>
      <c r="C6" s="159"/>
      <c r="D6" s="159" t="s">
        <v>123</v>
      </c>
      <c r="E6" s="159"/>
      <c r="F6" s="159" t="s">
        <v>119</v>
      </c>
      <c r="G6" s="159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38.470055818748413</v>
      </c>
      <c r="C8" s="105">
        <f>SEKTOR_TL!D8</f>
        <v>61.705463906838609</v>
      </c>
      <c r="D8" s="105">
        <f>SEKTOR_USD!H8</f>
        <v>20.529355239900593</v>
      </c>
      <c r="E8" s="105">
        <f>SEKTOR_TL!H8</f>
        <v>46.425622764784187</v>
      </c>
      <c r="F8" s="105">
        <f>SEKTOR_USD!L8</f>
        <v>14.171483810654767</v>
      </c>
      <c r="G8" s="105">
        <f>SEKTOR_TL!L8</f>
        <v>43.349068414135125</v>
      </c>
    </row>
    <row r="9" spans="1:7" s="21" customFormat="1" ht="15.6" x14ac:dyDescent="0.3">
      <c r="A9" s="95" t="s">
        <v>3</v>
      </c>
      <c r="B9" s="105">
        <f>SEKTOR_USD!D9</f>
        <v>33.458185783854091</v>
      </c>
      <c r="C9" s="105">
        <f>SEKTOR_TL!D9</f>
        <v>55.852597276278324</v>
      </c>
      <c r="D9" s="105">
        <f>SEKTOR_USD!H9</f>
        <v>16.165623066244152</v>
      </c>
      <c r="E9" s="105">
        <f>SEKTOR_TL!H9</f>
        <v>41.124323344119524</v>
      </c>
      <c r="F9" s="105">
        <f>SEKTOR_USD!L9</f>
        <v>10.522386399507091</v>
      </c>
      <c r="G9" s="105">
        <f>SEKTOR_TL!L9</f>
        <v>38.767410219099588</v>
      </c>
    </row>
    <row r="10" spans="1:7" ht="13.8" x14ac:dyDescent="0.25">
      <c r="A10" s="97" t="s">
        <v>4</v>
      </c>
      <c r="B10" s="106">
        <f>SEKTOR_USD!D10</f>
        <v>43.89753021510969</v>
      </c>
      <c r="C10" s="106">
        <f>SEKTOR_TL!D10</f>
        <v>68.043673709071243</v>
      </c>
      <c r="D10" s="106">
        <f>SEKTOR_USD!H10</f>
        <v>21.165606439458028</v>
      </c>
      <c r="E10" s="106">
        <f>SEKTOR_TL!H10</f>
        <v>47.198575361639996</v>
      </c>
      <c r="F10" s="106">
        <f>SEKTOR_USD!L10</f>
        <v>16.097855116352825</v>
      </c>
      <c r="G10" s="106">
        <f>SEKTOR_TL!L10</f>
        <v>45.767741824296813</v>
      </c>
    </row>
    <row r="11" spans="1:7" ht="13.8" x14ac:dyDescent="0.25">
      <c r="A11" s="97" t="s">
        <v>5</v>
      </c>
      <c r="B11" s="106">
        <f>SEKTOR_USD!D11</f>
        <v>14.321716099377472</v>
      </c>
      <c r="C11" s="106">
        <f>SEKTOR_TL!D11</f>
        <v>33.505009636695263</v>
      </c>
      <c r="D11" s="106">
        <f>SEKTOR_USD!H11</f>
        <v>19.604598948937351</v>
      </c>
      <c r="E11" s="106">
        <f>SEKTOR_TL!H11</f>
        <v>45.302178475710981</v>
      </c>
      <c r="F11" s="106">
        <f>SEKTOR_USD!L11</f>
        <v>18.665453001191086</v>
      </c>
      <c r="G11" s="106">
        <f>SEKTOR_TL!L11</f>
        <v>48.991513229984001</v>
      </c>
    </row>
    <row r="12" spans="1:7" ht="13.8" x14ac:dyDescent="0.25">
      <c r="A12" s="97" t="s">
        <v>6</v>
      </c>
      <c r="B12" s="106">
        <f>SEKTOR_USD!D12</f>
        <v>38.023079287818732</v>
      </c>
      <c r="C12" s="106">
        <f>SEKTOR_TL!D12</f>
        <v>61.183484285597878</v>
      </c>
      <c r="D12" s="106">
        <f>SEKTOR_USD!H12</f>
        <v>22.891202664570638</v>
      </c>
      <c r="E12" s="106">
        <f>SEKTOR_TL!H12</f>
        <v>49.294923603109957</v>
      </c>
      <c r="F12" s="106">
        <f>SEKTOR_USD!L12</f>
        <v>19.956975825403021</v>
      </c>
      <c r="G12" s="106">
        <f>SEKTOR_TL!L12</f>
        <v>50.613096724452845</v>
      </c>
    </row>
    <row r="13" spans="1:7" ht="13.8" x14ac:dyDescent="0.25">
      <c r="A13" s="97" t="s">
        <v>7</v>
      </c>
      <c r="B13" s="106">
        <f>SEKTOR_USD!D13</f>
        <v>34.329577313179769</v>
      </c>
      <c r="C13" s="106">
        <f>SEKTOR_TL!D13</f>
        <v>56.870209139442075</v>
      </c>
      <c r="D13" s="106">
        <f>SEKTOR_USD!H13</f>
        <v>11.79083077731738</v>
      </c>
      <c r="E13" s="106">
        <f>SEKTOR_TL!H13</f>
        <v>35.809587493274989</v>
      </c>
      <c r="F13" s="106">
        <f>SEKTOR_USD!L13</f>
        <v>6.742687398323036</v>
      </c>
      <c r="G13" s="106">
        <f>SEKTOR_TL!L13</f>
        <v>34.021773982960859</v>
      </c>
    </row>
    <row r="14" spans="1:7" ht="13.8" x14ac:dyDescent="0.25">
      <c r="A14" s="97" t="s">
        <v>8</v>
      </c>
      <c r="B14" s="106">
        <f>SEKTOR_USD!D14</f>
        <v>23.50528124323732</v>
      </c>
      <c r="C14" s="106">
        <f>SEKTOR_TL!D14</f>
        <v>44.22958581401965</v>
      </c>
      <c r="D14" s="106">
        <f>SEKTOR_USD!H14</f>
        <v>5.3544861020224053</v>
      </c>
      <c r="E14" s="106">
        <f>SEKTOR_TL!H14</f>
        <v>27.990365565695313</v>
      </c>
      <c r="F14" s="106">
        <f>SEKTOR_USD!L14</f>
        <v>-12.376613102066447</v>
      </c>
      <c r="G14" s="106">
        <f>SEKTOR_TL!L14</f>
        <v>10.016358409961457</v>
      </c>
    </row>
    <row r="15" spans="1:7" ht="13.8" x14ac:dyDescent="0.25">
      <c r="A15" s="97" t="s">
        <v>9</v>
      </c>
      <c r="B15" s="106">
        <f>SEKTOR_USD!D15</f>
        <v>65.804535873173108</v>
      </c>
      <c r="C15" s="106">
        <f>SEKTOR_TL!D15</f>
        <v>93.626695914130849</v>
      </c>
      <c r="D15" s="106">
        <f>SEKTOR_USD!H15</f>
        <v>5.4467208567318748</v>
      </c>
      <c r="E15" s="106">
        <f>SEKTOR_TL!H15</f>
        <v>28.102417367283472</v>
      </c>
      <c r="F15" s="106">
        <f>SEKTOR_USD!L15</f>
        <v>5.3972690739092073</v>
      </c>
      <c r="G15" s="106">
        <f>SEKTOR_TL!L15</f>
        <v>32.332521491928311</v>
      </c>
    </row>
    <row r="16" spans="1:7" ht="13.8" x14ac:dyDescent="0.25">
      <c r="A16" s="97" t="s">
        <v>10</v>
      </c>
      <c r="B16" s="106">
        <f>SEKTOR_USD!D16</f>
        <v>-15.452335620393967</v>
      </c>
      <c r="C16" s="106">
        <f>SEKTOR_TL!D16</f>
        <v>-1.2651564996858486</v>
      </c>
      <c r="D16" s="106">
        <f>SEKTOR_USD!H16</f>
        <v>-17.852013088171908</v>
      </c>
      <c r="E16" s="106">
        <f>SEKTOR_TL!H16</f>
        <v>-0.20215308962528528</v>
      </c>
      <c r="F16" s="106">
        <f>SEKTOR_USD!L16</f>
        <v>-11.36410899451335</v>
      </c>
      <c r="G16" s="106">
        <f>SEKTOR_TL!L16</f>
        <v>11.287617359559839</v>
      </c>
    </row>
    <row r="17" spans="1:7" ht="13.8" x14ac:dyDescent="0.25">
      <c r="A17" s="107" t="s">
        <v>11</v>
      </c>
      <c r="B17" s="106">
        <f>SEKTOR_USD!D17</f>
        <v>40.418816678109927</v>
      </c>
      <c r="C17" s="106">
        <f>SEKTOR_TL!D17</f>
        <v>63.981228706262328</v>
      </c>
      <c r="D17" s="106">
        <f>SEKTOR_USD!H17</f>
        <v>57.226797844686509</v>
      </c>
      <c r="E17" s="106">
        <f>SEKTOR_TL!H17</f>
        <v>91.007673972022786</v>
      </c>
      <c r="F17" s="106">
        <f>SEKTOR_USD!L17</f>
        <v>45.281503469034305</v>
      </c>
      <c r="G17" s="106">
        <f>SEKTOR_TL!L17</f>
        <v>82.409542952331108</v>
      </c>
    </row>
    <row r="18" spans="1:7" s="21" customFormat="1" ht="15.6" x14ac:dyDescent="0.3">
      <c r="A18" s="95" t="s">
        <v>12</v>
      </c>
      <c r="B18" s="105">
        <f>SEKTOR_USD!D18</f>
        <v>59.761185003095129</v>
      </c>
      <c r="C18" s="105">
        <f>SEKTOR_TL!D18</f>
        <v>86.569264975582456</v>
      </c>
      <c r="D18" s="105">
        <f>SEKTOR_USD!H18</f>
        <v>36.476331959177777</v>
      </c>
      <c r="E18" s="105">
        <f>SEKTOR_TL!H18</f>
        <v>65.798878289863723</v>
      </c>
      <c r="F18" s="105">
        <f>SEKTOR_USD!L18</f>
        <v>27.965713241734246</v>
      </c>
      <c r="G18" s="105">
        <f>SEKTOR_TL!L18</f>
        <v>60.668541477263979</v>
      </c>
    </row>
    <row r="19" spans="1:7" ht="13.8" x14ac:dyDescent="0.25">
      <c r="A19" s="97" t="s">
        <v>13</v>
      </c>
      <c r="B19" s="106">
        <f>SEKTOR_USD!D19</f>
        <v>59.761185003095129</v>
      </c>
      <c r="C19" s="106">
        <f>SEKTOR_TL!D19</f>
        <v>86.569264975582456</v>
      </c>
      <c r="D19" s="106">
        <f>SEKTOR_USD!H19</f>
        <v>36.476331959177777</v>
      </c>
      <c r="E19" s="106">
        <f>SEKTOR_TL!H19</f>
        <v>65.798878289863723</v>
      </c>
      <c r="F19" s="106">
        <f>SEKTOR_USD!L19</f>
        <v>27.965713241734246</v>
      </c>
      <c r="G19" s="106">
        <f>SEKTOR_TL!L19</f>
        <v>60.668541477263979</v>
      </c>
    </row>
    <row r="20" spans="1:7" s="21" customFormat="1" ht="15.6" x14ac:dyDescent="0.3">
      <c r="A20" s="95" t="s">
        <v>110</v>
      </c>
      <c r="B20" s="105">
        <f>SEKTOR_USD!D20</f>
        <v>42.105867237635699</v>
      </c>
      <c r="C20" s="105">
        <f>SEKTOR_TL!D20</f>
        <v>65.951367966692004</v>
      </c>
      <c r="D20" s="105">
        <f>SEKTOR_USD!H20</f>
        <v>26.083903346782044</v>
      </c>
      <c r="E20" s="105">
        <f>SEKTOR_TL!H20</f>
        <v>53.173590213114316</v>
      </c>
      <c r="F20" s="105">
        <f>SEKTOR_USD!L20</f>
        <v>19.117654307993572</v>
      </c>
      <c r="G20" s="105">
        <f>SEKTOR_TL!L20</f>
        <v>49.559278786690768</v>
      </c>
    </row>
    <row r="21" spans="1:7" ht="13.8" x14ac:dyDescent="0.25">
      <c r="A21" s="97" t="s">
        <v>109</v>
      </c>
      <c r="B21" s="106">
        <f>SEKTOR_USD!D21</f>
        <v>42.105867237635699</v>
      </c>
      <c r="C21" s="106">
        <f>SEKTOR_TL!D21</f>
        <v>65.951367966692004</v>
      </c>
      <c r="D21" s="106">
        <f>SEKTOR_USD!H21</f>
        <v>26.083903346782044</v>
      </c>
      <c r="E21" s="106">
        <f>SEKTOR_TL!H21</f>
        <v>53.173590213114316</v>
      </c>
      <c r="F21" s="106">
        <f>SEKTOR_USD!L21</f>
        <v>19.117654307993572</v>
      </c>
      <c r="G21" s="106">
        <f>SEKTOR_TL!L21</f>
        <v>49.559278786690768</v>
      </c>
    </row>
    <row r="22" spans="1:7" ht="16.8" x14ac:dyDescent="0.3">
      <c r="A22" s="92" t="s">
        <v>14</v>
      </c>
      <c r="B22" s="105">
        <f>SEKTOR_USD!D22</f>
        <v>54.083030972958312</v>
      </c>
      <c r="C22" s="105">
        <f>SEKTOR_TL!D22</f>
        <v>79.938311256753678</v>
      </c>
      <c r="D22" s="105">
        <f>SEKTOR_USD!H22</f>
        <v>38.756025246609418</v>
      </c>
      <c r="E22" s="105">
        <f>SEKTOR_TL!H22</f>
        <v>68.568373809527543</v>
      </c>
      <c r="F22" s="105">
        <f>SEKTOR_USD!L22</f>
        <v>26.649208279769397</v>
      </c>
      <c r="G22" s="105">
        <f>SEKTOR_TL!L22</f>
        <v>59.015591427379142</v>
      </c>
    </row>
    <row r="23" spans="1:7" s="21" customFormat="1" ht="15.6" x14ac:dyDescent="0.3">
      <c r="A23" s="95" t="s">
        <v>15</v>
      </c>
      <c r="B23" s="105">
        <f>SEKTOR_USD!D23</f>
        <v>40.616540178563795</v>
      </c>
      <c r="C23" s="105">
        <f>SEKTOR_TL!D23</f>
        <v>64.212130399607688</v>
      </c>
      <c r="D23" s="105">
        <f>SEKTOR_USD!H23</f>
        <v>42.796367098872992</v>
      </c>
      <c r="E23" s="105">
        <f>SEKTOR_TL!H23</f>
        <v>73.476801061318426</v>
      </c>
      <c r="F23" s="105">
        <f>SEKTOR_USD!L23</f>
        <v>29.724697687899639</v>
      </c>
      <c r="G23" s="105">
        <f>SEKTOR_TL!L23</f>
        <v>62.877050759064446</v>
      </c>
    </row>
    <row r="24" spans="1:7" ht="13.8" x14ac:dyDescent="0.25">
      <c r="A24" s="97" t="s">
        <v>16</v>
      </c>
      <c r="B24" s="106">
        <f>SEKTOR_USD!D24</f>
        <v>46.091953818051991</v>
      </c>
      <c r="C24" s="106">
        <f>SEKTOR_TL!D24</f>
        <v>70.606323695913048</v>
      </c>
      <c r="D24" s="106">
        <f>SEKTOR_USD!H24</f>
        <v>47.414047040439876</v>
      </c>
      <c r="E24" s="106">
        <f>SEKTOR_TL!H24</f>
        <v>79.086610056202645</v>
      </c>
      <c r="F24" s="106">
        <f>SEKTOR_USD!L24</f>
        <v>33.382801279550094</v>
      </c>
      <c r="G24" s="106">
        <f>SEKTOR_TL!L24</f>
        <v>67.470016747797246</v>
      </c>
    </row>
    <row r="25" spans="1:7" ht="13.8" x14ac:dyDescent="0.25">
      <c r="A25" s="97" t="s">
        <v>17</v>
      </c>
      <c r="B25" s="106">
        <f>SEKTOR_USD!D25</f>
        <v>60.460788417097667</v>
      </c>
      <c r="C25" s="106">
        <f>SEKTOR_TL!D25</f>
        <v>87.386262513015168</v>
      </c>
      <c r="D25" s="106">
        <f>SEKTOR_USD!H25</f>
        <v>27.834274635994209</v>
      </c>
      <c r="E25" s="106">
        <f>SEKTOR_TL!H25</f>
        <v>55.300036551289423</v>
      </c>
      <c r="F25" s="106">
        <f>SEKTOR_USD!L25</f>
        <v>12.877746906051227</v>
      </c>
      <c r="G25" s="106">
        <f>SEKTOR_TL!L25</f>
        <v>41.724705010437283</v>
      </c>
    </row>
    <row r="26" spans="1:7" ht="13.8" x14ac:dyDescent="0.25">
      <c r="A26" s="97" t="s">
        <v>18</v>
      </c>
      <c r="B26" s="106">
        <f>SEKTOR_USD!D26</f>
        <v>16.018399524456697</v>
      </c>
      <c r="C26" s="106">
        <f>SEKTOR_TL!D26</f>
        <v>35.486398166751229</v>
      </c>
      <c r="D26" s="106">
        <f>SEKTOR_USD!H26</f>
        <v>37.937014033235144</v>
      </c>
      <c r="E26" s="106">
        <f>SEKTOR_TL!H26</f>
        <v>67.573394397823463</v>
      </c>
      <c r="F26" s="106">
        <f>SEKTOR_USD!L26</f>
        <v>28.829427468351383</v>
      </c>
      <c r="G26" s="106">
        <f>SEKTOR_TL!L26</f>
        <v>61.7529859079498</v>
      </c>
    </row>
    <row r="27" spans="1:7" s="21" customFormat="1" ht="15.6" x14ac:dyDescent="0.3">
      <c r="A27" s="95" t="s">
        <v>19</v>
      </c>
      <c r="B27" s="105">
        <f>SEKTOR_USD!D27</f>
        <v>49.119083853335319</v>
      </c>
      <c r="C27" s="105">
        <f>SEKTOR_TL!D27</f>
        <v>74.141409052580741</v>
      </c>
      <c r="D27" s="105">
        <f>SEKTOR_USD!H27</f>
        <v>38.66204963150841</v>
      </c>
      <c r="E27" s="105">
        <f>SEKTOR_TL!H27</f>
        <v>68.454207115957502</v>
      </c>
      <c r="F27" s="105">
        <f>SEKTOR_USD!L27</f>
        <v>21.341712712945231</v>
      </c>
      <c r="G27" s="105">
        <f>SEKTOR_TL!L27</f>
        <v>52.35171600312546</v>
      </c>
    </row>
    <row r="28" spans="1:7" ht="13.8" x14ac:dyDescent="0.25">
      <c r="A28" s="97" t="s">
        <v>20</v>
      </c>
      <c r="B28" s="106">
        <f>SEKTOR_USD!D28</f>
        <v>49.119083853335319</v>
      </c>
      <c r="C28" s="106">
        <f>SEKTOR_TL!D28</f>
        <v>74.141409052580741</v>
      </c>
      <c r="D28" s="106">
        <f>SEKTOR_USD!H28</f>
        <v>38.66204963150841</v>
      </c>
      <c r="E28" s="106">
        <f>SEKTOR_TL!H28</f>
        <v>68.454207115957502</v>
      </c>
      <c r="F28" s="106">
        <f>SEKTOR_USD!L28</f>
        <v>21.341712712945231</v>
      </c>
      <c r="G28" s="106">
        <f>SEKTOR_TL!L28</f>
        <v>52.35171600312546</v>
      </c>
    </row>
    <row r="29" spans="1:7" s="21" customFormat="1" ht="15.6" x14ac:dyDescent="0.3">
      <c r="A29" s="95" t="s">
        <v>21</v>
      </c>
      <c r="B29" s="105">
        <f>SEKTOR_USD!D29</f>
        <v>56.677384860630639</v>
      </c>
      <c r="C29" s="105">
        <f>SEKTOR_TL!D29</f>
        <v>82.968000213431054</v>
      </c>
      <c r="D29" s="105">
        <f>SEKTOR_USD!H29</f>
        <v>38.310048017034759</v>
      </c>
      <c r="E29" s="105">
        <f>SEKTOR_TL!H29</f>
        <v>68.026576390555178</v>
      </c>
      <c r="F29" s="105">
        <f>SEKTOR_USD!L29</f>
        <v>27.345808976138319</v>
      </c>
      <c r="G29" s="105">
        <f>SEKTOR_TL!L29</f>
        <v>59.890214910829101</v>
      </c>
    </row>
    <row r="30" spans="1:7" ht="13.8" x14ac:dyDescent="0.25">
      <c r="A30" s="97" t="s">
        <v>22</v>
      </c>
      <c r="B30" s="106">
        <f>SEKTOR_USD!D30</f>
        <v>13.259812876673507</v>
      </c>
      <c r="C30" s="106">
        <f>SEKTOR_TL!D30</f>
        <v>32.264918035401443</v>
      </c>
      <c r="D30" s="106">
        <f>SEKTOR_USD!H30</f>
        <v>24.714455902811448</v>
      </c>
      <c r="E30" s="106">
        <f>SEKTOR_TL!H30</f>
        <v>51.509910900900977</v>
      </c>
      <c r="F30" s="106">
        <f>SEKTOR_USD!L30</f>
        <v>21.153565365260267</v>
      </c>
      <c r="G30" s="106">
        <f>SEKTOR_TL!L30</f>
        <v>52.115485850770114</v>
      </c>
    </row>
    <row r="31" spans="1:7" ht="13.8" x14ac:dyDescent="0.25">
      <c r="A31" s="97" t="s">
        <v>23</v>
      </c>
      <c r="B31" s="106">
        <f>SEKTOR_USD!D31</f>
        <v>56.775418627427953</v>
      </c>
      <c r="C31" s="106">
        <f>SEKTOR_TL!D31</f>
        <v>83.08248414026103</v>
      </c>
      <c r="D31" s="106">
        <f>SEKTOR_USD!H31</f>
        <v>29.27785644437078</v>
      </c>
      <c r="E31" s="106">
        <f>SEKTOR_TL!H31</f>
        <v>57.053778325504723</v>
      </c>
      <c r="F31" s="106">
        <f>SEKTOR_USD!L31</f>
        <v>18.419518606036338</v>
      </c>
      <c r="G31" s="106">
        <f>SEKTOR_TL!L31</f>
        <v>48.682728012697225</v>
      </c>
    </row>
    <row r="32" spans="1:7" ht="13.8" x14ac:dyDescent="0.25">
      <c r="A32" s="97" t="s">
        <v>24</v>
      </c>
      <c r="B32" s="106">
        <f>SEKTOR_USD!D32</f>
        <v>-51.158635139938781</v>
      </c>
      <c r="C32" s="106">
        <f>SEKTOR_TL!D32</f>
        <v>-42.963007302622806</v>
      </c>
      <c r="D32" s="106">
        <f>SEKTOR_USD!H32</f>
        <v>14.128172251961907</v>
      </c>
      <c r="E32" s="106">
        <f>SEKTOR_TL!H32</f>
        <v>38.649117169324242</v>
      </c>
      <c r="F32" s="106">
        <f>SEKTOR_USD!L32</f>
        <v>33.012454563153248</v>
      </c>
      <c r="G32" s="106">
        <f>SEKTOR_TL!L32</f>
        <v>67.005024483408647</v>
      </c>
    </row>
    <row r="33" spans="1:7" ht="13.8" x14ac:dyDescent="0.25">
      <c r="A33" s="97" t="s">
        <v>105</v>
      </c>
      <c r="B33" s="106">
        <f>SEKTOR_USD!D33</f>
        <v>42.279516487665106</v>
      </c>
      <c r="C33" s="106">
        <f>SEKTOR_TL!D33</f>
        <v>66.154155727316848</v>
      </c>
      <c r="D33" s="106">
        <f>SEKTOR_USD!H33</f>
        <v>38.879812953687484</v>
      </c>
      <c r="E33" s="106">
        <f>SEKTOR_TL!H33</f>
        <v>68.71875785550084</v>
      </c>
      <c r="F33" s="106">
        <f>SEKTOR_USD!L33</f>
        <v>28.131410400060417</v>
      </c>
      <c r="G33" s="106">
        <f>SEKTOR_TL!L33</f>
        <v>60.876584085559372</v>
      </c>
    </row>
    <row r="34" spans="1:7" ht="13.8" x14ac:dyDescent="0.25">
      <c r="A34" s="97" t="s">
        <v>25</v>
      </c>
      <c r="B34" s="106">
        <f>SEKTOR_USD!D34</f>
        <v>33.097797884364596</v>
      </c>
      <c r="C34" s="106">
        <f>SEKTOR_TL!D34</f>
        <v>55.431735941827519</v>
      </c>
      <c r="D34" s="106">
        <f>SEKTOR_USD!H34</f>
        <v>29.836818617744271</v>
      </c>
      <c r="E34" s="106">
        <f>SEKTOR_TL!H34</f>
        <v>57.732836005480415</v>
      </c>
      <c r="F34" s="106">
        <f>SEKTOR_USD!L34</f>
        <v>20.88848542431321</v>
      </c>
      <c r="G34" s="106">
        <f>SEKTOR_TL!L34</f>
        <v>51.782662265389959</v>
      </c>
    </row>
    <row r="35" spans="1:7" ht="13.8" x14ac:dyDescent="0.25">
      <c r="A35" s="97" t="s">
        <v>26</v>
      </c>
      <c r="B35" s="106">
        <f>SEKTOR_USD!D35</f>
        <v>66.44686773674141</v>
      </c>
      <c r="C35" s="106">
        <f>SEKTOR_TL!D35</f>
        <v>94.376811680072421</v>
      </c>
      <c r="D35" s="106">
        <f>SEKTOR_USD!H35</f>
        <v>49.044134851539681</v>
      </c>
      <c r="E35" s="106">
        <f>SEKTOR_TL!H35</f>
        <v>81.066929476533858</v>
      </c>
      <c r="F35" s="106">
        <f>SEKTOR_USD!L35</f>
        <v>37.05206937324995</v>
      </c>
      <c r="G35" s="106">
        <f>SEKTOR_TL!L35</f>
        <v>72.077000430919853</v>
      </c>
    </row>
    <row r="36" spans="1:7" ht="13.8" x14ac:dyDescent="0.25">
      <c r="A36" s="97" t="s">
        <v>27</v>
      </c>
      <c r="B36" s="106">
        <f>SEKTOR_USD!D36</f>
        <v>165.47897273412354</v>
      </c>
      <c r="C36" s="106">
        <f>SEKTOR_TL!D36</f>
        <v>210.02659881696891</v>
      </c>
      <c r="D36" s="106">
        <f>SEKTOR_USD!H36</f>
        <v>68.720565588079012</v>
      </c>
      <c r="E36" s="106">
        <f>SEKTOR_TL!H36</f>
        <v>104.97092878567582</v>
      </c>
      <c r="F36" s="106">
        <f>SEKTOR_USD!L36</f>
        <v>47.004921499230036</v>
      </c>
      <c r="G36" s="106">
        <f>SEKTOR_TL!L36</f>
        <v>84.573396489755552</v>
      </c>
    </row>
    <row r="37" spans="1:7" ht="13.8" x14ac:dyDescent="0.25">
      <c r="A37" s="97" t="s">
        <v>106</v>
      </c>
      <c r="B37" s="106">
        <f>SEKTOR_USD!D37</f>
        <v>32.263740466589141</v>
      </c>
      <c r="C37" s="106">
        <f>SEKTOR_TL!D37</f>
        <v>54.45772288991644</v>
      </c>
      <c r="D37" s="106">
        <f>SEKTOR_USD!H37</f>
        <v>25.812980875472924</v>
      </c>
      <c r="E37" s="106">
        <f>SEKTOR_TL!H37</f>
        <v>52.844458845046752</v>
      </c>
      <c r="F37" s="106">
        <f>SEKTOR_USD!L37</f>
        <v>22.644249191076479</v>
      </c>
      <c r="G37" s="106">
        <f>SEKTOR_TL!L37</f>
        <v>53.987127793211343</v>
      </c>
    </row>
    <row r="38" spans="1:7" ht="13.8" x14ac:dyDescent="0.25">
      <c r="A38" s="107" t="s">
        <v>28</v>
      </c>
      <c r="B38" s="106">
        <f>SEKTOR_USD!D38</f>
        <v>141.46484760007547</v>
      </c>
      <c r="C38" s="106">
        <f>SEKTOR_TL!D38</f>
        <v>181.98288046820849</v>
      </c>
      <c r="D38" s="106">
        <f>SEKTOR_USD!H38</f>
        <v>56.661275954296507</v>
      </c>
      <c r="E38" s="106">
        <f>SEKTOR_TL!H38</f>
        <v>90.320647190682635</v>
      </c>
      <c r="F38" s="106">
        <f>SEKTOR_USD!L38</f>
        <v>41.615312457588516</v>
      </c>
      <c r="G38" s="106">
        <f>SEKTOR_TL!L38</f>
        <v>77.806422728452716</v>
      </c>
    </row>
    <row r="39" spans="1:7" ht="13.8" x14ac:dyDescent="0.25">
      <c r="A39" s="107" t="s">
        <v>107</v>
      </c>
      <c r="B39" s="106">
        <f>SEKTOR_USD!D39</f>
        <v>60.488579182940391</v>
      </c>
      <c r="C39" s="106">
        <f>SEKTOR_TL!D39</f>
        <v>87.418716596003378</v>
      </c>
      <c r="D39" s="106">
        <f>SEKTOR_USD!H39</f>
        <v>49.839016780313599</v>
      </c>
      <c r="E39" s="106">
        <f>SEKTOR_TL!H39</f>
        <v>82.032595319626807</v>
      </c>
      <c r="F39" s="106">
        <f>SEKTOR_USD!L39</f>
        <v>25.787740482500009</v>
      </c>
      <c r="G39" s="106">
        <f>SEKTOR_TL!L39</f>
        <v>57.93396752195504</v>
      </c>
    </row>
    <row r="40" spans="1:7" ht="13.8" x14ac:dyDescent="0.25">
      <c r="A40" s="107" t="s">
        <v>29</v>
      </c>
      <c r="B40" s="106">
        <f>SEKTOR_USD!D40</f>
        <v>47.170405602511195</v>
      </c>
      <c r="C40" s="106">
        <f>SEKTOR_TL!D40</f>
        <v>71.865740723486198</v>
      </c>
      <c r="D40" s="106">
        <f>SEKTOR_USD!H40</f>
        <v>40.901491802933734</v>
      </c>
      <c r="E40" s="106">
        <f>SEKTOR_TL!H40</f>
        <v>71.174803388492123</v>
      </c>
      <c r="F40" s="106">
        <f>SEKTOR_USD!L40</f>
        <v>29.945483664702781</v>
      </c>
      <c r="G40" s="106">
        <f>SEKTOR_TL!L40</f>
        <v>63.154260645782969</v>
      </c>
    </row>
    <row r="41" spans="1:7" ht="13.8" x14ac:dyDescent="0.25">
      <c r="A41" s="97" t="s">
        <v>30</v>
      </c>
      <c r="B41" s="106">
        <f>SEKTOR_USD!D41</f>
        <v>25.894517485069823</v>
      </c>
      <c r="C41" s="106">
        <f>SEKTOR_TL!D41</f>
        <v>47.019738187282762</v>
      </c>
      <c r="D41" s="106">
        <f>SEKTOR_USD!H41</f>
        <v>44.240307615607591</v>
      </c>
      <c r="E41" s="106">
        <f>SEKTOR_TL!H41</f>
        <v>75.23097861397639</v>
      </c>
      <c r="F41" s="106">
        <f>SEKTOR_USD!L41</f>
        <v>23.3838182568383</v>
      </c>
      <c r="G41" s="106">
        <f>SEKTOR_TL!L41</f>
        <v>54.915700612503883</v>
      </c>
    </row>
    <row r="42" spans="1:7" ht="16.8" x14ac:dyDescent="0.3">
      <c r="A42" s="92" t="s">
        <v>31</v>
      </c>
      <c r="B42" s="105">
        <f>SEKTOR_USD!D42</f>
        <v>57.913781665390331</v>
      </c>
      <c r="C42" s="105">
        <f>SEKTOR_TL!D42</f>
        <v>84.411865587099328</v>
      </c>
      <c r="D42" s="105">
        <f>SEKTOR_USD!H42</f>
        <v>49.439726621942881</v>
      </c>
      <c r="E42" s="105">
        <f>SEKTOR_TL!H42</f>
        <v>81.547515896552568</v>
      </c>
      <c r="F42" s="105">
        <f>SEKTOR_USD!L42</f>
        <v>37.946635918577464</v>
      </c>
      <c r="G42" s="105">
        <f>SEKTOR_TL!L42</f>
        <v>73.200181777321717</v>
      </c>
    </row>
    <row r="43" spans="1:7" ht="13.8" x14ac:dyDescent="0.25">
      <c r="A43" s="97" t="s">
        <v>32</v>
      </c>
      <c r="B43" s="106">
        <f>SEKTOR_USD!D43</f>
        <v>57.913781665390331</v>
      </c>
      <c r="C43" s="106">
        <f>SEKTOR_TL!D43</f>
        <v>84.411865587099328</v>
      </c>
      <c r="D43" s="106">
        <f>SEKTOR_USD!H43</f>
        <v>49.439726621942881</v>
      </c>
      <c r="E43" s="106">
        <f>SEKTOR_TL!H43</f>
        <v>81.547515896552568</v>
      </c>
      <c r="F43" s="106">
        <f>SEKTOR_USD!L43</f>
        <v>37.946635918577464</v>
      </c>
      <c r="G43" s="106">
        <f>SEKTOR_TL!L43</f>
        <v>73.200181777321717</v>
      </c>
    </row>
    <row r="44" spans="1:7" ht="17.399999999999999" x14ac:dyDescent="0.3">
      <c r="A44" s="108" t="s">
        <v>40</v>
      </c>
      <c r="B44" s="109">
        <f>SEKTOR_USD!D44</f>
        <v>51.890796399980445</v>
      </c>
      <c r="C44" s="109">
        <f>SEKTOR_TL!D44</f>
        <v>77.378217621202481</v>
      </c>
      <c r="D44" s="109">
        <f>SEKTOR_USD!H44</f>
        <v>36.157649369690596</v>
      </c>
      <c r="E44" s="109">
        <f>SEKTOR_TL!H44</f>
        <v>65.41172533001361</v>
      </c>
      <c r="F44" s="109">
        <f>SEKTOR_USD!L44</f>
        <v>24.978286659123267</v>
      </c>
      <c r="G44" s="109">
        <f>SEKTOR_TL!L44</f>
        <v>56.917650245236892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C1" sqref="C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6" width="12.6640625" bestFit="1" customWidth="1"/>
    <col min="7" max="7" width="16.33203125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2" t="s">
        <v>124</v>
      </c>
      <c r="D2" s="152"/>
      <c r="E2" s="152"/>
      <c r="F2" s="152"/>
      <c r="G2" s="152"/>
      <c r="H2" s="152"/>
      <c r="I2" s="152"/>
      <c r="J2" s="152"/>
      <c r="K2" s="152"/>
    </row>
    <row r="6" spans="1:13" ht="22.5" customHeight="1" x14ac:dyDescent="0.25">
      <c r="A6" s="160" t="s">
        <v>113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1:13" ht="24" customHeight="1" x14ac:dyDescent="0.25">
      <c r="A7" s="50"/>
      <c r="B7" s="148" t="s">
        <v>126</v>
      </c>
      <c r="C7" s="148"/>
      <c r="D7" s="148"/>
      <c r="E7" s="148"/>
      <c r="F7" s="148" t="s">
        <v>127</v>
      </c>
      <c r="G7" s="148"/>
      <c r="H7" s="148"/>
      <c r="I7" s="148"/>
      <c r="J7" s="148" t="s">
        <v>104</v>
      </c>
      <c r="K7" s="148"/>
      <c r="L7" s="148"/>
      <c r="M7" s="148"/>
    </row>
    <row r="8" spans="1:13" ht="64.8" x14ac:dyDescent="0.3">
      <c r="A8" s="51" t="s">
        <v>41</v>
      </c>
      <c r="B8" s="71">
        <v>2020</v>
      </c>
      <c r="C8" s="72">
        <v>2021</v>
      </c>
      <c r="D8" s="7" t="s">
        <v>120</v>
      </c>
      <c r="E8" s="7" t="s">
        <v>116</v>
      </c>
      <c r="F8" s="5">
        <v>2020</v>
      </c>
      <c r="G8" s="6">
        <v>2021</v>
      </c>
      <c r="H8" s="7" t="s">
        <v>120</v>
      </c>
      <c r="I8" s="7" t="s">
        <v>116</v>
      </c>
      <c r="J8" s="5" t="s">
        <v>128</v>
      </c>
      <c r="K8" s="5" t="s">
        <v>129</v>
      </c>
      <c r="L8" s="7" t="s">
        <v>120</v>
      </c>
      <c r="M8" s="7" t="s">
        <v>116</v>
      </c>
    </row>
    <row r="9" spans="1:13" ht="22.5" customHeight="1" x14ac:dyDescent="0.3">
      <c r="A9" s="52" t="s">
        <v>198</v>
      </c>
      <c r="B9" s="75">
        <v>3332883.4415799999</v>
      </c>
      <c r="C9" s="75">
        <v>5812626.3696299996</v>
      </c>
      <c r="D9" s="64">
        <f>(C9-B9)/B9*100</f>
        <v>74.402329739873622</v>
      </c>
      <c r="E9" s="77">
        <f t="shared" ref="E9:E22" si="0">C9/C$22*100</f>
        <v>33.589467016586738</v>
      </c>
      <c r="F9" s="75">
        <v>27752372.059349999</v>
      </c>
      <c r="G9" s="75">
        <v>41105787.138640001</v>
      </c>
      <c r="H9" s="64">
        <f t="shared" ref="H9:H21" si="1">(G9-F9)/F9*100</f>
        <v>48.116301737137924</v>
      </c>
      <c r="I9" s="66">
        <f t="shared" ref="I9:I22" si="2">G9/G$22*100</f>
        <v>32.108751448848842</v>
      </c>
      <c r="J9" s="75">
        <v>44013649.401900001</v>
      </c>
      <c r="K9" s="75">
        <v>58865691.186439998</v>
      </c>
      <c r="L9" s="64">
        <f t="shared" ref="L9:L22" si="3">(K9-J9)/J9*100</f>
        <v>33.744172515489836</v>
      </c>
      <c r="M9" s="77">
        <f t="shared" ref="M9:M22" si="4">K9/K$22*100</f>
        <v>30.958144280609407</v>
      </c>
    </row>
    <row r="10" spans="1:13" ht="22.5" customHeight="1" x14ac:dyDescent="0.3">
      <c r="A10" s="52" t="s">
        <v>199</v>
      </c>
      <c r="B10" s="75">
        <v>1652463.8666900001</v>
      </c>
      <c r="C10" s="75">
        <v>2492915.82498</v>
      </c>
      <c r="D10" s="64">
        <f t="shared" ref="D10:D22" si="5">(C10-B10)/B10*100</f>
        <v>50.860534698013318</v>
      </c>
      <c r="E10" s="77">
        <f t="shared" si="0"/>
        <v>14.405831125805355</v>
      </c>
      <c r="F10" s="75">
        <v>15252339.798040001</v>
      </c>
      <c r="G10" s="75">
        <v>19710828.313060001</v>
      </c>
      <c r="H10" s="64">
        <f t="shared" si="1"/>
        <v>29.231505290702593</v>
      </c>
      <c r="I10" s="66">
        <f t="shared" si="2"/>
        <v>15.396617634893817</v>
      </c>
      <c r="J10" s="75">
        <v>26230263.288989998</v>
      </c>
      <c r="K10" s="75">
        <v>31306457.62057</v>
      </c>
      <c r="L10" s="64">
        <f t="shared" si="3"/>
        <v>19.352433773360961</v>
      </c>
      <c r="M10" s="77">
        <f t="shared" si="4"/>
        <v>16.464426262536566</v>
      </c>
    </row>
    <row r="11" spans="1:13" ht="22.5" customHeight="1" x14ac:dyDescent="0.3">
      <c r="A11" s="52" t="s">
        <v>200</v>
      </c>
      <c r="B11" s="75">
        <v>1541370.6900200001</v>
      </c>
      <c r="C11" s="75">
        <v>1923509.4841499999</v>
      </c>
      <c r="D11" s="64">
        <f t="shared" si="5"/>
        <v>24.792140956374446</v>
      </c>
      <c r="E11" s="77">
        <f t="shared" si="0"/>
        <v>11.115398490349019</v>
      </c>
      <c r="F11" s="75">
        <v>10746733.18488</v>
      </c>
      <c r="G11" s="75">
        <v>14200637.007820001</v>
      </c>
      <c r="H11" s="64">
        <f t="shared" si="1"/>
        <v>32.139104633205498</v>
      </c>
      <c r="I11" s="66">
        <f t="shared" si="2"/>
        <v>11.092470326904502</v>
      </c>
      <c r="J11" s="75">
        <v>17295060.985330001</v>
      </c>
      <c r="K11" s="75">
        <v>21383124.548590001</v>
      </c>
      <c r="L11" s="64">
        <f t="shared" si="3"/>
        <v>23.637173449273025</v>
      </c>
      <c r="M11" s="77">
        <f t="shared" si="4"/>
        <v>11.245631225986198</v>
      </c>
    </row>
    <row r="12" spans="1:13" ht="22.5" customHeight="1" x14ac:dyDescent="0.3">
      <c r="A12" s="52" t="s">
        <v>201</v>
      </c>
      <c r="B12" s="75">
        <v>1219021.0273899999</v>
      </c>
      <c r="C12" s="75">
        <v>1659451.0483899999</v>
      </c>
      <c r="D12" s="64">
        <f t="shared" si="5"/>
        <v>36.129813276723219</v>
      </c>
      <c r="E12" s="77">
        <f t="shared" si="0"/>
        <v>9.5894820535461829</v>
      </c>
      <c r="F12" s="75">
        <v>9562148.3837400004</v>
      </c>
      <c r="G12" s="75">
        <v>12280020.502420001</v>
      </c>
      <c r="H12" s="64">
        <f t="shared" si="1"/>
        <v>28.423237222522278</v>
      </c>
      <c r="I12" s="66">
        <f t="shared" si="2"/>
        <v>9.5922290642216641</v>
      </c>
      <c r="J12" s="75">
        <v>15276743.61366</v>
      </c>
      <c r="K12" s="75">
        <v>18263825.096530002</v>
      </c>
      <c r="L12" s="64">
        <f t="shared" si="3"/>
        <v>19.553129635552985</v>
      </c>
      <c r="M12" s="77">
        <f t="shared" si="4"/>
        <v>9.6051557547061766</v>
      </c>
    </row>
    <row r="13" spans="1:13" ht="22.5" customHeight="1" x14ac:dyDescent="0.3">
      <c r="A13" s="53" t="s">
        <v>202</v>
      </c>
      <c r="B13" s="75">
        <v>1010377.6661499999</v>
      </c>
      <c r="C13" s="75">
        <v>1453232.0328899999</v>
      </c>
      <c r="D13" s="64">
        <f t="shared" si="5"/>
        <v>43.830577572787924</v>
      </c>
      <c r="E13" s="77">
        <f t="shared" si="0"/>
        <v>8.3978027026211794</v>
      </c>
      <c r="F13" s="75">
        <v>8077539.9035</v>
      </c>
      <c r="G13" s="75">
        <v>10339479.63473</v>
      </c>
      <c r="H13" s="64">
        <f t="shared" si="1"/>
        <v>28.002829552719398</v>
      </c>
      <c r="I13" s="66">
        <f t="shared" si="2"/>
        <v>8.076424387210114</v>
      </c>
      <c r="J13" s="75">
        <v>12730139.180670001</v>
      </c>
      <c r="K13" s="75">
        <v>15265618.42334</v>
      </c>
      <c r="L13" s="64">
        <f t="shared" si="3"/>
        <v>19.917136856759445</v>
      </c>
      <c r="M13" s="77">
        <f t="shared" si="4"/>
        <v>8.0283643690801245</v>
      </c>
    </row>
    <row r="14" spans="1:13" ht="22.5" customHeight="1" x14ac:dyDescent="0.3">
      <c r="A14" s="52" t="s">
        <v>203</v>
      </c>
      <c r="B14" s="75">
        <v>741848.96782999998</v>
      </c>
      <c r="C14" s="75">
        <v>1349861.1230200001</v>
      </c>
      <c r="D14" s="64">
        <f t="shared" si="5"/>
        <v>81.959021520042128</v>
      </c>
      <c r="E14" s="77">
        <f t="shared" si="0"/>
        <v>7.8004524607934149</v>
      </c>
      <c r="F14" s="75">
        <v>6817040.76908</v>
      </c>
      <c r="G14" s="75">
        <v>9833234.9276700001</v>
      </c>
      <c r="H14" s="64">
        <f t="shared" si="1"/>
        <v>44.244918884313108</v>
      </c>
      <c r="I14" s="66">
        <f t="shared" si="2"/>
        <v>7.6809840708269004</v>
      </c>
      <c r="J14" s="75">
        <v>11609156.01055</v>
      </c>
      <c r="K14" s="75">
        <v>14203319.62229</v>
      </c>
      <c r="L14" s="64">
        <f t="shared" si="3"/>
        <v>22.345841587299837</v>
      </c>
      <c r="M14" s="77">
        <f t="shared" si="4"/>
        <v>7.4696892072126655</v>
      </c>
    </row>
    <row r="15" spans="1:13" ht="22.5" customHeight="1" x14ac:dyDescent="0.3">
      <c r="A15" s="52" t="s">
        <v>204</v>
      </c>
      <c r="B15" s="75">
        <v>721442.80847000005</v>
      </c>
      <c r="C15" s="75">
        <v>1030691.62681</v>
      </c>
      <c r="D15" s="64">
        <f t="shared" si="5"/>
        <v>42.865326912862223</v>
      </c>
      <c r="E15" s="77">
        <f t="shared" si="0"/>
        <v>5.9560653311371139</v>
      </c>
      <c r="F15" s="75">
        <v>5537033.52257</v>
      </c>
      <c r="G15" s="75">
        <v>7348726.6750299996</v>
      </c>
      <c r="H15" s="64">
        <f t="shared" si="1"/>
        <v>32.719562651647209</v>
      </c>
      <c r="I15" s="66">
        <f t="shared" si="2"/>
        <v>5.7402729566577122</v>
      </c>
      <c r="J15" s="75">
        <v>8722332.4678499997</v>
      </c>
      <c r="K15" s="75">
        <v>11080867.555</v>
      </c>
      <c r="L15" s="64">
        <f t="shared" si="3"/>
        <v>27.040187883727441</v>
      </c>
      <c r="M15" s="77">
        <f t="shared" si="4"/>
        <v>5.8275557393104265</v>
      </c>
    </row>
    <row r="16" spans="1:13" ht="22.5" customHeight="1" x14ac:dyDescent="0.3">
      <c r="A16" s="52" t="s">
        <v>205</v>
      </c>
      <c r="B16" s="75">
        <v>532273.44883999997</v>
      </c>
      <c r="C16" s="75">
        <v>717267.23548000003</v>
      </c>
      <c r="D16" s="64">
        <f t="shared" si="5"/>
        <v>34.755403832966451</v>
      </c>
      <c r="E16" s="77">
        <f t="shared" si="0"/>
        <v>4.1448774815656044</v>
      </c>
      <c r="F16" s="75">
        <v>4842266.2703400003</v>
      </c>
      <c r="G16" s="75">
        <v>5853214.4258300001</v>
      </c>
      <c r="H16" s="64">
        <f t="shared" si="1"/>
        <v>20.877582913651214</v>
      </c>
      <c r="I16" s="66">
        <f t="shared" si="2"/>
        <v>4.5720911885695621</v>
      </c>
      <c r="J16" s="75">
        <v>7740295.7517100004</v>
      </c>
      <c r="K16" s="75">
        <v>8843556.3433500007</v>
      </c>
      <c r="L16" s="64">
        <f t="shared" si="3"/>
        <v>14.253468175247255</v>
      </c>
      <c r="M16" s="77">
        <f t="shared" si="4"/>
        <v>4.6509280314743755</v>
      </c>
    </row>
    <row r="17" spans="1:13" ht="22.5" customHeight="1" x14ac:dyDescent="0.3">
      <c r="A17" s="52" t="s">
        <v>206</v>
      </c>
      <c r="B17" s="75">
        <v>194690.41492000001</v>
      </c>
      <c r="C17" s="75">
        <v>305140.66527</v>
      </c>
      <c r="D17" s="64">
        <f t="shared" si="5"/>
        <v>56.731221408812019</v>
      </c>
      <c r="E17" s="77">
        <f t="shared" si="0"/>
        <v>1.7633186204876312</v>
      </c>
      <c r="F17" s="75">
        <v>1418369.2914199999</v>
      </c>
      <c r="G17" s="75">
        <v>2123820.6680299998</v>
      </c>
      <c r="H17" s="64">
        <f t="shared" si="1"/>
        <v>49.736791460264733</v>
      </c>
      <c r="I17" s="66">
        <f t="shared" si="2"/>
        <v>1.6589690819373899</v>
      </c>
      <c r="J17" s="75">
        <v>2247759.6975199999</v>
      </c>
      <c r="K17" s="75">
        <v>3105475.6544900001</v>
      </c>
      <c r="L17" s="64">
        <f t="shared" si="3"/>
        <v>38.158703437753424</v>
      </c>
      <c r="M17" s="77">
        <f t="shared" si="4"/>
        <v>1.6332053770867403</v>
      </c>
    </row>
    <row r="18" spans="1:13" ht="22.5" customHeight="1" x14ac:dyDescent="0.3">
      <c r="A18" s="52" t="s">
        <v>207</v>
      </c>
      <c r="B18" s="75">
        <v>162772.27992</v>
      </c>
      <c r="C18" s="75">
        <v>195037.36402000001</v>
      </c>
      <c r="D18" s="64">
        <f t="shared" si="5"/>
        <v>19.8222228722592</v>
      </c>
      <c r="E18" s="77">
        <f t="shared" si="0"/>
        <v>1.1270638587714397</v>
      </c>
      <c r="F18" s="75">
        <v>1197622.0930699999</v>
      </c>
      <c r="G18" s="75">
        <v>1656317.1779700001</v>
      </c>
      <c r="H18" s="64">
        <f t="shared" si="1"/>
        <v>38.300486234699896</v>
      </c>
      <c r="I18" s="66">
        <f t="shared" si="2"/>
        <v>1.2937904925291017</v>
      </c>
      <c r="J18" s="75">
        <v>1859614.94564</v>
      </c>
      <c r="K18" s="75">
        <v>2526883.7034399998</v>
      </c>
      <c r="L18" s="64">
        <f t="shared" si="3"/>
        <v>35.88209265388295</v>
      </c>
      <c r="M18" s="77">
        <f t="shared" si="4"/>
        <v>1.3289172129764488</v>
      </c>
    </row>
    <row r="19" spans="1:13" ht="22.5" customHeight="1" x14ac:dyDescent="0.3">
      <c r="A19" s="52" t="s">
        <v>208</v>
      </c>
      <c r="B19" s="75">
        <v>133703.06958000001</v>
      </c>
      <c r="C19" s="75">
        <v>188023.98792000001</v>
      </c>
      <c r="D19" s="64">
        <f t="shared" si="5"/>
        <v>40.628026350208494</v>
      </c>
      <c r="E19" s="77">
        <f t="shared" si="0"/>
        <v>1.0865356104022152</v>
      </c>
      <c r="F19" s="75">
        <v>1204803.8118</v>
      </c>
      <c r="G19" s="75">
        <v>1655510.90509</v>
      </c>
      <c r="H19" s="64">
        <f t="shared" si="1"/>
        <v>37.409168934868738</v>
      </c>
      <c r="I19" s="66">
        <f t="shared" si="2"/>
        <v>1.2931606927537915</v>
      </c>
      <c r="J19" s="75">
        <v>1793944.40065</v>
      </c>
      <c r="K19" s="75">
        <v>2371826.8017799999</v>
      </c>
      <c r="L19" s="64">
        <f t="shared" si="3"/>
        <v>32.212949348966205</v>
      </c>
      <c r="M19" s="77">
        <f t="shared" si="4"/>
        <v>1.2473710043692812</v>
      </c>
    </row>
    <row r="20" spans="1:13" ht="22.5" customHeight="1" x14ac:dyDescent="0.3">
      <c r="A20" s="52" t="s">
        <v>209</v>
      </c>
      <c r="B20" s="75">
        <v>81284.607650000005</v>
      </c>
      <c r="C20" s="75">
        <v>90337.000419999997</v>
      </c>
      <c r="D20" s="64">
        <f t="shared" si="5"/>
        <v>11.136662932517693</v>
      </c>
      <c r="E20" s="77">
        <f t="shared" si="0"/>
        <v>0.52203109283594362</v>
      </c>
      <c r="F20" s="75">
        <v>930313.30218</v>
      </c>
      <c r="G20" s="75">
        <v>1035365.33654</v>
      </c>
      <c r="H20" s="64">
        <f t="shared" si="1"/>
        <v>11.292113540011949</v>
      </c>
      <c r="I20" s="66">
        <f t="shared" si="2"/>
        <v>0.80874958403281627</v>
      </c>
      <c r="J20" s="75">
        <v>1593145.01055</v>
      </c>
      <c r="K20" s="75">
        <v>1608989.794</v>
      </c>
      <c r="L20" s="64">
        <f t="shared" si="3"/>
        <v>0.99456002718358372</v>
      </c>
      <c r="M20" s="77">
        <f t="shared" si="4"/>
        <v>0.84618624507299245</v>
      </c>
    </row>
    <row r="21" spans="1:13" ht="22.5" customHeight="1" x14ac:dyDescent="0.3">
      <c r="A21" s="52" t="s">
        <v>210</v>
      </c>
      <c r="B21" s="75">
        <v>68860.850900000005</v>
      </c>
      <c r="C21" s="75">
        <v>86814.251069999998</v>
      </c>
      <c r="D21" s="64">
        <f t="shared" si="5"/>
        <v>26.071998726928296</v>
      </c>
      <c r="E21" s="77">
        <f t="shared" si="0"/>
        <v>0.50167415509816504</v>
      </c>
      <c r="F21" s="75">
        <v>685153.99572000001</v>
      </c>
      <c r="G21" s="75">
        <v>877566.59947999998</v>
      </c>
      <c r="H21" s="64">
        <f t="shared" si="1"/>
        <v>28.08311780445818</v>
      </c>
      <c r="I21" s="66">
        <f t="shared" si="2"/>
        <v>0.68548907061379449</v>
      </c>
      <c r="J21" s="75">
        <v>1031170.4900399999</v>
      </c>
      <c r="K21" s="75">
        <v>1320422.31853</v>
      </c>
      <c r="L21" s="64">
        <f t="shared" si="3"/>
        <v>28.050824891117642</v>
      </c>
      <c r="M21" s="77">
        <f t="shared" si="4"/>
        <v>0.6944252895786085</v>
      </c>
    </row>
    <row r="22" spans="1:13" ht="24" customHeight="1" x14ac:dyDescent="0.25">
      <c r="A22" s="68" t="s">
        <v>42</v>
      </c>
      <c r="B22" s="76">
        <f>SUM(B9:B21)</f>
        <v>11392993.139940001</v>
      </c>
      <c r="C22" s="76">
        <f>SUM(C9:C21)</f>
        <v>17304908.014049999</v>
      </c>
      <c r="D22" s="74">
        <f t="shared" si="5"/>
        <v>51.890796399980388</v>
      </c>
      <c r="E22" s="78">
        <f t="shared" si="0"/>
        <v>100</v>
      </c>
      <c r="F22" s="67">
        <f>SUM(F9:F21)</f>
        <v>94023736.385690004</v>
      </c>
      <c r="G22" s="67">
        <f>SUM(G9:G21)</f>
        <v>128020509.31231</v>
      </c>
      <c r="H22" s="74">
        <f>(G22-F22)/F22*100</f>
        <v>36.157649369690596</v>
      </c>
      <c r="I22" s="70">
        <f t="shared" si="2"/>
        <v>100</v>
      </c>
      <c r="J22" s="76">
        <f>SUM(J9:J21)</f>
        <v>152143275.24505997</v>
      </c>
      <c r="K22" s="76">
        <f>SUM(K9:K21)</f>
        <v>190146058.66834998</v>
      </c>
      <c r="L22" s="74">
        <f t="shared" si="3"/>
        <v>24.97828665912327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G1" sqref="G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3"/>
      <c r="I26" s="163"/>
      <c r="N26" t="s">
        <v>43</v>
      </c>
    </row>
    <row r="27" spans="3:14" x14ac:dyDescent="0.25">
      <c r="H27" s="163"/>
      <c r="I27" s="163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3"/>
      <c r="I39" s="163"/>
    </row>
    <row r="40" spans="8:9" x14ac:dyDescent="0.25">
      <c r="H40" s="163"/>
      <c r="I40" s="163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3"/>
      <c r="I51" s="163"/>
    </row>
    <row r="52" spans="3:9" x14ac:dyDescent="0.25">
      <c r="H52" s="163"/>
      <c r="I52" s="163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1.77734375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169</v>
      </c>
      <c r="C5" s="79">
        <v>1313331.1938400001</v>
      </c>
      <c r="D5" s="79">
        <v>1354930.84216</v>
      </c>
      <c r="E5" s="79">
        <v>1536619.7752700001</v>
      </c>
      <c r="F5" s="79">
        <v>1516982.1408299999</v>
      </c>
      <c r="G5" s="79">
        <v>1284397.8749599999</v>
      </c>
      <c r="H5" s="79">
        <v>1565974.28394</v>
      </c>
      <c r="I5" s="56">
        <v>1325383.6926200001</v>
      </c>
      <c r="J5" s="56">
        <v>1453959.2468900001</v>
      </c>
      <c r="K5" s="56">
        <v>0</v>
      </c>
      <c r="L5" s="56">
        <v>0</v>
      </c>
      <c r="M5" s="56">
        <v>0</v>
      </c>
      <c r="N5" s="56">
        <v>0</v>
      </c>
      <c r="O5" s="79">
        <v>11351579.05051</v>
      </c>
      <c r="P5" s="57">
        <f t="shared" ref="P5:P24" si="0">O5/O$26*100</f>
        <v>8.8670003825851627</v>
      </c>
    </row>
    <row r="6" spans="1:16" x14ac:dyDescent="0.25">
      <c r="A6" s="54" t="s">
        <v>98</v>
      </c>
      <c r="B6" s="55" t="s">
        <v>170</v>
      </c>
      <c r="C6" s="79">
        <v>781222.84479999996</v>
      </c>
      <c r="D6" s="79">
        <v>924471.43302999996</v>
      </c>
      <c r="E6" s="79">
        <v>1021330.88818</v>
      </c>
      <c r="F6" s="79">
        <v>982059.7622</v>
      </c>
      <c r="G6" s="79">
        <v>1081371.34501</v>
      </c>
      <c r="H6" s="79">
        <v>1223133.06388</v>
      </c>
      <c r="I6" s="56">
        <v>940520.22528999997</v>
      </c>
      <c r="J6" s="56">
        <v>1160893.20636</v>
      </c>
      <c r="K6" s="56">
        <v>0</v>
      </c>
      <c r="L6" s="56">
        <v>0</v>
      </c>
      <c r="M6" s="56">
        <v>0</v>
      </c>
      <c r="N6" s="56">
        <v>0</v>
      </c>
      <c r="O6" s="79">
        <v>8115002.7687499998</v>
      </c>
      <c r="P6" s="57">
        <f t="shared" si="0"/>
        <v>6.3388302486386774</v>
      </c>
    </row>
    <row r="7" spans="1:16" x14ac:dyDescent="0.25">
      <c r="A7" s="54" t="s">
        <v>97</v>
      </c>
      <c r="B7" s="55" t="s">
        <v>171</v>
      </c>
      <c r="C7" s="79">
        <v>809553.30989999999</v>
      </c>
      <c r="D7" s="79">
        <v>821653.59132999997</v>
      </c>
      <c r="E7" s="79">
        <v>1071197.86555</v>
      </c>
      <c r="F7" s="79">
        <v>1017801.96387</v>
      </c>
      <c r="G7" s="79">
        <v>1000234.8155199999</v>
      </c>
      <c r="H7" s="79">
        <v>1181093.5702599999</v>
      </c>
      <c r="I7" s="56">
        <v>907242.23620000004</v>
      </c>
      <c r="J7" s="56">
        <v>1127870.0878099999</v>
      </c>
      <c r="K7" s="56">
        <v>0</v>
      </c>
      <c r="L7" s="56">
        <v>0</v>
      </c>
      <c r="M7" s="56">
        <v>0</v>
      </c>
      <c r="N7" s="56">
        <v>0</v>
      </c>
      <c r="O7" s="79">
        <v>7936647.44044</v>
      </c>
      <c r="P7" s="57">
        <f t="shared" si="0"/>
        <v>6.1995124711449971</v>
      </c>
    </row>
    <row r="8" spans="1:16" x14ac:dyDescent="0.25">
      <c r="A8" s="54" t="s">
        <v>96</v>
      </c>
      <c r="B8" s="55" t="s">
        <v>174</v>
      </c>
      <c r="C8" s="79">
        <v>809633.23771999998</v>
      </c>
      <c r="D8" s="79">
        <v>775231.12629000004</v>
      </c>
      <c r="E8" s="79">
        <v>927166.95417000004</v>
      </c>
      <c r="F8" s="79">
        <v>821139.90494000004</v>
      </c>
      <c r="G8" s="79">
        <v>759645.25558999996</v>
      </c>
      <c r="H8" s="79">
        <v>1021018.54953</v>
      </c>
      <c r="I8" s="56">
        <v>733654.34206000005</v>
      </c>
      <c r="J8" s="56">
        <v>737118.08637000003</v>
      </c>
      <c r="K8" s="56">
        <v>0</v>
      </c>
      <c r="L8" s="56">
        <v>0</v>
      </c>
      <c r="M8" s="56">
        <v>0</v>
      </c>
      <c r="N8" s="56">
        <v>0</v>
      </c>
      <c r="O8" s="79">
        <v>6584607.4566700002</v>
      </c>
      <c r="P8" s="57">
        <f t="shared" si="0"/>
        <v>5.1434004535997015</v>
      </c>
    </row>
    <row r="9" spans="1:16" x14ac:dyDescent="0.25">
      <c r="A9" s="54" t="s">
        <v>95</v>
      </c>
      <c r="B9" s="55" t="s">
        <v>172</v>
      </c>
      <c r="C9" s="79">
        <v>617930.00910999998</v>
      </c>
      <c r="D9" s="79">
        <v>647091.80179000006</v>
      </c>
      <c r="E9" s="79">
        <v>755725.38138000004</v>
      </c>
      <c r="F9" s="79">
        <v>743504.67003000004</v>
      </c>
      <c r="G9" s="79">
        <v>679664.10846000002</v>
      </c>
      <c r="H9" s="79">
        <v>727096.64833999996</v>
      </c>
      <c r="I9" s="56">
        <v>748865.69495000003</v>
      </c>
      <c r="J9" s="56">
        <v>807118.04995000002</v>
      </c>
      <c r="K9" s="56">
        <v>0</v>
      </c>
      <c r="L9" s="56">
        <v>0</v>
      </c>
      <c r="M9" s="56">
        <v>0</v>
      </c>
      <c r="N9" s="56">
        <v>0</v>
      </c>
      <c r="O9" s="79">
        <v>5726996.3640099997</v>
      </c>
      <c r="P9" s="57">
        <f t="shared" si="0"/>
        <v>4.4734991250806653</v>
      </c>
    </row>
    <row r="10" spans="1:16" x14ac:dyDescent="0.25">
      <c r="A10" s="54" t="s">
        <v>94</v>
      </c>
      <c r="B10" s="55" t="s">
        <v>175</v>
      </c>
      <c r="C10" s="79">
        <v>688273.45966000005</v>
      </c>
      <c r="D10" s="79">
        <v>684836.10776000004</v>
      </c>
      <c r="E10" s="79">
        <v>756405.84600999998</v>
      </c>
      <c r="F10" s="79">
        <v>734677.66090999998</v>
      </c>
      <c r="G10" s="79">
        <v>613479.50751999998</v>
      </c>
      <c r="H10" s="79">
        <v>761289.30443000002</v>
      </c>
      <c r="I10" s="56">
        <v>531652.62219999998</v>
      </c>
      <c r="J10" s="56">
        <v>701870.92261999997</v>
      </c>
      <c r="K10" s="56">
        <v>0</v>
      </c>
      <c r="L10" s="56">
        <v>0</v>
      </c>
      <c r="M10" s="56">
        <v>0</v>
      </c>
      <c r="N10" s="56">
        <v>0</v>
      </c>
      <c r="O10" s="79">
        <v>5472485.4311100002</v>
      </c>
      <c r="P10" s="57">
        <f t="shared" si="0"/>
        <v>4.2746943130492498</v>
      </c>
    </row>
    <row r="11" spans="1:16" x14ac:dyDescent="0.25">
      <c r="A11" s="54" t="s">
        <v>93</v>
      </c>
      <c r="B11" s="55" t="s">
        <v>173</v>
      </c>
      <c r="C11" s="79">
        <v>564392.60551999998</v>
      </c>
      <c r="D11" s="79">
        <v>592406.31068</v>
      </c>
      <c r="E11" s="79">
        <v>715970.02907000005</v>
      </c>
      <c r="F11" s="79">
        <v>736876.66156000004</v>
      </c>
      <c r="G11" s="79">
        <v>561213.80631999997</v>
      </c>
      <c r="H11" s="79">
        <v>731470.39957000001</v>
      </c>
      <c r="I11" s="56">
        <v>628306.70160999999</v>
      </c>
      <c r="J11" s="56">
        <v>775011.37317000004</v>
      </c>
      <c r="K11" s="56">
        <v>0</v>
      </c>
      <c r="L11" s="56">
        <v>0</v>
      </c>
      <c r="M11" s="56">
        <v>0</v>
      </c>
      <c r="N11" s="56">
        <v>0</v>
      </c>
      <c r="O11" s="79">
        <v>5305647.8875000002</v>
      </c>
      <c r="P11" s="57">
        <f t="shared" si="0"/>
        <v>4.1443733632997102</v>
      </c>
    </row>
    <row r="12" spans="1:16" x14ac:dyDescent="0.25">
      <c r="A12" s="54" t="s">
        <v>92</v>
      </c>
      <c r="B12" s="55" t="s">
        <v>176</v>
      </c>
      <c r="C12" s="79">
        <v>369311.61787000002</v>
      </c>
      <c r="D12" s="79">
        <v>415891.23705</v>
      </c>
      <c r="E12" s="79">
        <v>488656.67668999999</v>
      </c>
      <c r="F12" s="79">
        <v>562211.60650999995</v>
      </c>
      <c r="G12" s="79">
        <v>452836.78295000002</v>
      </c>
      <c r="H12" s="79">
        <v>667934.08059000003</v>
      </c>
      <c r="I12" s="56">
        <v>478830.96805000002</v>
      </c>
      <c r="J12" s="56">
        <v>566626.63049000001</v>
      </c>
      <c r="K12" s="56">
        <v>0</v>
      </c>
      <c r="L12" s="56">
        <v>0</v>
      </c>
      <c r="M12" s="56">
        <v>0</v>
      </c>
      <c r="N12" s="56">
        <v>0</v>
      </c>
      <c r="O12" s="79">
        <v>4002299.6002000002</v>
      </c>
      <c r="P12" s="57">
        <f t="shared" si="0"/>
        <v>3.126295639424669</v>
      </c>
    </row>
    <row r="13" spans="1:16" x14ac:dyDescent="0.25">
      <c r="A13" s="54" t="s">
        <v>91</v>
      </c>
      <c r="B13" s="55" t="s">
        <v>177</v>
      </c>
      <c r="C13" s="79">
        <v>392460.81274000002</v>
      </c>
      <c r="D13" s="79">
        <v>431997.87127</v>
      </c>
      <c r="E13" s="79">
        <v>492928.95814</v>
      </c>
      <c r="F13" s="79">
        <v>532477.01483</v>
      </c>
      <c r="G13" s="79">
        <v>407554.75806999998</v>
      </c>
      <c r="H13" s="79">
        <v>528470.08134999999</v>
      </c>
      <c r="I13" s="56">
        <v>439454.55281999998</v>
      </c>
      <c r="J13" s="56">
        <v>542884.85794999998</v>
      </c>
      <c r="K13" s="56">
        <v>0</v>
      </c>
      <c r="L13" s="56">
        <v>0</v>
      </c>
      <c r="M13" s="56">
        <v>0</v>
      </c>
      <c r="N13" s="56">
        <v>0</v>
      </c>
      <c r="O13" s="79">
        <v>3768228.90717</v>
      </c>
      <c r="P13" s="57">
        <f t="shared" si="0"/>
        <v>2.9434572065146911</v>
      </c>
    </row>
    <row r="14" spans="1:16" x14ac:dyDescent="0.25">
      <c r="A14" s="54" t="s">
        <v>90</v>
      </c>
      <c r="B14" s="55" t="s">
        <v>211</v>
      </c>
      <c r="C14" s="79">
        <v>327721.13501999999</v>
      </c>
      <c r="D14" s="79">
        <v>367657.44127000001</v>
      </c>
      <c r="E14" s="79">
        <v>419852.09389999998</v>
      </c>
      <c r="F14" s="79">
        <v>430503.72382999997</v>
      </c>
      <c r="G14" s="79">
        <v>407770.92567999999</v>
      </c>
      <c r="H14" s="79">
        <v>486998.22681999998</v>
      </c>
      <c r="I14" s="56">
        <v>372603.67132999998</v>
      </c>
      <c r="J14" s="56">
        <v>395200.91128</v>
      </c>
      <c r="K14" s="56">
        <v>0</v>
      </c>
      <c r="L14" s="56">
        <v>0</v>
      </c>
      <c r="M14" s="56">
        <v>0</v>
      </c>
      <c r="N14" s="56">
        <v>0</v>
      </c>
      <c r="O14" s="79">
        <v>3208308.1291299998</v>
      </c>
      <c r="P14" s="57">
        <f t="shared" si="0"/>
        <v>2.5060891777138874</v>
      </c>
    </row>
    <row r="15" spans="1:16" x14ac:dyDescent="0.25">
      <c r="A15" s="54" t="s">
        <v>89</v>
      </c>
      <c r="B15" s="55" t="s">
        <v>212</v>
      </c>
      <c r="C15" s="79">
        <v>292266.48739000002</v>
      </c>
      <c r="D15" s="79">
        <v>323426.86515000003</v>
      </c>
      <c r="E15" s="79">
        <v>416428.57293000002</v>
      </c>
      <c r="F15" s="79">
        <v>390284.80958</v>
      </c>
      <c r="G15" s="79">
        <v>343263.22691000003</v>
      </c>
      <c r="H15" s="79">
        <v>475524.44809999998</v>
      </c>
      <c r="I15" s="56">
        <v>377730.28026999999</v>
      </c>
      <c r="J15" s="56">
        <v>404066.96850000002</v>
      </c>
      <c r="K15" s="56">
        <v>0</v>
      </c>
      <c r="L15" s="56">
        <v>0</v>
      </c>
      <c r="M15" s="56">
        <v>0</v>
      </c>
      <c r="N15" s="56">
        <v>0</v>
      </c>
      <c r="O15" s="79">
        <v>3022991.6588300001</v>
      </c>
      <c r="P15" s="57">
        <f t="shared" si="0"/>
        <v>2.3613338792890741</v>
      </c>
    </row>
    <row r="16" spans="1:16" x14ac:dyDescent="0.25">
      <c r="A16" s="54" t="s">
        <v>88</v>
      </c>
      <c r="B16" s="55" t="s">
        <v>178</v>
      </c>
      <c r="C16" s="79">
        <v>258281.69377000001</v>
      </c>
      <c r="D16" s="79">
        <v>386499.08377999999</v>
      </c>
      <c r="E16" s="79">
        <v>391794.72928999999</v>
      </c>
      <c r="F16" s="79">
        <v>374841.39114999998</v>
      </c>
      <c r="G16" s="79">
        <v>301338.43787999998</v>
      </c>
      <c r="H16" s="79">
        <v>383823.55446000001</v>
      </c>
      <c r="I16" s="56">
        <v>317110.29009999998</v>
      </c>
      <c r="J16" s="56">
        <v>449340.32782000001</v>
      </c>
      <c r="K16" s="56">
        <v>0</v>
      </c>
      <c r="L16" s="56">
        <v>0</v>
      </c>
      <c r="M16" s="56">
        <v>0</v>
      </c>
      <c r="N16" s="56">
        <v>0</v>
      </c>
      <c r="O16" s="79">
        <v>2863029.50825</v>
      </c>
      <c r="P16" s="57">
        <f t="shared" si="0"/>
        <v>2.2363834698279095</v>
      </c>
    </row>
    <row r="17" spans="1:16" x14ac:dyDescent="0.25">
      <c r="A17" s="54" t="s">
        <v>87</v>
      </c>
      <c r="B17" s="55" t="s">
        <v>213</v>
      </c>
      <c r="C17" s="79">
        <v>311401.18800999998</v>
      </c>
      <c r="D17" s="79">
        <v>334208.53759000002</v>
      </c>
      <c r="E17" s="79">
        <v>387772.35424999997</v>
      </c>
      <c r="F17" s="79">
        <v>375508.82063999999</v>
      </c>
      <c r="G17" s="79">
        <v>338151.93589000002</v>
      </c>
      <c r="H17" s="79">
        <v>342083.13533000002</v>
      </c>
      <c r="I17" s="56">
        <v>386241.55235000001</v>
      </c>
      <c r="J17" s="56">
        <v>368820.61551999999</v>
      </c>
      <c r="K17" s="56">
        <v>0</v>
      </c>
      <c r="L17" s="56">
        <v>0</v>
      </c>
      <c r="M17" s="56">
        <v>0</v>
      </c>
      <c r="N17" s="56">
        <v>0</v>
      </c>
      <c r="O17" s="79">
        <v>2844188.1395800002</v>
      </c>
      <c r="P17" s="57">
        <f t="shared" si="0"/>
        <v>2.2216660087185836</v>
      </c>
    </row>
    <row r="18" spans="1:16" x14ac:dyDescent="0.25">
      <c r="A18" s="54" t="s">
        <v>86</v>
      </c>
      <c r="B18" s="55" t="s">
        <v>214</v>
      </c>
      <c r="C18" s="79">
        <v>260628.68309999999</v>
      </c>
      <c r="D18" s="79">
        <v>259160.40708999999</v>
      </c>
      <c r="E18" s="79">
        <v>351008.52263000002</v>
      </c>
      <c r="F18" s="79">
        <v>327474.69104000001</v>
      </c>
      <c r="G18" s="79">
        <v>284944.78221999999</v>
      </c>
      <c r="H18" s="79">
        <v>348581.26124000002</v>
      </c>
      <c r="I18" s="56">
        <v>253382.92717000001</v>
      </c>
      <c r="J18" s="56">
        <v>311265.90109</v>
      </c>
      <c r="K18" s="56">
        <v>0</v>
      </c>
      <c r="L18" s="56">
        <v>0</v>
      </c>
      <c r="M18" s="56">
        <v>0</v>
      </c>
      <c r="N18" s="56">
        <v>0</v>
      </c>
      <c r="O18" s="79">
        <v>2396447.17558</v>
      </c>
      <c r="P18" s="57">
        <f t="shared" si="0"/>
        <v>1.8719244193395552</v>
      </c>
    </row>
    <row r="19" spans="1:16" x14ac:dyDescent="0.25">
      <c r="A19" s="54" t="s">
        <v>85</v>
      </c>
      <c r="B19" s="55" t="s">
        <v>215</v>
      </c>
      <c r="C19" s="79">
        <v>219243.36222000001</v>
      </c>
      <c r="D19" s="79">
        <v>252191.91584999999</v>
      </c>
      <c r="E19" s="79">
        <v>250479.69193999999</v>
      </c>
      <c r="F19" s="79">
        <v>319832.32418</v>
      </c>
      <c r="G19" s="79">
        <v>363770.10089</v>
      </c>
      <c r="H19" s="79">
        <v>277601.55450999999</v>
      </c>
      <c r="I19" s="56">
        <v>251332.39014999999</v>
      </c>
      <c r="J19" s="56">
        <v>291792.95334000001</v>
      </c>
      <c r="K19" s="56">
        <v>0</v>
      </c>
      <c r="L19" s="56">
        <v>0</v>
      </c>
      <c r="M19" s="56">
        <v>0</v>
      </c>
      <c r="N19" s="56">
        <v>0</v>
      </c>
      <c r="O19" s="79">
        <v>2226244.2930800002</v>
      </c>
      <c r="P19" s="57">
        <f t="shared" si="0"/>
        <v>1.7389747197841623</v>
      </c>
    </row>
    <row r="20" spans="1:16" x14ac:dyDescent="0.25">
      <c r="A20" s="54" t="s">
        <v>84</v>
      </c>
      <c r="B20" s="55" t="s">
        <v>216</v>
      </c>
      <c r="C20" s="79">
        <v>236148.00232999999</v>
      </c>
      <c r="D20" s="79">
        <v>235212.88604000001</v>
      </c>
      <c r="E20" s="79">
        <v>294624.30056</v>
      </c>
      <c r="F20" s="79">
        <v>303596.37005000003</v>
      </c>
      <c r="G20" s="79">
        <v>261268.10806999999</v>
      </c>
      <c r="H20" s="79">
        <v>298317.19766000001</v>
      </c>
      <c r="I20" s="56">
        <v>264234.78736999998</v>
      </c>
      <c r="J20" s="56">
        <v>291915.00894999999</v>
      </c>
      <c r="K20" s="56">
        <v>0</v>
      </c>
      <c r="L20" s="56">
        <v>0</v>
      </c>
      <c r="M20" s="56">
        <v>0</v>
      </c>
      <c r="N20" s="56">
        <v>0</v>
      </c>
      <c r="O20" s="79">
        <v>2185316.6610300001</v>
      </c>
      <c r="P20" s="57">
        <f t="shared" si="0"/>
        <v>1.7070051297006266</v>
      </c>
    </row>
    <row r="21" spans="1:16" x14ac:dyDescent="0.25">
      <c r="A21" s="54" t="s">
        <v>83</v>
      </c>
      <c r="B21" s="55" t="s">
        <v>217</v>
      </c>
      <c r="C21" s="79">
        <v>147102.60913</v>
      </c>
      <c r="D21" s="79">
        <v>203333.83428000001</v>
      </c>
      <c r="E21" s="79">
        <v>237581.80175000001</v>
      </c>
      <c r="F21" s="79">
        <v>211546.76628000001</v>
      </c>
      <c r="G21" s="79">
        <v>228626.95191999999</v>
      </c>
      <c r="H21" s="79">
        <v>237171.99747999999</v>
      </c>
      <c r="I21" s="56">
        <v>259482.18664999999</v>
      </c>
      <c r="J21" s="56">
        <v>219991.41226000001</v>
      </c>
      <c r="K21" s="56">
        <v>0</v>
      </c>
      <c r="L21" s="56">
        <v>0</v>
      </c>
      <c r="M21" s="56">
        <v>0</v>
      </c>
      <c r="N21" s="56">
        <v>0</v>
      </c>
      <c r="O21" s="79">
        <v>1744837.55975</v>
      </c>
      <c r="P21" s="57">
        <f t="shared" si="0"/>
        <v>1.3629359616851819</v>
      </c>
    </row>
    <row r="22" spans="1:16" x14ac:dyDescent="0.25">
      <c r="A22" s="54" t="s">
        <v>82</v>
      </c>
      <c r="B22" s="55" t="s">
        <v>218</v>
      </c>
      <c r="C22" s="79">
        <v>177887.38279999999</v>
      </c>
      <c r="D22" s="79">
        <v>234822.45847000001</v>
      </c>
      <c r="E22" s="79">
        <v>235931.63329</v>
      </c>
      <c r="F22" s="79">
        <v>208294.16516</v>
      </c>
      <c r="G22" s="79">
        <v>154707.65552999999</v>
      </c>
      <c r="H22" s="79">
        <v>227290.25992000001</v>
      </c>
      <c r="I22" s="56">
        <v>228982.10948000001</v>
      </c>
      <c r="J22" s="56">
        <v>212725.78215000001</v>
      </c>
      <c r="K22" s="56">
        <v>0</v>
      </c>
      <c r="L22" s="56">
        <v>0</v>
      </c>
      <c r="M22" s="56">
        <v>0</v>
      </c>
      <c r="N22" s="56">
        <v>0</v>
      </c>
      <c r="O22" s="79">
        <v>1680641.4468</v>
      </c>
      <c r="P22" s="57">
        <f t="shared" si="0"/>
        <v>1.3127907831549264</v>
      </c>
    </row>
    <row r="23" spans="1:16" x14ac:dyDescent="0.25">
      <c r="A23" s="54" t="s">
        <v>81</v>
      </c>
      <c r="B23" s="55" t="s">
        <v>219</v>
      </c>
      <c r="C23" s="79">
        <v>168418.73042000001</v>
      </c>
      <c r="D23" s="79">
        <v>230496.51732000001</v>
      </c>
      <c r="E23" s="79">
        <v>222579.54113</v>
      </c>
      <c r="F23" s="79">
        <v>195560.58077999999</v>
      </c>
      <c r="G23" s="79">
        <v>196023.75680999999</v>
      </c>
      <c r="H23" s="79">
        <v>219048.56137000001</v>
      </c>
      <c r="I23" s="56">
        <v>190932.37453999999</v>
      </c>
      <c r="J23" s="56">
        <v>242528.91732000001</v>
      </c>
      <c r="K23" s="56">
        <v>0</v>
      </c>
      <c r="L23" s="56">
        <v>0</v>
      </c>
      <c r="M23" s="56">
        <v>0</v>
      </c>
      <c r="N23" s="56">
        <v>0</v>
      </c>
      <c r="O23" s="79">
        <v>1665588.9796899999</v>
      </c>
      <c r="P23" s="57">
        <f t="shared" si="0"/>
        <v>1.3010329271747734</v>
      </c>
    </row>
    <row r="24" spans="1:16" x14ac:dyDescent="0.25">
      <c r="A24" s="54" t="s">
        <v>80</v>
      </c>
      <c r="B24" s="55" t="s">
        <v>220</v>
      </c>
      <c r="C24" s="79">
        <v>136071.78271999999</v>
      </c>
      <c r="D24" s="79">
        <v>141078.01717000001</v>
      </c>
      <c r="E24" s="79">
        <v>207492.13589999999</v>
      </c>
      <c r="F24" s="79">
        <v>206285.37301000001</v>
      </c>
      <c r="G24" s="79">
        <v>200844.76519999999</v>
      </c>
      <c r="H24" s="79">
        <v>210999.82827999999</v>
      </c>
      <c r="I24" s="56">
        <v>233474.76633000001</v>
      </c>
      <c r="J24" s="56">
        <v>205640.13495000001</v>
      </c>
      <c r="K24" s="56">
        <v>0</v>
      </c>
      <c r="L24" s="56">
        <v>0</v>
      </c>
      <c r="M24" s="56">
        <v>0</v>
      </c>
      <c r="N24" s="56">
        <v>0</v>
      </c>
      <c r="O24" s="79">
        <v>1541886.8035599999</v>
      </c>
      <c r="P24" s="57">
        <f t="shared" si="0"/>
        <v>1.2044060844958202</v>
      </c>
    </row>
    <row r="25" spans="1:16" x14ac:dyDescent="0.25">
      <c r="A25" s="58"/>
      <c r="B25" s="164" t="s">
        <v>79</v>
      </c>
      <c r="C25" s="16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83642975.261639997</v>
      </c>
      <c r="P25" s="60">
        <f>SUM(P5:P24)</f>
        <v>65.335605764222024</v>
      </c>
    </row>
    <row r="26" spans="1:16" ht="13.5" customHeight="1" x14ac:dyDescent="0.25">
      <c r="A26" s="58"/>
      <c r="B26" s="165" t="s">
        <v>78</v>
      </c>
      <c r="C26" s="165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128020509.31231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M1" sqref="M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1" sqref="I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2021-09-01T14:23:01Z</dcterms:modified>
</cp:coreProperties>
</file>