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1\202109 - Eylül\dağıtım\"/>
    </mc:Choice>
  </mc:AlternateContent>
  <xr:revisionPtr revIDLastSave="0" documentId="13_ncr:1_{945CBB5B-5885-4ABA-BB0F-1B2F6F31214E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'2002_2020_AYLIK_IHR'!$A$1:$O$81</definedName>
  </definedNames>
  <calcPr calcId="191029"/>
</workbook>
</file>

<file path=xl/calcChain.xml><?xml version="1.0" encoding="utf-8"?>
<calcChain xmlns="http://schemas.openxmlformats.org/spreadsheetml/2006/main">
  <c r="I41" i="1" l="1"/>
  <c r="I25" i="1"/>
  <c r="E43" i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6" i="1"/>
  <c r="E25" i="1"/>
  <c r="E24" i="1"/>
  <c r="E21" i="1"/>
  <c r="E19" i="1"/>
  <c r="E17" i="1"/>
  <c r="E16" i="1"/>
  <c r="E15" i="1"/>
  <c r="E14" i="1"/>
  <c r="E13" i="1"/>
  <c r="E12" i="1"/>
  <c r="E11" i="1"/>
  <c r="E10" i="1"/>
  <c r="M37" i="1"/>
  <c r="I43" i="1"/>
  <c r="I26" i="1" l="1"/>
  <c r="I28" i="1"/>
  <c r="I10" i="1"/>
  <c r="I33" i="1"/>
  <c r="I12" i="1"/>
  <c r="I34" i="1"/>
  <c r="I17" i="1"/>
  <c r="I36" i="1"/>
  <c r="M43" i="1"/>
  <c r="M38" i="1"/>
  <c r="I13" i="1"/>
  <c r="I21" i="1"/>
  <c r="I37" i="1"/>
  <c r="M15" i="1"/>
  <c r="M31" i="1"/>
  <c r="M39" i="1"/>
  <c r="M35" i="1"/>
  <c r="M12" i="1"/>
  <c r="M14" i="1"/>
  <c r="I14" i="1"/>
  <c r="I30" i="1"/>
  <c r="I38" i="1"/>
  <c r="M16" i="1"/>
  <c r="M24" i="1"/>
  <c r="M32" i="1"/>
  <c r="M40" i="1"/>
  <c r="M19" i="1"/>
  <c r="M30" i="1"/>
  <c r="I15" i="1"/>
  <c r="I31" i="1"/>
  <c r="I39" i="1"/>
  <c r="M17" i="1"/>
  <c r="M25" i="1"/>
  <c r="M33" i="1"/>
  <c r="M41" i="1"/>
  <c r="M11" i="1"/>
  <c r="I16" i="1"/>
  <c r="I24" i="1"/>
  <c r="I32" i="1"/>
  <c r="I40" i="1"/>
  <c r="M10" i="1"/>
  <c r="M26" i="1"/>
  <c r="M34" i="1"/>
  <c r="M28" i="1"/>
  <c r="M36" i="1"/>
  <c r="I11" i="1"/>
  <c r="I19" i="1"/>
  <c r="I35" i="1"/>
  <c r="M13" i="1"/>
  <c r="M21" i="1"/>
  <c r="M46" i="1"/>
  <c r="L46" i="1"/>
  <c r="I46" i="1"/>
  <c r="H46" i="1"/>
  <c r="E46" i="1"/>
  <c r="D46" i="1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C2" i="22"/>
  <c r="K22" i="4"/>
  <c r="M21" i="4" s="1"/>
  <c r="J22" i="4"/>
  <c r="G22" i="4"/>
  <c r="I20" i="4" s="1"/>
  <c r="F22" i="4"/>
  <c r="H22" i="4" s="1"/>
  <c r="C22" i="4"/>
  <c r="B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L36" i="2" s="1"/>
  <c r="G36" i="3" s="1"/>
  <c r="K35" i="2"/>
  <c r="K34" i="2"/>
  <c r="K33" i="2"/>
  <c r="K32" i="2"/>
  <c r="K31" i="2"/>
  <c r="K30" i="2"/>
  <c r="K28" i="2"/>
  <c r="K26" i="2"/>
  <c r="K25" i="2"/>
  <c r="K24" i="2"/>
  <c r="L24" i="2" s="1"/>
  <c r="G24" i="3" s="1"/>
  <c r="K21" i="2"/>
  <c r="K19" i="2"/>
  <c r="K17" i="2"/>
  <c r="K16" i="2"/>
  <c r="K15" i="2"/>
  <c r="K14" i="2"/>
  <c r="K13" i="2"/>
  <c r="L13" i="2" s="1"/>
  <c r="G13" i="3" s="1"/>
  <c r="K12" i="2"/>
  <c r="K11" i="2"/>
  <c r="K10" i="2"/>
  <c r="J43" i="2"/>
  <c r="J41" i="2"/>
  <c r="L41" i="2" s="1"/>
  <c r="G41" i="3" s="1"/>
  <c r="J40" i="2"/>
  <c r="L40" i="2" s="1"/>
  <c r="G40" i="3" s="1"/>
  <c r="J39" i="2"/>
  <c r="L39" i="2" s="1"/>
  <c r="G39" i="3" s="1"/>
  <c r="J38" i="2"/>
  <c r="L38" i="2" s="1"/>
  <c r="G38" i="3" s="1"/>
  <c r="J37" i="2"/>
  <c r="J36" i="2"/>
  <c r="J35" i="2"/>
  <c r="J34" i="2"/>
  <c r="J33" i="2"/>
  <c r="L33" i="2" s="1"/>
  <c r="G33" i="3" s="1"/>
  <c r="J32" i="2"/>
  <c r="L32" i="2" s="1"/>
  <c r="G32" i="3" s="1"/>
  <c r="J31" i="2"/>
  <c r="J30" i="2"/>
  <c r="L30" i="2" s="1"/>
  <c r="G30" i="3" s="1"/>
  <c r="J28" i="2"/>
  <c r="J26" i="2"/>
  <c r="J25" i="2"/>
  <c r="J24" i="2"/>
  <c r="J21" i="2"/>
  <c r="J19" i="2"/>
  <c r="J17" i="2"/>
  <c r="L17" i="2" s="1"/>
  <c r="G17" i="3" s="1"/>
  <c r="J16" i="2"/>
  <c r="L16" i="2" s="1"/>
  <c r="G16" i="3" s="1"/>
  <c r="J15" i="2"/>
  <c r="J14" i="2"/>
  <c r="J13" i="2"/>
  <c r="J12" i="2"/>
  <c r="J11" i="2"/>
  <c r="J10" i="2"/>
  <c r="L10" i="2" s="1"/>
  <c r="G10" i="3" s="1"/>
  <c r="G43" i="2"/>
  <c r="G41" i="2"/>
  <c r="G40" i="2"/>
  <c r="H40" i="2" s="1"/>
  <c r="E40" i="3" s="1"/>
  <c r="G39" i="2"/>
  <c r="G38" i="2"/>
  <c r="G37" i="2"/>
  <c r="G36" i="2"/>
  <c r="G35" i="2"/>
  <c r="G34" i="2"/>
  <c r="G33" i="2"/>
  <c r="G32" i="2"/>
  <c r="H32" i="2" s="1"/>
  <c r="E32" i="3" s="1"/>
  <c r="G31" i="2"/>
  <c r="G30" i="2"/>
  <c r="G28" i="2"/>
  <c r="G26" i="2"/>
  <c r="G25" i="2"/>
  <c r="G24" i="2"/>
  <c r="G21" i="2"/>
  <c r="H21" i="2" s="1"/>
  <c r="E21" i="3" s="1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H39" i="2" s="1"/>
  <c r="E39" i="3" s="1"/>
  <c r="F38" i="2"/>
  <c r="H38" i="2" s="1"/>
  <c r="E38" i="3" s="1"/>
  <c r="F37" i="2"/>
  <c r="F36" i="2"/>
  <c r="H36" i="2" s="1"/>
  <c r="E36" i="3" s="1"/>
  <c r="F35" i="2"/>
  <c r="F34" i="2"/>
  <c r="F33" i="2"/>
  <c r="F32" i="2"/>
  <c r="F31" i="2"/>
  <c r="F30" i="2"/>
  <c r="F28" i="2"/>
  <c r="H28" i="2" s="1"/>
  <c r="E28" i="3" s="1"/>
  <c r="F26" i="2"/>
  <c r="H26" i="2" s="1"/>
  <c r="E26" i="3" s="1"/>
  <c r="F25" i="2"/>
  <c r="F24" i="2"/>
  <c r="F21" i="2"/>
  <c r="F19" i="2"/>
  <c r="F17" i="2"/>
  <c r="F16" i="2"/>
  <c r="H16" i="2" s="1"/>
  <c r="E16" i="3" s="1"/>
  <c r="F15" i="2"/>
  <c r="H15" i="2" s="1"/>
  <c r="E15" i="3" s="1"/>
  <c r="F14" i="2"/>
  <c r="H14" i="2" s="1"/>
  <c r="E14" i="3" s="1"/>
  <c r="F13" i="2"/>
  <c r="F12" i="2"/>
  <c r="F11" i="2"/>
  <c r="F10" i="2"/>
  <c r="C43" i="2"/>
  <c r="C41" i="2"/>
  <c r="C40" i="2"/>
  <c r="C39" i="2"/>
  <c r="C38" i="2"/>
  <c r="D38" i="2" s="1"/>
  <c r="C38" i="3" s="1"/>
  <c r="C37" i="2"/>
  <c r="C36" i="2"/>
  <c r="C35" i="2"/>
  <c r="C34" i="2"/>
  <c r="C33" i="2"/>
  <c r="C32" i="2"/>
  <c r="D32" i="2" s="1"/>
  <c r="C32" i="3" s="1"/>
  <c r="C31" i="2"/>
  <c r="D31" i="2" s="1"/>
  <c r="C31" i="3" s="1"/>
  <c r="C30" i="2"/>
  <c r="C28" i="2"/>
  <c r="C26" i="2"/>
  <c r="C25" i="2"/>
  <c r="C24" i="2"/>
  <c r="C21" i="2"/>
  <c r="C19" i="2"/>
  <c r="C17" i="2"/>
  <c r="D17" i="2" s="1"/>
  <c r="C17" i="3" s="1"/>
  <c r="C16" i="2"/>
  <c r="D16" i="2" s="1"/>
  <c r="C16" i="3" s="1"/>
  <c r="C15" i="2"/>
  <c r="C14" i="2"/>
  <c r="C13" i="2"/>
  <c r="C12" i="2"/>
  <c r="C11" i="2"/>
  <c r="C10" i="2"/>
  <c r="B43" i="2"/>
  <c r="B41" i="2"/>
  <c r="D41" i="2" s="1"/>
  <c r="C41" i="3" s="1"/>
  <c r="B40" i="2"/>
  <c r="B39" i="2"/>
  <c r="B38" i="2"/>
  <c r="B37" i="2"/>
  <c r="B36" i="2"/>
  <c r="B35" i="2"/>
  <c r="D35" i="2" s="1"/>
  <c r="C35" i="3" s="1"/>
  <c r="B34" i="2"/>
  <c r="D34" i="2" s="1"/>
  <c r="C34" i="3" s="1"/>
  <c r="B33" i="2"/>
  <c r="B32" i="2"/>
  <c r="B31" i="2"/>
  <c r="B30" i="2"/>
  <c r="B28" i="2"/>
  <c r="B26" i="2"/>
  <c r="D26" i="2" s="1"/>
  <c r="C26" i="3" s="1"/>
  <c r="B25" i="2"/>
  <c r="D25" i="2" s="1"/>
  <c r="C25" i="3" s="1"/>
  <c r="B24" i="2"/>
  <c r="B21" i="2"/>
  <c r="B19" i="2"/>
  <c r="B17" i="2"/>
  <c r="B16" i="2"/>
  <c r="B15" i="2"/>
  <c r="D15" i="2" s="1"/>
  <c r="C15" i="3" s="1"/>
  <c r="B14" i="2"/>
  <c r="B13" i="2"/>
  <c r="D13" i="2" s="1"/>
  <c r="C13" i="3" s="1"/>
  <c r="B12" i="2"/>
  <c r="B11" i="2"/>
  <c r="B10" i="2"/>
  <c r="C7" i="2"/>
  <c r="B7" i="2"/>
  <c r="F6" i="2"/>
  <c r="B6" i="2"/>
  <c r="K42" i="1"/>
  <c r="J42" i="1"/>
  <c r="G42" i="1"/>
  <c r="I42" i="1" s="1"/>
  <c r="F42" i="1"/>
  <c r="F42" i="2" s="1"/>
  <c r="C42" i="1"/>
  <c r="B42" i="1"/>
  <c r="B42" i="2" s="1"/>
  <c r="K29" i="1"/>
  <c r="J29" i="1"/>
  <c r="J29" i="2" s="1"/>
  <c r="G29" i="1"/>
  <c r="F29" i="1"/>
  <c r="F29" i="2" s="1"/>
  <c r="C29" i="1"/>
  <c r="B29" i="1"/>
  <c r="B29" i="2" s="1"/>
  <c r="K27" i="1"/>
  <c r="J27" i="1"/>
  <c r="G27" i="1"/>
  <c r="F27" i="1"/>
  <c r="F27" i="2" s="1"/>
  <c r="C27" i="1"/>
  <c r="E27" i="1" s="1"/>
  <c r="B27" i="1"/>
  <c r="B27" i="2" s="1"/>
  <c r="K23" i="1"/>
  <c r="M23" i="1" s="1"/>
  <c r="J23" i="1"/>
  <c r="J23" i="2" s="1"/>
  <c r="G23" i="1"/>
  <c r="I23" i="1" s="1"/>
  <c r="F23" i="1"/>
  <c r="F23" i="2" s="1"/>
  <c r="C23" i="1"/>
  <c r="E23" i="1" s="1"/>
  <c r="B23" i="1"/>
  <c r="B23" i="2" s="1"/>
  <c r="K20" i="1"/>
  <c r="J20" i="1"/>
  <c r="J20" i="2" s="1"/>
  <c r="G20" i="1"/>
  <c r="F20" i="1"/>
  <c r="F20" i="2"/>
  <c r="C20" i="1"/>
  <c r="B20" i="1"/>
  <c r="B20" i="2" s="1"/>
  <c r="K18" i="1"/>
  <c r="J18" i="1"/>
  <c r="J18" i="2" s="1"/>
  <c r="G18" i="1"/>
  <c r="I18" i="1" s="1"/>
  <c r="F18" i="1"/>
  <c r="F18" i="2" s="1"/>
  <c r="C18" i="1"/>
  <c r="E18" i="1" s="1"/>
  <c r="C18" i="2"/>
  <c r="B18" i="1"/>
  <c r="B18" i="2" s="1"/>
  <c r="K9" i="1"/>
  <c r="J9" i="1"/>
  <c r="G9" i="1"/>
  <c r="F9" i="1"/>
  <c r="C9" i="1"/>
  <c r="E9" i="1" s="1"/>
  <c r="B9" i="1"/>
  <c r="B9" i="2" s="1"/>
  <c r="G18" i="2"/>
  <c r="G23" i="2"/>
  <c r="G42" i="2"/>
  <c r="J46" i="2"/>
  <c r="F46" i="2"/>
  <c r="C46" i="2"/>
  <c r="E46" i="2" s="1"/>
  <c r="C45" i="2"/>
  <c r="B46" i="2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L21" i="4"/>
  <c r="L20" i="4"/>
  <c r="M19" i="4"/>
  <c r="L19" i="4"/>
  <c r="L18" i="4"/>
  <c r="L17" i="4"/>
  <c r="L16" i="4"/>
  <c r="L15" i="4"/>
  <c r="L14" i="4"/>
  <c r="L13" i="4"/>
  <c r="L12" i="4"/>
  <c r="L11" i="4"/>
  <c r="L10" i="4"/>
  <c r="L9" i="4"/>
  <c r="L43" i="1"/>
  <c r="F43" i="3" s="1"/>
  <c r="L41" i="1"/>
  <c r="F41" i="3"/>
  <c r="L40" i="1"/>
  <c r="F40" i="3" s="1"/>
  <c r="L39" i="1"/>
  <c r="F39" i="3" s="1"/>
  <c r="L38" i="1"/>
  <c r="F38" i="3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/>
  <c r="L11" i="1"/>
  <c r="F11" i="3" s="1"/>
  <c r="L10" i="1"/>
  <c r="F10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P6" i="23"/>
  <c r="O2" i="22"/>
  <c r="O3" i="22"/>
  <c r="O25" i="22"/>
  <c r="O24" i="22"/>
  <c r="O58" i="22"/>
  <c r="O59" i="22"/>
  <c r="O62" i="22"/>
  <c r="E22" i="4"/>
  <c r="H21" i="4"/>
  <c r="E21" i="4"/>
  <c r="H20" i="4"/>
  <c r="E20" i="4"/>
  <c r="H19" i="4"/>
  <c r="E19" i="4"/>
  <c r="H18" i="4"/>
  <c r="E18" i="4"/>
  <c r="H17" i="4"/>
  <c r="E17" i="4"/>
  <c r="H16" i="4"/>
  <c r="E16" i="4"/>
  <c r="H15" i="4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D37" i="2"/>
  <c r="C37" i="3" s="1"/>
  <c r="D46" i="3"/>
  <c r="B46" i="3"/>
  <c r="H43" i="1"/>
  <c r="D43" i="3" s="1"/>
  <c r="D43" i="1"/>
  <c r="B43" i="3"/>
  <c r="D42" i="1"/>
  <c r="B42" i="3" s="1"/>
  <c r="H41" i="1"/>
  <c r="D41" i="3" s="1"/>
  <c r="D41" i="1"/>
  <c r="B41" i="3" s="1"/>
  <c r="H40" i="1"/>
  <c r="D40" i="3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/>
  <c r="H32" i="1"/>
  <c r="D32" i="3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/>
  <c r="H24" i="1"/>
  <c r="D24" i="3" s="1"/>
  <c r="D24" i="1"/>
  <c r="B24" i="3" s="1"/>
  <c r="H21" i="1"/>
  <c r="D21" i="3" s="1"/>
  <c r="D21" i="1"/>
  <c r="B21" i="3" s="1"/>
  <c r="H20" i="1"/>
  <c r="D20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/>
  <c r="D12" i="1"/>
  <c r="B12" i="3" s="1"/>
  <c r="H11" i="1"/>
  <c r="D11" i="3" s="1"/>
  <c r="D11" i="1"/>
  <c r="B11" i="3" s="1"/>
  <c r="H10" i="1"/>
  <c r="D10" i="3" s="1"/>
  <c r="D10" i="1"/>
  <c r="B10" i="3" s="1"/>
  <c r="D28" i="2"/>
  <c r="C28" i="3" s="1"/>
  <c r="H17" i="2"/>
  <c r="E17" i="3" s="1"/>
  <c r="H10" i="2"/>
  <c r="E10" i="3" s="1"/>
  <c r="D45" i="3"/>
  <c r="F46" i="3"/>
  <c r="F45" i="3"/>
  <c r="K20" i="2" l="1"/>
  <c r="M20" i="1"/>
  <c r="C29" i="2"/>
  <c r="E29" i="1"/>
  <c r="H42" i="1"/>
  <c r="D42" i="3" s="1"/>
  <c r="C22" i="1"/>
  <c r="K9" i="2"/>
  <c r="M9" i="1"/>
  <c r="K18" i="2"/>
  <c r="M18" i="1"/>
  <c r="C27" i="2"/>
  <c r="D27" i="2" s="1"/>
  <c r="C27" i="3" s="1"/>
  <c r="L42" i="1"/>
  <c r="F42" i="3" s="1"/>
  <c r="C20" i="2"/>
  <c r="D20" i="2" s="1"/>
  <c r="C20" i="3" s="1"/>
  <c r="E20" i="1"/>
  <c r="H35" i="2"/>
  <c r="E35" i="3" s="1"/>
  <c r="L28" i="2"/>
  <c r="G28" i="3" s="1"/>
  <c r="G27" i="2"/>
  <c r="I27" i="1"/>
  <c r="K29" i="2"/>
  <c r="M29" i="1"/>
  <c r="G29" i="2"/>
  <c r="H29" i="2" s="1"/>
  <c r="E29" i="3" s="1"/>
  <c r="I29" i="1"/>
  <c r="L37" i="2"/>
  <c r="G37" i="3" s="1"/>
  <c r="L34" i="2"/>
  <c r="G34" i="3" s="1"/>
  <c r="K42" i="2"/>
  <c r="M42" i="1"/>
  <c r="D11" i="2"/>
  <c r="C11" i="3" s="1"/>
  <c r="H25" i="2"/>
  <c r="E25" i="3" s="1"/>
  <c r="H9" i="1"/>
  <c r="D9" i="3" s="1"/>
  <c r="G20" i="2"/>
  <c r="H20" i="2" s="1"/>
  <c r="E20" i="3" s="1"/>
  <c r="I20" i="1"/>
  <c r="K27" i="2"/>
  <c r="M27" i="1"/>
  <c r="C42" i="2"/>
  <c r="E42" i="1"/>
  <c r="D27" i="1"/>
  <c r="B27" i="3" s="1"/>
  <c r="G9" i="2"/>
  <c r="I9" i="1"/>
  <c r="D40" i="2"/>
  <c r="C40" i="3" s="1"/>
  <c r="H34" i="2"/>
  <c r="E34" i="3" s="1"/>
  <c r="L26" i="2"/>
  <c r="G26" i="3" s="1"/>
  <c r="D23" i="1"/>
  <c r="B23" i="3" s="1"/>
  <c r="J22" i="1"/>
  <c r="J22" i="2" s="1"/>
  <c r="H18" i="1"/>
  <c r="D18" i="3" s="1"/>
  <c r="L23" i="1"/>
  <c r="F23" i="3" s="1"/>
  <c r="D33" i="2"/>
  <c r="C33" i="3" s="1"/>
  <c r="D30" i="2"/>
  <c r="C30" i="3" s="1"/>
  <c r="L15" i="2"/>
  <c r="G15" i="3" s="1"/>
  <c r="D42" i="2"/>
  <c r="C42" i="3" s="1"/>
  <c r="D10" i="2"/>
  <c r="C10" i="3" s="1"/>
  <c r="H24" i="2"/>
  <c r="E24" i="3" s="1"/>
  <c r="H43" i="2"/>
  <c r="E43" i="3" s="1"/>
  <c r="L14" i="2"/>
  <c r="G14" i="3" s="1"/>
  <c r="L20" i="2"/>
  <c r="G20" i="3" s="1"/>
  <c r="M14" i="4"/>
  <c r="K23" i="2"/>
  <c r="L23" i="2" s="1"/>
  <c r="G23" i="3" s="1"/>
  <c r="F9" i="2"/>
  <c r="D21" i="2"/>
  <c r="C21" i="3" s="1"/>
  <c r="H13" i="2"/>
  <c r="E13" i="3" s="1"/>
  <c r="M22" i="4"/>
  <c r="D12" i="2"/>
  <c r="C12" i="3" s="1"/>
  <c r="D24" i="2"/>
  <c r="C24" i="3" s="1"/>
  <c r="D43" i="2"/>
  <c r="C43" i="3" s="1"/>
  <c r="C23" i="2"/>
  <c r="D23" i="2" s="1"/>
  <c r="C23" i="3" s="1"/>
  <c r="H37" i="2"/>
  <c r="E37" i="3" s="1"/>
  <c r="L31" i="2"/>
  <c r="G31" i="3" s="1"/>
  <c r="D39" i="2"/>
  <c r="C39" i="3" s="1"/>
  <c r="D14" i="2"/>
  <c r="C14" i="3" s="1"/>
  <c r="D36" i="2"/>
  <c r="C36" i="3" s="1"/>
  <c r="H11" i="2"/>
  <c r="E11" i="3" s="1"/>
  <c r="H33" i="2"/>
  <c r="E33" i="3" s="1"/>
  <c r="H41" i="2"/>
  <c r="E41" i="3" s="1"/>
  <c r="H30" i="2"/>
  <c r="E30" i="3" s="1"/>
  <c r="L25" i="2"/>
  <c r="G25" i="3" s="1"/>
  <c r="L35" i="2"/>
  <c r="G35" i="3" s="1"/>
  <c r="L19" i="2"/>
  <c r="G19" i="3" s="1"/>
  <c r="L18" i="1"/>
  <c r="F18" i="3" s="1"/>
  <c r="H31" i="2"/>
  <c r="E31" i="3" s="1"/>
  <c r="H18" i="2"/>
  <c r="E18" i="3" s="1"/>
  <c r="D18" i="2"/>
  <c r="C18" i="3" s="1"/>
  <c r="J27" i="2"/>
  <c r="L27" i="2" s="1"/>
  <c r="G27" i="3" s="1"/>
  <c r="J42" i="2"/>
  <c r="L42" i="2" s="1"/>
  <c r="G42" i="3" s="1"/>
  <c r="H19" i="2"/>
  <c r="E19" i="3" s="1"/>
  <c r="L12" i="2"/>
  <c r="G12" i="3" s="1"/>
  <c r="L22" i="4"/>
  <c r="P25" i="23"/>
  <c r="D46" i="2"/>
  <c r="C46" i="3" s="1"/>
  <c r="O25" i="23"/>
  <c r="I21" i="4"/>
  <c r="I13" i="4"/>
  <c r="M11" i="4"/>
  <c r="M16" i="4"/>
  <c r="I11" i="4"/>
  <c r="I9" i="4"/>
  <c r="M13" i="4"/>
  <c r="M20" i="4"/>
  <c r="M10" i="4"/>
  <c r="M17" i="4"/>
  <c r="I19" i="4"/>
  <c r="I17" i="4"/>
  <c r="I15" i="4"/>
  <c r="M9" i="4"/>
  <c r="M12" i="4"/>
  <c r="M15" i="4"/>
  <c r="M18" i="4"/>
  <c r="I22" i="4"/>
  <c r="I10" i="4"/>
  <c r="I12" i="4"/>
  <c r="I14" i="4"/>
  <c r="I16" i="4"/>
  <c r="I18" i="4"/>
  <c r="L43" i="2"/>
  <c r="G43" i="3" s="1"/>
  <c r="H42" i="2"/>
  <c r="E42" i="3" s="1"/>
  <c r="L29" i="1"/>
  <c r="F29" i="3" s="1"/>
  <c r="D29" i="2"/>
  <c r="C29" i="3" s="1"/>
  <c r="D29" i="1"/>
  <c r="B29" i="3" s="1"/>
  <c r="L29" i="2"/>
  <c r="G29" i="3" s="1"/>
  <c r="H29" i="1"/>
  <c r="D29" i="3" s="1"/>
  <c r="B22" i="1"/>
  <c r="B22" i="2" s="1"/>
  <c r="L27" i="1"/>
  <c r="F27" i="3" s="1"/>
  <c r="K22" i="1"/>
  <c r="M22" i="1" s="1"/>
  <c r="H27" i="2"/>
  <c r="E27" i="3" s="1"/>
  <c r="G22" i="1"/>
  <c r="H27" i="1"/>
  <c r="D27" i="3" s="1"/>
  <c r="H23" i="2"/>
  <c r="E23" i="3" s="1"/>
  <c r="H23" i="1"/>
  <c r="D23" i="3" s="1"/>
  <c r="F22" i="1"/>
  <c r="K8" i="1"/>
  <c r="L20" i="1"/>
  <c r="F20" i="3" s="1"/>
  <c r="L21" i="2"/>
  <c r="G21" i="3" s="1"/>
  <c r="D20" i="1"/>
  <c r="B20" i="3" s="1"/>
  <c r="L18" i="2"/>
  <c r="G18" i="3" s="1"/>
  <c r="J8" i="1"/>
  <c r="J44" i="1" s="1"/>
  <c r="J45" i="1" s="1"/>
  <c r="G8" i="1"/>
  <c r="D19" i="2"/>
  <c r="C19" i="3" s="1"/>
  <c r="D18" i="1"/>
  <c r="B18" i="3" s="1"/>
  <c r="B8" i="1"/>
  <c r="F8" i="1"/>
  <c r="D9" i="1"/>
  <c r="B9" i="3" s="1"/>
  <c r="H12" i="2"/>
  <c r="E12" i="3" s="1"/>
  <c r="L11" i="2"/>
  <c r="G11" i="3" s="1"/>
  <c r="J8" i="2"/>
  <c r="L9" i="1"/>
  <c r="F9" i="3" s="1"/>
  <c r="J9" i="2"/>
  <c r="L9" i="2" s="1"/>
  <c r="G9" i="3" s="1"/>
  <c r="C9" i="2"/>
  <c r="C8" i="1"/>
  <c r="E8" i="1" s="1"/>
  <c r="K8" i="2" l="1"/>
  <c r="M8" i="1"/>
  <c r="C22" i="2"/>
  <c r="E22" i="1"/>
  <c r="G22" i="2"/>
  <c r="I22" i="1"/>
  <c r="G8" i="2"/>
  <c r="I8" i="1"/>
  <c r="H9" i="2"/>
  <c r="E9" i="3" s="1"/>
  <c r="D22" i="2"/>
  <c r="C22" i="3" s="1"/>
  <c r="L22" i="1"/>
  <c r="F22" i="3" s="1"/>
  <c r="L8" i="1"/>
  <c r="F8" i="3" s="1"/>
  <c r="G44" i="1"/>
  <c r="D22" i="1"/>
  <c r="B22" i="3" s="1"/>
  <c r="K44" i="1"/>
  <c r="K22" i="2"/>
  <c r="L22" i="2" s="1"/>
  <c r="G22" i="3" s="1"/>
  <c r="F44" i="1"/>
  <c r="F22" i="2"/>
  <c r="H22" i="1"/>
  <c r="D22" i="3" s="1"/>
  <c r="B8" i="2"/>
  <c r="B44" i="1"/>
  <c r="B45" i="1" s="1"/>
  <c r="D8" i="1"/>
  <c r="B8" i="3" s="1"/>
  <c r="L8" i="2"/>
  <c r="G8" i="3" s="1"/>
  <c r="H8" i="1"/>
  <c r="D8" i="3" s="1"/>
  <c r="F8" i="2"/>
  <c r="J45" i="2"/>
  <c r="J44" i="2"/>
  <c r="C8" i="2"/>
  <c r="C44" i="1"/>
  <c r="D9" i="2"/>
  <c r="C9" i="3" s="1"/>
  <c r="I44" i="1" l="1"/>
  <c r="G45" i="1"/>
  <c r="K45" i="1"/>
  <c r="M44" i="1"/>
  <c r="G44" i="2"/>
  <c r="I24" i="2" s="1"/>
  <c r="H22" i="2"/>
  <c r="E22" i="3" s="1"/>
  <c r="E44" i="1"/>
  <c r="C45" i="1"/>
  <c r="H8" i="2"/>
  <c r="E8" i="3" s="1"/>
  <c r="F44" i="2"/>
  <c r="F45" i="1"/>
  <c r="K44" i="2"/>
  <c r="M29" i="2" s="1"/>
  <c r="L44" i="1"/>
  <c r="F44" i="3" s="1"/>
  <c r="M42" i="2"/>
  <c r="M27" i="2"/>
  <c r="M38" i="2"/>
  <c r="M31" i="2"/>
  <c r="M36" i="2"/>
  <c r="M21" i="2"/>
  <c r="M41" i="2"/>
  <c r="M40" i="2"/>
  <c r="M10" i="2"/>
  <c r="M13" i="2"/>
  <c r="M34" i="2"/>
  <c r="M35" i="2"/>
  <c r="M19" i="2"/>
  <c r="H44" i="1"/>
  <c r="D44" i="3" s="1"/>
  <c r="F45" i="2"/>
  <c r="M14" i="2"/>
  <c r="M26" i="2"/>
  <c r="M25" i="2"/>
  <c r="M37" i="2"/>
  <c r="M8" i="2"/>
  <c r="M9" i="2"/>
  <c r="M20" i="2"/>
  <c r="M12" i="2"/>
  <c r="M11" i="2"/>
  <c r="B45" i="2"/>
  <c r="B44" i="2"/>
  <c r="I12" i="2"/>
  <c r="I18" i="2"/>
  <c r="I33" i="2"/>
  <c r="I26" i="2"/>
  <c r="I28" i="2"/>
  <c r="I19" i="2"/>
  <c r="I42" i="2"/>
  <c r="I32" i="2"/>
  <c r="I36" i="2"/>
  <c r="I20" i="2"/>
  <c r="I44" i="2"/>
  <c r="H44" i="2"/>
  <c r="E44" i="3" s="1"/>
  <c r="I27" i="2"/>
  <c r="I40" i="2"/>
  <c r="I34" i="2"/>
  <c r="I31" i="2"/>
  <c r="I15" i="2"/>
  <c r="I38" i="2"/>
  <c r="I29" i="2"/>
  <c r="I39" i="2"/>
  <c r="I37" i="2"/>
  <c r="I30" i="2"/>
  <c r="I10" i="2"/>
  <c r="I41" i="2"/>
  <c r="I13" i="2"/>
  <c r="I8" i="2"/>
  <c r="I25" i="2"/>
  <c r="I23" i="2"/>
  <c r="I17" i="2"/>
  <c r="I9" i="2"/>
  <c r="I35" i="2"/>
  <c r="I14" i="2"/>
  <c r="I11" i="2"/>
  <c r="I21" i="2"/>
  <c r="I43" i="2"/>
  <c r="I22" i="2"/>
  <c r="I16" i="2"/>
  <c r="C44" i="2"/>
  <c r="E8" i="2" s="1"/>
  <c r="D44" i="1"/>
  <c r="B44" i="3" s="1"/>
  <c r="D8" i="2"/>
  <c r="C8" i="3" s="1"/>
  <c r="E45" i="1" l="1"/>
  <c r="D45" i="1"/>
  <c r="M32" i="2"/>
  <c r="M24" i="2"/>
  <c r="M15" i="2"/>
  <c r="M30" i="2"/>
  <c r="M23" i="2"/>
  <c r="M18" i="2"/>
  <c r="M39" i="2"/>
  <c r="M44" i="2"/>
  <c r="M33" i="2"/>
  <c r="M45" i="1"/>
  <c r="L45" i="1"/>
  <c r="M17" i="2"/>
  <c r="M28" i="2"/>
  <c r="L44" i="2"/>
  <c r="G44" i="3" s="1"/>
  <c r="M22" i="2"/>
  <c r="M16" i="2"/>
  <c r="I45" i="1"/>
  <c r="H45" i="1"/>
  <c r="M43" i="2"/>
  <c r="E44" i="2"/>
  <c r="E11" i="2"/>
  <c r="E40" i="2"/>
  <c r="E15" i="2"/>
  <c r="E16" i="2"/>
  <c r="E21" i="2"/>
  <c r="E38" i="2"/>
  <c r="E13" i="2"/>
  <c r="E17" i="2"/>
  <c r="E35" i="2"/>
  <c r="E29" i="2"/>
  <c r="E36" i="2"/>
  <c r="E32" i="2"/>
  <c r="E24" i="2"/>
  <c r="E28" i="2"/>
  <c r="E37" i="2"/>
  <c r="E20" i="2"/>
  <c r="E30" i="2"/>
  <c r="E43" i="2"/>
  <c r="E34" i="2"/>
  <c r="E31" i="2"/>
  <c r="E26" i="2"/>
  <c r="E18" i="2"/>
  <c r="E19" i="2"/>
  <c r="E41" i="2"/>
  <c r="E10" i="2"/>
  <c r="E14" i="2"/>
  <c r="E42" i="2"/>
  <c r="E23" i="2"/>
  <c r="E27" i="2"/>
  <c r="E22" i="2"/>
  <c r="E12" i="2"/>
  <c r="E33" i="2"/>
  <c r="E25" i="2"/>
  <c r="E39" i="2"/>
  <c r="D44" i="2"/>
  <c r="C44" i="3" s="1"/>
  <c r="E9" i="2"/>
  <c r="G46" i="2"/>
  <c r="G45" i="2"/>
  <c r="K46" i="2"/>
  <c r="K45" i="2"/>
  <c r="M45" i="2" l="1"/>
  <c r="L45" i="2"/>
  <c r="G45" i="3" s="1"/>
  <c r="M46" i="2"/>
  <c r="L46" i="2"/>
  <c r="G46" i="3" s="1"/>
  <c r="I45" i="2"/>
  <c r="H45" i="2"/>
  <c r="E45" i="3" s="1"/>
  <c r="I46" i="2"/>
  <c r="H46" i="2"/>
  <c r="E46" i="3" s="1"/>
</calcChain>
</file>

<file path=xl/sharedStrings.xml><?xml version="1.0" encoding="utf-8"?>
<sst xmlns="http://schemas.openxmlformats.org/spreadsheetml/2006/main" count="419" uniqueCount="226">
  <si>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</si>
  <si>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</si>
  <si>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</si>
  <si>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</si>
  <si>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</si>
  <si>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</si>
  <si>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</si>
  <si>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</si>
  <si>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</si>
  <si>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</si>
  <si>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</si>
  <si>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</si>
  <si>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</si>
  <si>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</si>
  <si>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</si>
  <si>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</si>
  <si>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</si>
  <si>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</si>
  <si>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</si>
  <si>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</si>
  <si>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</si>
  <si>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</si>
  <si>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</si>
  <si>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</si>
  <si>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</si>
  <si>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</si>
  <si>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</si>
  <si>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</si>
  <si>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</si>
  <si>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</si>
  <si>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</si>
  <si>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</si>
  <si>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</si>
  <si>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</si>
  <si>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</si>
  <si>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</si>
  <si>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</si>
  <si>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</si>
  <si>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</si>
  <si>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</si>
  <si>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</si>
  <si>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</si>
  <si>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</si>
  <si>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</si>
  <si>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</si>
  <si>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</si>
  <si>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</si>
  <si>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</si>
  <si>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</si>
  <si>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</si>
  <si>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</si>
  <si>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</si>
  <si>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</si>
  <si>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</si>
  <si>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</si>
  <si>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</si>
  <si>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</si>
  <si>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</si>
  <si>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</si>
  <si>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</si>
  <si>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</si>
  <si>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</si>
  <si>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</si>
  <si>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</si>
  <si>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</si>
  <si>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</si>
  <si>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</si>
  <si>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</si>
  <si>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</si>
  <si>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</si>
  <si>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</si>
  <si>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</si>
  <si>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</si>
  <si>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</si>
  <si>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</si>
  <si>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</si>
  <si>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</si>
  <si>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</si>
  <si>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</si>
  <si>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</si>
  <si>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</si>
  <si>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</si>
  <si>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</si>
  <si>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</si>
  <si>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</si>
  <si>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</si>
  <si>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</si>
  <si>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</si>
  <si>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</si>
  <si>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</si>
  <si>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</si>
  <si>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</si>
  <si>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</si>
  <si>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</si>
  <si>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</si>
  <si>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</si>
  <si>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</si>
  <si>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</si>
  <si>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</si>
  <si>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</si>
  <si>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</si>
  <si>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</si>
  <si>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</si>
  <si>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</si>
  <si>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</si>
  <si>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</si>
  <si>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</si>
  <si>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</si>
  <si>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</si>
  <si>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</si>
  <si>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</si>
  <si>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</si>
  <si>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</si>
  <si>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</si>
  <si>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</si>
  <si>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</si>
  <si>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 xml:space="preserve"> Pay(20)  (%)</t>
  </si>
  <si>
    <t>2020 YILI İHRACATIMIZDA İLK 20 ÜLKE (1.000 $)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</si>
  <si>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</si>
  <si>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SON 12 AYLIK
(2021/2020)</t>
  </si>
  <si>
    <t>Değişim    ('21/'20)</t>
  </si>
  <si>
    <t>2021 İHRACAT RAKAMLARI - TL</t>
  </si>
  <si>
    <t>EYLÜL  (2021/2020)</t>
  </si>
  <si>
    <t>OCAK - EYLÜL (2021/2020)</t>
  </si>
  <si>
    <t>1 - 30 EYLÜL İHRACAT RAKAMLARI</t>
  </si>
  <si>
    <t xml:space="preserve">SEKTÖREL BAZDA İHRACAT RAKAMLARI -1.000 $ </t>
  </si>
  <si>
    <t>1 - 30 EYLÜL</t>
  </si>
  <si>
    <t>1 OCAK  -  30 EYLÜL</t>
  </si>
  <si>
    <t>2019 - 2020</t>
  </si>
  <si>
    <t>2020 - 2021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</si>
  <si>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</si>
  <si>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</si>
  <si>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</si>
  <si>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</si>
  <si>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</si>
  <si>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</si>
  <si>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</si>
  <si>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</si>
  <si>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</si>
  <si>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</si>
  <si>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</si>
  <si>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</si>
  <si>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</si>
  <si>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</si>
  <si>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</si>
  <si>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</si>
  <si>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</si>
  <si>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</si>
  <si>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</si>
  <si>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</si>
  <si>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</si>
  <si>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</si>
  <si>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</si>
  <si>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</si>
  <si>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</si>
  <si>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</si>
  <si>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</si>
  <si>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2020  1 - 30 EYLÜL</t>
  </si>
  <si>
    <t>2021  1 - 30 EYLÜL</t>
  </si>
  <si>
    <t>ERİTRE</t>
  </si>
  <si>
    <t>LAOS</t>
  </si>
  <si>
    <t>NEPAL</t>
  </si>
  <si>
    <t>ST. KİTTS VE NEVİS</t>
  </si>
  <si>
    <t>BRİTANYA VİRJİN AD.</t>
  </si>
  <si>
    <t>FAROE ADALARI</t>
  </si>
  <si>
    <t>SİNGAPUR</t>
  </si>
  <si>
    <t>KÜBA</t>
  </si>
  <si>
    <t>PANAMA</t>
  </si>
  <si>
    <t>ANTİGUA VE BARBUDA</t>
  </si>
  <si>
    <t>ALMANYA</t>
  </si>
  <si>
    <t>ABD</t>
  </si>
  <si>
    <t>BİRLEŞİK KRALLIK</t>
  </si>
  <si>
    <t>İTALYA</t>
  </si>
  <si>
    <t>İSPANYA</t>
  </si>
  <si>
    <t>IRAK</t>
  </si>
  <si>
    <t>FRANSA</t>
  </si>
  <si>
    <t>BELÇİKA</t>
  </si>
  <si>
    <t>ROMANYA</t>
  </si>
  <si>
    <t>HOLLANDA</t>
  </si>
  <si>
    <t>İSTANBUL</t>
  </si>
  <si>
    <t>KOCAELI</t>
  </si>
  <si>
    <t>BURSA</t>
  </si>
  <si>
    <t>İZMIR</t>
  </si>
  <si>
    <t>GAZIANTEP</t>
  </si>
  <si>
    <t>ANKARA</t>
  </si>
  <si>
    <t>HATAY</t>
  </si>
  <si>
    <t>MANISA</t>
  </si>
  <si>
    <t>DENIZLI</t>
  </si>
  <si>
    <t>SAKARYA</t>
  </si>
  <si>
    <t>YALOVA</t>
  </si>
  <si>
    <t>BITLIS</t>
  </si>
  <si>
    <t>ZONGULDAK</t>
  </si>
  <si>
    <t>GÜMÜŞHANE</t>
  </si>
  <si>
    <t>KIRIKKALE</t>
  </si>
  <si>
    <t>KARABÜK</t>
  </si>
  <si>
    <t>KILIS</t>
  </si>
  <si>
    <t>AKSARAY</t>
  </si>
  <si>
    <t>SAMSUN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</si>
  <si>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</si>
  <si>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</si>
  <si>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</si>
  <si>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</si>
  <si>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</si>
  <si>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</si>
  <si>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</si>
  <si>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</si>
  <si>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</si>
  <si>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</si>
  <si>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</si>
  <si>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</si>
  <si>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</si>
  <si>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İSRAİL</t>
  </si>
  <si>
    <t>RUSYA FEDERASYONU</t>
  </si>
  <si>
    <t>POLONYA</t>
  </si>
  <si>
    <t>MISIR</t>
  </si>
  <si>
    <t>BULGARİSTAN</t>
  </si>
  <si>
    <t>ÇİN</t>
  </si>
  <si>
    <t>YUNANİSTAN</t>
  </si>
  <si>
    <t>FAS</t>
  </si>
  <si>
    <t>BAE</t>
  </si>
  <si>
    <t>UKRAYNA</t>
  </si>
  <si>
    <t>İhracatçı Birlikleri Kaydından Muaf İhracat ile Antrepo ve Serbest Bölgeler Farkı</t>
  </si>
  <si>
    <t>GENEL İHRACAT TOPLAMI</t>
  </si>
  <si>
    <t>1 Eylül - 31 Eylül</t>
  </si>
  <si>
    <t>1 Ocak - 31 Eylül</t>
  </si>
  <si>
    <t>1 Ekim - 31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</si>
</sst>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6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3" fillId="0" borderId="0" xfId="2" applyFont="1" applyFill="1" applyBorder="1"/>
    <xf numFmtId="0" fontId="62" fillId="0" borderId="0" xfId="0" applyFont="1" applyFill="1" applyAlignment="1">
      <alignment horizontal="left"/>
    </xf>
    <xf numFmtId="0" fontId="62" fillId="0" borderId="0" xfId="0" applyFont="1" applyFill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11098976.820309998</c:v>
                </c:pt>
                <c:pt idx="1">
                  <c:v>11121981.92543</c:v>
                </c:pt>
                <c:pt idx="2">
                  <c:v>9957924.2587800007</c:v>
                </c:pt>
                <c:pt idx="3">
                  <c:v>6232429.5169099998</c:v>
                </c:pt>
                <c:pt idx="4">
                  <c:v>7112905.493809999</c:v>
                </c:pt>
                <c:pt idx="5">
                  <c:v>10209314.007199999</c:v>
                </c:pt>
                <c:pt idx="6">
                  <c:v>11458321.790929997</c:v>
                </c:pt>
                <c:pt idx="7">
                  <c:v>9391543.4218200017</c:v>
                </c:pt>
                <c:pt idx="8">
                  <c:v>12224933.492879998</c:v>
                </c:pt>
                <c:pt idx="9">
                  <c:v>13279875.475189999</c:v>
                </c:pt>
                <c:pt idx="10">
                  <c:v>12174028.681699999</c:v>
                </c:pt>
                <c:pt idx="11">
                  <c:v>13271053.207699997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5-49CC-A11A-C10320FCF243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11080034.227249997</c:v>
                </c:pt>
                <c:pt idx="1">
                  <c:v>11957866.488569999</c:v>
                </c:pt>
                <c:pt idx="2">
                  <c:v>14123512.26613</c:v>
                </c:pt>
                <c:pt idx="3">
                  <c:v>14142190.768530002</c:v>
                </c:pt>
                <c:pt idx="4">
                  <c:v>12590784.55717</c:v>
                </c:pt>
                <c:pt idx="5">
                  <c:v>15252597.392280003</c:v>
                </c:pt>
                <c:pt idx="6">
                  <c:v>12639159.662729999</c:v>
                </c:pt>
                <c:pt idx="7">
                  <c:v>14457608.322910002</c:v>
                </c:pt>
                <c:pt idx="8">
                  <c:v>15871620.582959998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5-49CC-A11A-C10320FC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48096"/>
        <c:axId val="-47762240"/>
      </c:lineChart>
      <c:catAx>
        <c:axId val="-477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776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762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77480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103744.74126</c:v>
                </c:pt>
                <c:pt idx="1">
                  <c:v>116565.35743</c:v>
                </c:pt>
                <c:pt idx="2">
                  <c:v>126203.73626999999</c:v>
                </c:pt>
                <c:pt idx="3">
                  <c:v>121973.27202</c:v>
                </c:pt>
                <c:pt idx="4">
                  <c:v>105106.67023</c:v>
                </c:pt>
                <c:pt idx="5">
                  <c:v>110671.37599</c:v>
                </c:pt>
                <c:pt idx="6">
                  <c:v>71939.587029999995</c:v>
                </c:pt>
                <c:pt idx="7">
                  <c:v>113946.13576</c:v>
                </c:pt>
                <c:pt idx="8">
                  <c:v>160432.97928999999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A-4B00-AC7B-52DEEB2D820A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113205.42514000001</c:v>
                </c:pt>
                <c:pt idx="1">
                  <c:v>100301.6303</c:v>
                </c:pt>
                <c:pt idx="2">
                  <c:v>123199.15419</c:v>
                </c:pt>
                <c:pt idx="3">
                  <c:v>103631.95716999999</c:v>
                </c:pt>
                <c:pt idx="4">
                  <c:v>74239.044009999998</c:v>
                </c:pt>
                <c:pt idx="5">
                  <c:v>89459.700299999997</c:v>
                </c:pt>
                <c:pt idx="6">
                  <c:v>89853.850919999997</c:v>
                </c:pt>
                <c:pt idx="7">
                  <c:v>84827.392730000007</c:v>
                </c:pt>
                <c:pt idx="8">
                  <c:v>148527.73120000001</c:v>
                </c:pt>
                <c:pt idx="9">
                  <c:v>191051.99992</c:v>
                </c:pt>
                <c:pt idx="10">
                  <c:v>154427.12138</c:v>
                </c:pt>
                <c:pt idx="11">
                  <c:v>125746.17405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A-4B00-AC7B-52DEEB2D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01408"/>
        <c:axId val="-2081407392"/>
      </c:lineChart>
      <c:catAx>
        <c:axId val="-20814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140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407392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14014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190660.46724</c:v>
                </c:pt>
                <c:pt idx="1">
                  <c:v>201167.37249000001</c:v>
                </c:pt>
                <c:pt idx="2">
                  <c:v>183574.66057000001</c:v>
                </c:pt>
                <c:pt idx="3">
                  <c:v>165697.96616000001</c:v>
                </c:pt>
                <c:pt idx="4">
                  <c:v>147399.74366000001</c:v>
                </c:pt>
                <c:pt idx="5">
                  <c:v>148695.01631000001</c:v>
                </c:pt>
                <c:pt idx="6">
                  <c:v>131560.10350999999</c:v>
                </c:pt>
                <c:pt idx="7">
                  <c:v>112461.80525</c:v>
                </c:pt>
                <c:pt idx="8">
                  <c:v>203194.08022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F-45A4-B560-A7C67D070BEB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183299.71315</c:v>
                </c:pt>
                <c:pt idx="1">
                  <c:v>163093.91933999999</c:v>
                </c:pt>
                <c:pt idx="2">
                  <c:v>207313.63224000001</c:v>
                </c:pt>
                <c:pt idx="3">
                  <c:v>196459.36877</c:v>
                </c:pt>
                <c:pt idx="4">
                  <c:v>119975.59901000001</c:v>
                </c:pt>
                <c:pt idx="5">
                  <c:v>120394.22031</c:v>
                </c:pt>
                <c:pt idx="6">
                  <c:v>134930.97643000001</c:v>
                </c:pt>
                <c:pt idx="7">
                  <c:v>91056.767959999997</c:v>
                </c:pt>
                <c:pt idx="8">
                  <c:v>222071.38493</c:v>
                </c:pt>
                <c:pt idx="9">
                  <c:v>171070.26412000001</c:v>
                </c:pt>
                <c:pt idx="10">
                  <c:v>155514.57625000001</c:v>
                </c:pt>
                <c:pt idx="11">
                  <c:v>174397.99295000001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F-45A4-B560-A7C67D07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99776"/>
        <c:axId val="-2081400864"/>
      </c:lineChart>
      <c:catAx>
        <c:axId val="-20813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1400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4008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13997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24902.9107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24618.97465</c:v>
                </c:pt>
                <c:pt idx="8">
                  <c:v>30029.892220000002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1-404C-B206-52BC4FB9C100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29417.072550000001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18969.29394</c:v>
                </c:pt>
                <c:pt idx="6">
                  <c:v>19075.408370000001</c:v>
                </c:pt>
                <c:pt idx="7">
                  <c:v>14848.67002</c:v>
                </c:pt>
                <c:pt idx="8">
                  <c:v>19081.79737</c:v>
                </c:pt>
                <c:pt idx="9">
                  <c:v>22005.576830000002</c:v>
                </c:pt>
                <c:pt idx="10">
                  <c:v>25197.230309999999</c:v>
                </c:pt>
                <c:pt idx="11">
                  <c:v>30132.582460000001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1-404C-B206-52BC4FB9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99232"/>
        <c:axId val="-2081403584"/>
      </c:lineChart>
      <c:catAx>
        <c:axId val="-20813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140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403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13992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49273.004710000001</c:v>
                </c:pt>
                <c:pt idx="3">
                  <c:v>52377.636700000003</c:v>
                </c:pt>
                <c:pt idx="4">
                  <c:v>62135.500480000002</c:v>
                </c:pt>
                <c:pt idx="5">
                  <c:v>85394.880229999995</c:v>
                </c:pt>
                <c:pt idx="6">
                  <c:v>52207.46948</c:v>
                </c:pt>
                <c:pt idx="7">
                  <c:v>60022.116329999997</c:v>
                </c:pt>
                <c:pt idx="8">
                  <c:v>101302.87721999999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B-4456-AF88-915C9437AEE5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  <c:pt idx="8">
                  <c:v>90724.827149999997</c:v>
                </c:pt>
                <c:pt idx="9">
                  <c:v>79811.920360000004</c:v>
                </c:pt>
                <c:pt idx="10">
                  <c:v>67968.791859999998</c:v>
                </c:pt>
                <c:pt idx="11">
                  <c:v>99922.812779999993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B-4456-AF88-915C9437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98688"/>
        <c:axId val="-2081407936"/>
      </c:lineChart>
      <c:catAx>
        <c:axId val="-20813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140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40793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13986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12035.34978</c:v>
                </c:pt>
                <c:pt idx="7">
                  <c:v>8439.4064199999993</c:v>
                </c:pt>
                <c:pt idx="8">
                  <c:v>9234.9416999999994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C-414E-B7A7-3156A6765ACB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13044.33958</c:v>
                </c:pt>
                <c:pt idx="2">
                  <c:v>12149.519109999999</c:v>
                </c:pt>
                <c:pt idx="3">
                  <c:v>6813.2945600000003</c:v>
                </c:pt>
                <c:pt idx="4">
                  <c:v>6914.2485900000001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6022.5977899999998</c:v>
                </c:pt>
                <c:pt idx="8">
                  <c:v>8099.6306800000002</c:v>
                </c:pt>
                <c:pt idx="9">
                  <c:v>7811.1414000000004</c:v>
                </c:pt>
                <c:pt idx="10">
                  <c:v>8959.7396700000008</c:v>
                </c:pt>
                <c:pt idx="11">
                  <c:v>13108.625050000001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C-414E-B7A7-3156A676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97600"/>
        <c:axId val="-2081409568"/>
      </c:lineChart>
      <c:catAx>
        <c:axId val="-20813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14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40956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1397600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216901.64304</c:v>
                </c:pt>
                <c:pt idx="1">
                  <c:v>208723.36321000001</c:v>
                </c:pt>
                <c:pt idx="2">
                  <c:v>247882.11481</c:v>
                </c:pt>
                <c:pt idx="3">
                  <c:v>280588.88767000003</c:v>
                </c:pt>
                <c:pt idx="4">
                  <c:v>265663.38981000002</c:v>
                </c:pt>
                <c:pt idx="5">
                  <c:v>313347.25647999998</c:v>
                </c:pt>
                <c:pt idx="6">
                  <c:v>262604.43362000003</c:v>
                </c:pt>
                <c:pt idx="7">
                  <c:v>286531.11298999999</c:v>
                </c:pt>
                <c:pt idx="8">
                  <c:v>300557.18903000001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8-47AE-9115-F9DFECD2798E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182293.10563000001</c:v>
                </c:pt>
                <c:pt idx="3">
                  <c:v>182916.50704999999</c:v>
                </c:pt>
                <c:pt idx="4">
                  <c:v>160819.64772000001</c:v>
                </c:pt>
                <c:pt idx="5">
                  <c:v>183353.03677999999</c:v>
                </c:pt>
                <c:pt idx="6">
                  <c:v>218769.25588000001</c:v>
                </c:pt>
                <c:pt idx="7">
                  <c:v>179649.28064000001</c:v>
                </c:pt>
                <c:pt idx="8">
                  <c:v>206141.39783999999</c:v>
                </c:pt>
                <c:pt idx="9">
                  <c:v>234850.00985999999</c:v>
                </c:pt>
                <c:pt idx="10">
                  <c:v>226851.70314999999</c:v>
                </c:pt>
                <c:pt idx="11">
                  <c:v>255890.40302999999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8-47AE-9115-F9DFECD27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08480"/>
        <c:axId val="-2079684528"/>
      </c:lineChart>
      <c:catAx>
        <c:axId val="-208140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968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6845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14084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453671.45869</c:v>
                </c:pt>
                <c:pt idx="1">
                  <c:v>479091.81270000001</c:v>
                </c:pt>
                <c:pt idx="2">
                  <c:v>580709.26433000003</c:v>
                </c:pt>
                <c:pt idx="3">
                  <c:v>581540.76595999999</c:v>
                </c:pt>
                <c:pt idx="4">
                  <c:v>501087.17501000001</c:v>
                </c:pt>
                <c:pt idx="5">
                  <c:v>613268.53009000001</c:v>
                </c:pt>
                <c:pt idx="6">
                  <c:v>505852.50644000003</c:v>
                </c:pt>
                <c:pt idx="7">
                  <c:v>605479.16937999998</c:v>
                </c:pt>
                <c:pt idx="8">
                  <c:v>657756.42585999996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B-4085-9D75-042CB88E7B25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452779.88725000003</c:v>
                </c:pt>
                <c:pt idx="1">
                  <c:v>444728.80209000001</c:v>
                </c:pt>
                <c:pt idx="2">
                  <c:v>426719.42047000001</c:v>
                </c:pt>
                <c:pt idx="3">
                  <c:v>340174.22959</c:v>
                </c:pt>
                <c:pt idx="4">
                  <c:v>366810.39467000001</c:v>
                </c:pt>
                <c:pt idx="5">
                  <c:v>458876.29532999999</c:v>
                </c:pt>
                <c:pt idx="6">
                  <c:v>511745.76435999997</c:v>
                </c:pt>
                <c:pt idx="7">
                  <c:v>426557.83648</c:v>
                </c:pt>
                <c:pt idx="8">
                  <c:v>513783.41061000002</c:v>
                </c:pt>
                <c:pt idx="9">
                  <c:v>526444.50818</c:v>
                </c:pt>
                <c:pt idx="10">
                  <c:v>522367.76043999998</c:v>
                </c:pt>
                <c:pt idx="11">
                  <c:v>573302.67142999999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B-4085-9D75-042CB88E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85072"/>
        <c:axId val="-2079686704"/>
      </c:lineChart>
      <c:catAx>
        <c:axId val="-207968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968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6867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96850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730164.29153000005</c:v>
                </c:pt>
                <c:pt idx="1">
                  <c:v>744960.17636000004</c:v>
                </c:pt>
                <c:pt idx="2">
                  <c:v>868488.15026000002</c:v>
                </c:pt>
                <c:pt idx="3">
                  <c:v>877597.07316000003</c:v>
                </c:pt>
                <c:pt idx="4">
                  <c:v>743699.70247999998</c:v>
                </c:pt>
                <c:pt idx="5">
                  <c:v>899341.21530000004</c:v>
                </c:pt>
                <c:pt idx="6">
                  <c:v>724567.45157000003</c:v>
                </c:pt>
                <c:pt idx="7">
                  <c:v>828845.10476000002</c:v>
                </c:pt>
                <c:pt idx="8">
                  <c:v>944677.23707999999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4-4078-A245-620C96B4B4D0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672977.10942999995</c:v>
                </c:pt>
                <c:pt idx="1">
                  <c:v>645837.54252999998</c:v>
                </c:pt>
                <c:pt idx="2">
                  <c:v>584623.76174999995</c:v>
                </c:pt>
                <c:pt idx="3">
                  <c:v>306241.66527</c:v>
                </c:pt>
                <c:pt idx="4">
                  <c:v>368572.65928999998</c:v>
                </c:pt>
                <c:pt idx="5">
                  <c:v>553315.37245999998</c:v>
                </c:pt>
                <c:pt idx="6">
                  <c:v>655112.70288999996</c:v>
                </c:pt>
                <c:pt idx="7">
                  <c:v>568017.20327000006</c:v>
                </c:pt>
                <c:pt idx="8">
                  <c:v>687219.45716999995</c:v>
                </c:pt>
                <c:pt idx="9">
                  <c:v>769149.63537999999</c:v>
                </c:pt>
                <c:pt idx="10">
                  <c:v>704176.47514</c:v>
                </c:pt>
                <c:pt idx="11">
                  <c:v>768402.76551000006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4-4078-A245-620C96B4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93776"/>
        <c:axId val="-2079682896"/>
      </c:lineChart>
      <c:catAx>
        <c:axId val="-207969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968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6828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96937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109758.12045</c:v>
                </c:pt>
                <c:pt idx="1">
                  <c:v>128894.97705</c:v>
                </c:pt>
                <c:pt idx="2">
                  <c:v>157434.83793000001</c:v>
                </c:pt>
                <c:pt idx="3">
                  <c:v>142958.55642000001</c:v>
                </c:pt>
                <c:pt idx="4">
                  <c:v>100680.88503</c:v>
                </c:pt>
                <c:pt idx="5">
                  <c:v>152999.69652</c:v>
                </c:pt>
                <c:pt idx="6">
                  <c:v>144849.12525000001</c:v>
                </c:pt>
                <c:pt idx="7">
                  <c:v>156995.00417</c:v>
                </c:pt>
                <c:pt idx="8">
                  <c:v>172058.95668999999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C-42CC-9434-38A2798F3127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132734.87474999999</c:v>
                </c:pt>
                <c:pt idx="1">
                  <c:v>151363.62469999999</c:v>
                </c:pt>
                <c:pt idx="2">
                  <c:v>130394.66183</c:v>
                </c:pt>
                <c:pt idx="3">
                  <c:v>53932.50344</c:v>
                </c:pt>
                <c:pt idx="4">
                  <c:v>61556.372819999997</c:v>
                </c:pt>
                <c:pt idx="5">
                  <c:v>101137.99194000001</c:v>
                </c:pt>
                <c:pt idx="6">
                  <c:v>127734.83076</c:v>
                </c:pt>
                <c:pt idx="7">
                  <c:v>97893.038379999998</c:v>
                </c:pt>
                <c:pt idx="8">
                  <c:v>130334.23748</c:v>
                </c:pt>
                <c:pt idx="9">
                  <c:v>130849.26592999999</c:v>
                </c:pt>
                <c:pt idx="10">
                  <c:v>103918.5759</c:v>
                </c:pt>
                <c:pt idx="11">
                  <c:v>109801.31277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C-42CC-9434-38A2798F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88336"/>
        <c:axId val="-2079688880"/>
      </c:lineChart>
      <c:catAx>
        <c:axId val="-207968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968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688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96883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246727.25545</c:v>
                </c:pt>
                <c:pt idx="2">
                  <c:v>286759.17868999997</c:v>
                </c:pt>
                <c:pt idx="3">
                  <c:v>305119.61833999999</c:v>
                </c:pt>
                <c:pt idx="4">
                  <c:v>245148.25648000001</c:v>
                </c:pt>
                <c:pt idx="5">
                  <c:v>297531.84859000001</c:v>
                </c:pt>
                <c:pt idx="6">
                  <c:v>214045.97132000001</c:v>
                </c:pt>
                <c:pt idx="7">
                  <c:v>238063.08609999999</c:v>
                </c:pt>
                <c:pt idx="8">
                  <c:v>272030.71049000003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7-4A58-A3C6-5D72D97D0FBA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221439.79410999999</c:v>
                </c:pt>
                <c:pt idx="1">
                  <c:v>216850.69987000001</c:v>
                </c:pt>
                <c:pt idx="2">
                  <c:v>219868.65556000001</c:v>
                </c:pt>
                <c:pt idx="3">
                  <c:v>75483.474539999996</c:v>
                </c:pt>
                <c:pt idx="4">
                  <c:v>117221.57016</c:v>
                </c:pt>
                <c:pt idx="5">
                  <c:v>195131.12787</c:v>
                </c:pt>
                <c:pt idx="6">
                  <c:v>248773.95482000001</c:v>
                </c:pt>
                <c:pt idx="7">
                  <c:v>205412.21100000001</c:v>
                </c:pt>
                <c:pt idx="8">
                  <c:v>269573.72441000002</c:v>
                </c:pt>
                <c:pt idx="9">
                  <c:v>286633.86947999999</c:v>
                </c:pt>
                <c:pt idx="10">
                  <c:v>257662.76832</c:v>
                </c:pt>
                <c:pt idx="11">
                  <c:v>289157.74354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7-4A58-A3C6-5D72D97D0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81264"/>
        <c:axId val="-2079692144"/>
      </c:lineChart>
      <c:catAx>
        <c:axId val="-207968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969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6921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96812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282226.84632999997</c:v>
                </c:pt>
                <c:pt idx="2">
                  <c:v>323949.13653000002</c:v>
                </c:pt>
                <c:pt idx="3">
                  <c:v>329256.43342999998</c:v>
                </c:pt>
                <c:pt idx="4">
                  <c:v>272368.70199999999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393981.22207000002</c:v>
                </c:pt>
                <c:pt idx="10">
                  <c:v>432334.80239000003</c:v>
                </c:pt>
                <c:pt idx="11">
                  <c:v>478794.47648000001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A-4208-8B4E-88053E163B2F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352755.46311999997</c:v>
                </c:pt>
                <c:pt idx="1">
                  <c:v>414333.15104999999</c:v>
                </c:pt>
                <c:pt idx="2">
                  <c:v>446331.37463999999</c:v>
                </c:pt>
                <c:pt idx="3">
                  <c:v>557451.49578</c:v>
                </c:pt>
                <c:pt idx="4">
                  <c:v>548539.27771000005</c:v>
                </c:pt>
                <c:pt idx="5">
                  <c:v>496929.93656</c:v>
                </c:pt>
                <c:pt idx="6">
                  <c:v>476865.11264000001</c:v>
                </c:pt>
                <c:pt idx="7">
                  <c:v>509020.95983000001</c:v>
                </c:pt>
                <c:pt idx="8">
                  <c:v>584371.10210999998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A-4208-8B4E-88053E163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61696"/>
        <c:axId val="-47761152"/>
      </c:lineChart>
      <c:catAx>
        <c:axId val="-477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776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761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7761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1641084.2401000001</c:v>
                </c:pt>
                <c:pt idx="1">
                  <c:v>1672885.1212800001</c:v>
                </c:pt>
                <c:pt idx="2">
                  <c:v>1994421.5565200001</c:v>
                </c:pt>
                <c:pt idx="3">
                  <c:v>2157341.0808299999</c:v>
                </c:pt>
                <c:pt idx="4">
                  <c:v>2127844.9489000002</c:v>
                </c:pt>
                <c:pt idx="5">
                  <c:v>2367553.6030100002</c:v>
                </c:pt>
                <c:pt idx="6">
                  <c:v>1917333.89145</c:v>
                </c:pt>
                <c:pt idx="7">
                  <c:v>2044926.1169499999</c:v>
                </c:pt>
                <c:pt idx="8">
                  <c:v>2294802.4774699998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7-4BDF-BDBD-826F76140937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1680043.01471</c:v>
                </c:pt>
                <c:pt idx="1">
                  <c:v>1489522.97358</c:v>
                </c:pt>
                <c:pt idx="2">
                  <c:v>1489041.5845999999</c:v>
                </c:pt>
                <c:pt idx="3">
                  <c:v>1275068.46431</c:v>
                </c:pt>
                <c:pt idx="4">
                  <c:v>1180653.3966300001</c:v>
                </c:pt>
                <c:pt idx="5">
                  <c:v>1422578.6033600001</c:v>
                </c:pt>
                <c:pt idx="6">
                  <c:v>1579569.2742699999</c:v>
                </c:pt>
                <c:pt idx="7">
                  <c:v>1372150.13473</c:v>
                </c:pt>
                <c:pt idx="8">
                  <c:v>1617748.9923</c:v>
                </c:pt>
                <c:pt idx="9">
                  <c:v>1721183.76003</c:v>
                </c:pt>
                <c:pt idx="10">
                  <c:v>1629477.8753500001</c:v>
                </c:pt>
                <c:pt idx="11">
                  <c:v>1799154.74003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7-4BDF-BDBD-826F76140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79088"/>
        <c:axId val="-2079690512"/>
      </c:lineChart>
      <c:catAx>
        <c:axId val="-207967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969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6905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9679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651305.19591999997</c:v>
                </c:pt>
                <c:pt idx="1">
                  <c:v>683984.50204000005</c:v>
                </c:pt>
                <c:pt idx="2">
                  <c:v>783836.04619999998</c:v>
                </c:pt>
                <c:pt idx="3">
                  <c:v>821444.21858999995</c:v>
                </c:pt>
                <c:pt idx="4">
                  <c:v>735098.73285000003</c:v>
                </c:pt>
                <c:pt idx="5">
                  <c:v>827199.24561999994</c:v>
                </c:pt>
                <c:pt idx="6">
                  <c:v>696587.28894</c:v>
                </c:pt>
                <c:pt idx="7">
                  <c:v>758883.03507999994</c:v>
                </c:pt>
                <c:pt idx="8">
                  <c:v>875996.81125000003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4-4A7B-A370-18D1E4779D1E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623604.60921000002</c:v>
                </c:pt>
                <c:pt idx="1">
                  <c:v>633525.03185000003</c:v>
                </c:pt>
                <c:pt idx="2">
                  <c:v>625387.89778999996</c:v>
                </c:pt>
                <c:pt idx="3">
                  <c:v>455416.58948000002</c:v>
                </c:pt>
                <c:pt idx="4">
                  <c:v>430817.02828000003</c:v>
                </c:pt>
                <c:pt idx="5">
                  <c:v>585103.92660000001</c:v>
                </c:pt>
                <c:pt idx="6">
                  <c:v>665729.42975999997</c:v>
                </c:pt>
                <c:pt idx="7">
                  <c:v>570455.08342000004</c:v>
                </c:pt>
                <c:pt idx="8">
                  <c:v>687211.75537999999</c:v>
                </c:pt>
                <c:pt idx="9">
                  <c:v>735206.19264999998</c:v>
                </c:pt>
                <c:pt idx="10">
                  <c:v>693407.14445000002</c:v>
                </c:pt>
                <c:pt idx="11">
                  <c:v>833339.71681000001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4-4A7B-A370-18D1E477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80720"/>
        <c:axId val="-2079680176"/>
      </c:lineChart>
      <c:catAx>
        <c:axId val="-207968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968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68017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968072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2266244.6269399999</c:v>
                </c:pt>
                <c:pt idx="1">
                  <c:v>2530838.6746499999</c:v>
                </c:pt>
                <c:pt idx="2">
                  <c:v>2890152.5696899998</c:v>
                </c:pt>
                <c:pt idx="3">
                  <c:v>2462333.69362</c:v>
                </c:pt>
                <c:pt idx="4">
                  <c:v>1880253.8084</c:v>
                </c:pt>
                <c:pt idx="5">
                  <c:v>2350293.4816100001</c:v>
                </c:pt>
                <c:pt idx="6">
                  <c:v>1981953.1906600001</c:v>
                </c:pt>
                <c:pt idx="7">
                  <c:v>2419060.0589800002</c:v>
                </c:pt>
                <c:pt idx="8">
                  <c:v>2467209.1178000001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4-4A69-AB39-85CCB4E9C5C1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2398133.06116</c:v>
                </c:pt>
                <c:pt idx="1">
                  <c:v>2517955.8064100002</c:v>
                </c:pt>
                <c:pt idx="2">
                  <c:v>2060596.1968799999</c:v>
                </c:pt>
                <c:pt idx="3">
                  <c:v>596327.39124000003</c:v>
                </c:pt>
                <c:pt idx="4">
                  <c:v>1202335.5852000001</c:v>
                </c:pt>
                <c:pt idx="5">
                  <c:v>2014180.7526199999</c:v>
                </c:pt>
                <c:pt idx="6">
                  <c:v>2199836.6643300001</c:v>
                </c:pt>
                <c:pt idx="7">
                  <c:v>1543626.7607400001</c:v>
                </c:pt>
                <c:pt idx="8">
                  <c:v>2604387.2261100002</c:v>
                </c:pt>
                <c:pt idx="9">
                  <c:v>2914054.4328200002</c:v>
                </c:pt>
                <c:pt idx="10">
                  <c:v>2696296.9789800001</c:v>
                </c:pt>
                <c:pt idx="11">
                  <c:v>2797534.3574299999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4-4A69-AB39-85CCB4E9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87792"/>
        <c:axId val="-2079687248"/>
      </c:lineChart>
      <c:catAx>
        <c:axId val="-207968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968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68724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968779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894374.67431000003</c:v>
                </c:pt>
                <c:pt idx="1">
                  <c:v>1064030.41377</c:v>
                </c:pt>
                <c:pt idx="2">
                  <c:v>1254841.13555</c:v>
                </c:pt>
                <c:pt idx="3">
                  <c:v>1251872.3454400001</c:v>
                </c:pt>
                <c:pt idx="4">
                  <c:v>1099247.25618</c:v>
                </c:pt>
                <c:pt idx="5">
                  <c:v>1304829.4407800001</c:v>
                </c:pt>
                <c:pt idx="6">
                  <c:v>1001051.26333</c:v>
                </c:pt>
                <c:pt idx="7">
                  <c:v>1206081.05241</c:v>
                </c:pt>
                <c:pt idx="8">
                  <c:v>1280504.9803500001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8-426C-A5D1-1637A6DC446D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822565.14798000001</c:v>
                </c:pt>
                <c:pt idx="1">
                  <c:v>862522.96938999998</c:v>
                </c:pt>
                <c:pt idx="2">
                  <c:v>828820.90619000001</c:v>
                </c:pt>
                <c:pt idx="3">
                  <c:v>619436.81217000005</c:v>
                </c:pt>
                <c:pt idx="4">
                  <c:v>668904.78333999997</c:v>
                </c:pt>
                <c:pt idx="5">
                  <c:v>901076.55648000003</c:v>
                </c:pt>
                <c:pt idx="6">
                  <c:v>984826.73367999995</c:v>
                </c:pt>
                <c:pt idx="7">
                  <c:v>849844.22594999999</c:v>
                </c:pt>
                <c:pt idx="8">
                  <c:v>1061222.9366899999</c:v>
                </c:pt>
                <c:pt idx="9">
                  <c:v>1121149.4062900001</c:v>
                </c:pt>
                <c:pt idx="10">
                  <c:v>1109008.51297</c:v>
                </c:pt>
                <c:pt idx="11">
                  <c:v>1218440.3254499999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8-426C-A5D1-1637A6DC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91920"/>
        <c:axId val="-2078890288"/>
      </c:lineChart>
      <c:catAx>
        <c:axId val="-207889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89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89028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89192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1512841.1603900001</c:v>
                </c:pt>
                <c:pt idx="1">
                  <c:v>1510555.54455</c:v>
                </c:pt>
                <c:pt idx="2">
                  <c:v>1675544.02841</c:v>
                </c:pt>
                <c:pt idx="3">
                  <c:v>1625761.8707900001</c:v>
                </c:pt>
                <c:pt idx="4">
                  <c:v>1300069.9193299999</c:v>
                </c:pt>
                <c:pt idx="5">
                  <c:v>1803289.1120800001</c:v>
                </c:pt>
                <c:pt idx="6">
                  <c:v>1694845.0371300001</c:v>
                </c:pt>
                <c:pt idx="7">
                  <c:v>1739481.8843400001</c:v>
                </c:pt>
                <c:pt idx="8">
                  <c:v>1948068.7196800001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D-4FD4-B35D-9A6C1340BC2C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1490291.1417799999</c:v>
                </c:pt>
                <c:pt idx="1">
                  <c:v>1516909.0920299999</c:v>
                </c:pt>
                <c:pt idx="2">
                  <c:v>1209777.87473</c:v>
                </c:pt>
                <c:pt idx="3">
                  <c:v>573302.50080000004</c:v>
                </c:pt>
                <c:pt idx="4">
                  <c:v>835973.31544000003</c:v>
                </c:pt>
                <c:pt idx="5">
                  <c:v>1348696.8648600001</c:v>
                </c:pt>
                <c:pt idx="6">
                  <c:v>1804537.1905700001</c:v>
                </c:pt>
                <c:pt idx="7">
                  <c:v>1538139.5933900001</c:v>
                </c:pt>
                <c:pt idx="8">
                  <c:v>1787541.60143</c:v>
                </c:pt>
                <c:pt idx="9">
                  <c:v>1846759.8959900001</c:v>
                </c:pt>
                <c:pt idx="10">
                  <c:v>1514563.86323</c:v>
                </c:pt>
                <c:pt idx="11">
                  <c:v>1651703.95906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D-4FD4-B35D-9A6C1340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92464"/>
        <c:axId val="-2078893008"/>
      </c:lineChart>
      <c:catAx>
        <c:axId val="-207889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89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89300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892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758813.11381000001</c:v>
                </c:pt>
                <c:pt idx="1">
                  <c:v>833104.16697999998</c:v>
                </c:pt>
                <c:pt idx="2">
                  <c:v>978723.03703999997</c:v>
                </c:pt>
                <c:pt idx="3">
                  <c:v>1048827.5751499999</c:v>
                </c:pt>
                <c:pt idx="4">
                  <c:v>937452.40153999999</c:v>
                </c:pt>
                <c:pt idx="5">
                  <c:v>1125728.3337900001</c:v>
                </c:pt>
                <c:pt idx="6">
                  <c:v>929284.14477999997</c:v>
                </c:pt>
                <c:pt idx="7">
                  <c:v>1022823.22927</c:v>
                </c:pt>
                <c:pt idx="8">
                  <c:v>1148846.5895499999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2-4E48-8194-5944E57B8A45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702065.38291000004</c:v>
                </c:pt>
                <c:pt idx="1">
                  <c:v>689370.16171999997</c:v>
                </c:pt>
                <c:pt idx="2">
                  <c:v>671242.55478000001</c:v>
                </c:pt>
                <c:pt idx="3">
                  <c:v>517649.66103000002</c:v>
                </c:pt>
                <c:pt idx="4">
                  <c:v>497664.98108</c:v>
                </c:pt>
                <c:pt idx="5">
                  <c:v>676126.48988999997</c:v>
                </c:pt>
                <c:pt idx="6">
                  <c:v>754121.44113000005</c:v>
                </c:pt>
                <c:pt idx="7">
                  <c:v>614926.77896999998</c:v>
                </c:pt>
                <c:pt idx="8">
                  <c:v>747637.01046999998</c:v>
                </c:pt>
                <c:pt idx="9">
                  <c:v>800839.90546000004</c:v>
                </c:pt>
                <c:pt idx="10">
                  <c:v>761575.41747999995</c:v>
                </c:pt>
                <c:pt idx="11">
                  <c:v>819266.59869000001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2-4E48-8194-5944E57B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94640"/>
        <c:axId val="-2078896272"/>
      </c:lineChart>
      <c:catAx>
        <c:axId val="-207889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89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8962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8946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278865.84925999999</c:v>
                </c:pt>
                <c:pt idx="1">
                  <c:v>330075.83805000002</c:v>
                </c:pt>
                <c:pt idx="2">
                  <c:v>402265.52726</c:v>
                </c:pt>
                <c:pt idx="3">
                  <c:v>402270.08211000002</c:v>
                </c:pt>
                <c:pt idx="4">
                  <c:v>384163.72788999998</c:v>
                </c:pt>
                <c:pt idx="5">
                  <c:v>425887.49933999998</c:v>
                </c:pt>
                <c:pt idx="6">
                  <c:v>357725.11157000001</c:v>
                </c:pt>
                <c:pt idx="7">
                  <c:v>420589.30605000001</c:v>
                </c:pt>
                <c:pt idx="8">
                  <c:v>420236.10833999998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2-4F11-B9EB-C1ADE0B7CC56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287885.92378999997</c:v>
                </c:pt>
                <c:pt idx="1">
                  <c:v>309016.50404999999</c:v>
                </c:pt>
                <c:pt idx="2">
                  <c:v>316472.83137999999</c:v>
                </c:pt>
                <c:pt idx="3">
                  <c:v>231352.50904</c:v>
                </c:pt>
                <c:pt idx="4">
                  <c:v>250091.89478</c:v>
                </c:pt>
                <c:pt idx="5">
                  <c:v>322827.06705999997</c:v>
                </c:pt>
                <c:pt idx="6">
                  <c:v>350453.63160000002</c:v>
                </c:pt>
                <c:pt idx="7">
                  <c:v>318562.36916</c:v>
                </c:pt>
                <c:pt idx="8">
                  <c:v>343965.49119999999</c:v>
                </c:pt>
                <c:pt idx="9">
                  <c:v>356368.76887999999</c:v>
                </c:pt>
                <c:pt idx="10">
                  <c:v>318073.2954</c:v>
                </c:pt>
                <c:pt idx="11">
                  <c:v>352265.43910000002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2-4F11-B9EB-C1ADE0B7C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411072"/>
        <c:axId val="-2078421952"/>
      </c:lineChart>
      <c:catAx>
        <c:axId val="-20784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42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4219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411072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331571.66105</c:v>
                </c:pt>
                <c:pt idx="1">
                  <c:v>307688.08682000003</c:v>
                </c:pt>
                <c:pt idx="2">
                  <c:v>343662.14681000001</c:v>
                </c:pt>
                <c:pt idx="3">
                  <c:v>406844.22931999998</c:v>
                </c:pt>
                <c:pt idx="4">
                  <c:v>492628.34412000002</c:v>
                </c:pt>
                <c:pt idx="5">
                  <c:v>591512.53367000003</c:v>
                </c:pt>
                <c:pt idx="6">
                  <c:v>455933.04430000001</c:v>
                </c:pt>
                <c:pt idx="7">
                  <c:v>452465.87484</c:v>
                </c:pt>
                <c:pt idx="8">
                  <c:v>501330.77863000002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D-425E-B0F4-9EA73AE7DE10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290300.44258999999</c:v>
                </c:pt>
                <c:pt idx="1">
                  <c:v>374002.95552000002</c:v>
                </c:pt>
                <c:pt idx="2">
                  <c:v>228975.81461999999</c:v>
                </c:pt>
                <c:pt idx="3">
                  <c:v>145571.75638000001</c:v>
                </c:pt>
                <c:pt idx="4">
                  <c:v>230640.46377999999</c:v>
                </c:pt>
                <c:pt idx="5">
                  <c:v>346434.36122999998</c:v>
                </c:pt>
                <c:pt idx="6">
                  <c:v>347043.65740999999</c:v>
                </c:pt>
                <c:pt idx="7">
                  <c:v>187487.85428999999</c:v>
                </c:pt>
                <c:pt idx="8">
                  <c:v>316252.85888999997</c:v>
                </c:pt>
                <c:pt idx="9">
                  <c:v>694774.87872000004</c:v>
                </c:pt>
                <c:pt idx="10">
                  <c:v>314789.19592000003</c:v>
                </c:pt>
                <c:pt idx="11">
                  <c:v>301748.44339999999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D-425E-B0F4-9EA73AE7D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420864"/>
        <c:axId val="-2078420320"/>
      </c:lineChart>
      <c:catAx>
        <c:axId val="-20784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42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420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420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1052771.9818</c:v>
                </c:pt>
                <c:pt idx="1">
                  <c:v>1199904.80822</c:v>
                </c:pt>
                <c:pt idx="2">
                  <c:v>1528719.7253399999</c:v>
                </c:pt>
                <c:pt idx="3">
                  <c:v>1652913.6588099999</c:v>
                </c:pt>
                <c:pt idx="4">
                  <c:v>1740605.0080299999</c:v>
                </c:pt>
                <c:pt idx="5">
                  <c:v>2021796.3635</c:v>
                </c:pt>
                <c:pt idx="6">
                  <c:v>1736867.64322</c:v>
                </c:pt>
                <c:pt idx="7">
                  <c:v>2294056.8506499999</c:v>
                </c:pt>
                <c:pt idx="8">
                  <c:v>2613048.61203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1C7-A15F-4932585FF350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1133295.1537599999</c:v>
                </c:pt>
                <c:pt idx="1">
                  <c:v>997635.78670000006</c:v>
                </c:pt>
                <c:pt idx="2">
                  <c:v>979413.15893000003</c:v>
                </c:pt>
                <c:pt idx="3">
                  <c:v>900232.36549999996</c:v>
                </c:pt>
                <c:pt idx="4">
                  <c:v>813839.48707000003</c:v>
                </c:pt>
                <c:pt idx="5">
                  <c:v>1119137.2262800001</c:v>
                </c:pt>
                <c:pt idx="6">
                  <c:v>1034390.7086</c:v>
                </c:pt>
                <c:pt idx="7">
                  <c:v>864588.15717000002</c:v>
                </c:pt>
                <c:pt idx="8">
                  <c:v>1084079.7432599999</c:v>
                </c:pt>
                <c:pt idx="9">
                  <c:v>1103969.95025</c:v>
                </c:pt>
                <c:pt idx="10">
                  <c:v>1208069.7869299999</c:v>
                </c:pt>
                <c:pt idx="11">
                  <c:v>1364473.9813699999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1C7-A15F-4932585FF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422496"/>
        <c:axId val="-2078419776"/>
      </c:lineChart>
      <c:catAx>
        <c:axId val="-20784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41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41977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42249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352755.46311999997</c:v>
                </c:pt>
                <c:pt idx="1">
                  <c:v>414333.15104999999</c:v>
                </c:pt>
                <c:pt idx="2">
                  <c:v>446331.37463999999</c:v>
                </c:pt>
                <c:pt idx="3">
                  <c:v>557451.49578</c:v>
                </c:pt>
                <c:pt idx="4">
                  <c:v>548539.27771000005</c:v>
                </c:pt>
                <c:pt idx="5">
                  <c:v>496929.93656</c:v>
                </c:pt>
                <c:pt idx="6">
                  <c:v>476865.11264000001</c:v>
                </c:pt>
                <c:pt idx="7">
                  <c:v>509020.95983000001</c:v>
                </c:pt>
                <c:pt idx="8">
                  <c:v>584371.10210999998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5-4301-B015-899E0D043649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282226.84632999997</c:v>
                </c:pt>
                <c:pt idx="2">
                  <c:v>323949.13653000002</c:v>
                </c:pt>
                <c:pt idx="3">
                  <c:v>329256.43342999998</c:v>
                </c:pt>
                <c:pt idx="4">
                  <c:v>272368.70199999999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322478.51418</c:v>
                </c:pt>
                <c:pt idx="8">
                  <c:v>420079.68560999999</c:v>
                </c:pt>
                <c:pt idx="9">
                  <c:v>393981.22207000002</c:v>
                </c:pt>
                <c:pt idx="10">
                  <c:v>432334.80239000003</c:v>
                </c:pt>
                <c:pt idx="11">
                  <c:v>478794.47648000001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5-4301-B015-899E0D043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413792"/>
        <c:axId val="-2078418688"/>
      </c:lineChart>
      <c:catAx>
        <c:axId val="-20784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41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418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41379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'2002_2020_AYLIK_IHR'!$C$80:$N$80</c:f>
              <c:numCache>
                <c:formatCode>#,##0</c:formatCode>
                <c:ptCount val="12"/>
                <c:pt idx="0">
                  <c:v>14701346.982000001</c:v>
                </c:pt>
                <c:pt idx="1">
                  <c:v>14608289.785</c:v>
                </c:pt>
                <c:pt idx="2">
                  <c:v>13353075.963</c:v>
                </c:pt>
                <c:pt idx="3">
                  <c:v>8978290.7589999996</c:v>
                </c:pt>
                <c:pt idx="4">
                  <c:v>9957512.1809999999</c:v>
                </c:pt>
                <c:pt idx="5">
                  <c:v>13460251.822000001</c:v>
                </c:pt>
                <c:pt idx="6">
                  <c:v>14890653.468</c:v>
                </c:pt>
                <c:pt idx="7">
                  <c:v>12456453.472999999</c:v>
                </c:pt>
                <c:pt idx="8">
                  <c:v>15990797.705</c:v>
                </c:pt>
                <c:pt idx="9">
                  <c:v>17315266.203000002</c:v>
                </c:pt>
                <c:pt idx="10">
                  <c:v>16088682.231000001</c:v>
                </c:pt>
                <c:pt idx="11">
                  <c:v>17837134.738000002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F-4053-BCB3-11B90B98549C}"/>
            </c:ext>
          </c:extLst>
        </c:ser>
        <c:ser>
          <c:idx val="1"/>
          <c:order val="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'2002_2020_AYLIK_IHR'!$C$81:$N$81</c:f>
              <c:numCache>
                <c:formatCode>#,##0</c:formatCode>
                <c:ptCount val="12"/>
                <c:pt idx="0">
                  <c:v>15019703.588</c:v>
                </c:pt>
                <c:pt idx="1">
                  <c:v>15953672.687999999</c:v>
                </c:pt>
                <c:pt idx="2">
                  <c:v>18959697.149999999</c:v>
                </c:pt>
                <c:pt idx="3">
                  <c:v>18761522.623</c:v>
                </c:pt>
                <c:pt idx="4">
                  <c:v>16460887.5</c:v>
                </c:pt>
                <c:pt idx="5">
                  <c:v>19750691.230999999</c:v>
                </c:pt>
                <c:pt idx="6">
                  <c:v>16372969.023</c:v>
                </c:pt>
                <c:pt idx="7">
                  <c:v>18916167.458000001</c:v>
                </c:pt>
                <c:pt idx="8">
                  <c:v>20783226.5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F-4053-BCB3-11B90B98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49184"/>
        <c:axId val="-47753536"/>
      </c:lineChart>
      <c:catAx>
        <c:axId val="-477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775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7535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77491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14477.6723</c:v>
                </c:pt>
                <c:pt idx="2">
                  <c:v>153858.56008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  <c:pt idx="8">
                  <c:v>117629.91516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2-49F7-99F6-133357D7A4CD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88349.361170000004</c:v>
                </c:pt>
                <c:pt idx="6">
                  <c:v>141332.83762000001</c:v>
                </c:pt>
                <c:pt idx="7">
                  <c:v>120028.25627</c:v>
                </c:pt>
                <c:pt idx="8">
                  <c:v>159923.62223000001</c:v>
                </c:pt>
                <c:pt idx="9">
                  <c:v>41729.86378</c:v>
                </c:pt>
                <c:pt idx="10">
                  <c:v>223265.95722000001</c:v>
                </c:pt>
                <c:pt idx="11">
                  <c:v>188150.69876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2-49F7-99F6-133357D7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424672"/>
        <c:axId val="-2078418144"/>
      </c:lineChart>
      <c:catAx>
        <c:axId val="-207842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418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41814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4246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233224.77712000001</c:v>
                </c:pt>
                <c:pt idx="2">
                  <c:v>246958.49736000001</c:v>
                </c:pt>
                <c:pt idx="3">
                  <c:v>302515.37770999997</c:v>
                </c:pt>
                <c:pt idx="4">
                  <c:v>170346.18906</c:v>
                </c:pt>
                <c:pt idx="5">
                  <c:v>221750.15656</c:v>
                </c:pt>
                <c:pt idx="6">
                  <c:v>230945.38821999999</c:v>
                </c:pt>
                <c:pt idx="7">
                  <c:v>284721.89536999998</c:v>
                </c:pt>
                <c:pt idx="8">
                  <c:v>252475.15494000001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2-4E1C-A310-BCF7855718AD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166851.07902</c:v>
                </c:pt>
                <c:pt idx="1">
                  <c:v>173864.44618999999</c:v>
                </c:pt>
                <c:pt idx="2">
                  <c:v>141493.82573000001</c:v>
                </c:pt>
                <c:pt idx="3">
                  <c:v>160660.43745</c:v>
                </c:pt>
                <c:pt idx="4">
                  <c:v>112401.96175</c:v>
                </c:pt>
                <c:pt idx="5">
                  <c:v>167255.90655000001</c:v>
                </c:pt>
                <c:pt idx="6">
                  <c:v>139475.37940000001</c:v>
                </c:pt>
                <c:pt idx="7">
                  <c:v>177409.4436</c:v>
                </c:pt>
                <c:pt idx="8">
                  <c:v>281550.57806999999</c:v>
                </c:pt>
                <c:pt idx="9">
                  <c:v>287144.69549999997</c:v>
                </c:pt>
                <c:pt idx="10">
                  <c:v>191364.25755000001</c:v>
                </c:pt>
                <c:pt idx="11">
                  <c:v>279510.36897000001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2-4E1C-A310-BCF785571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412160"/>
        <c:axId val="-2078410528"/>
      </c:lineChart>
      <c:catAx>
        <c:axId val="-20784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41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4105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4121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400037.75222000002</c:v>
                </c:pt>
                <c:pt idx="1">
                  <c:v>445946.95733</c:v>
                </c:pt>
                <c:pt idx="2">
                  <c:v>546017.52318999998</c:v>
                </c:pt>
                <c:pt idx="3">
                  <c:v>561160.59050000005</c:v>
                </c:pt>
                <c:pt idx="4">
                  <c:v>485981.64331999997</c:v>
                </c:pt>
                <c:pt idx="5">
                  <c:v>573332.11572</c:v>
                </c:pt>
                <c:pt idx="6">
                  <c:v>466266.41152000002</c:v>
                </c:pt>
                <c:pt idx="7">
                  <c:v>522285.90904</c:v>
                </c:pt>
                <c:pt idx="8">
                  <c:v>550912.07539000001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7-496F-9805-706CE51BB269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360909.50300000003</c:v>
                </c:pt>
                <c:pt idx="1">
                  <c:v>387544.98968</c:v>
                </c:pt>
                <c:pt idx="2">
                  <c:v>395991.82296000002</c:v>
                </c:pt>
                <c:pt idx="3">
                  <c:v>286875.19173000002</c:v>
                </c:pt>
                <c:pt idx="4">
                  <c:v>277944.24114</c:v>
                </c:pt>
                <c:pt idx="5">
                  <c:v>359616.86741000001</c:v>
                </c:pt>
                <c:pt idx="6">
                  <c:v>415949.28769999999</c:v>
                </c:pt>
                <c:pt idx="7">
                  <c:v>355292.08405</c:v>
                </c:pt>
                <c:pt idx="8">
                  <c:v>435776.42264</c:v>
                </c:pt>
                <c:pt idx="9">
                  <c:v>459635.85872999998</c:v>
                </c:pt>
                <c:pt idx="10">
                  <c:v>439296.17817999999</c:v>
                </c:pt>
                <c:pt idx="11">
                  <c:v>487903.5295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7-496F-9805-706CE51B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423584"/>
        <c:axId val="-2078411616"/>
      </c:lineChart>
      <c:catAx>
        <c:axId val="-20784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41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4116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84235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2043227.3886000002</c:v>
                </c:pt>
                <c:pt idx="1">
                  <c:v>1939477.2558599999</c:v>
                </c:pt>
                <c:pt idx="2">
                  <c:v>2031646.55776</c:v>
                </c:pt>
                <c:pt idx="3">
                  <c:v>1762541.3152000001</c:v>
                </c:pt>
                <c:pt idx="4">
                  <c:v>1575449.7843600002</c:v>
                </c:pt>
                <c:pt idx="5">
                  <c:v>1910044.0991600002</c:v>
                </c:pt>
                <c:pt idx="6">
                  <c:v>1953689.3784600003</c:v>
                </c:pt>
                <c:pt idx="7">
                  <c:v>1678824.69444</c:v>
                </c:pt>
                <c:pt idx="8">
                  <c:v>2215724.9895799998</c:v>
                </c:pt>
                <c:pt idx="9">
                  <c:v>2332409.8701599999</c:v>
                </c:pt>
                <c:pt idx="10">
                  <c:v>2307743.15362</c:v>
                </c:pt>
                <c:pt idx="11">
                  <c:v>2593956.94416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4-4B9A-A15F-4C243F949344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2059533.6054499999</c:v>
                </c:pt>
                <c:pt idx="1">
                  <c:v>2127510.8404999999</c:v>
                </c:pt>
                <c:pt idx="2">
                  <c:v>2426226.23753</c:v>
                </c:pt>
                <c:pt idx="3">
                  <c:v>2352081.6138899997</c:v>
                </c:pt>
                <c:pt idx="4">
                  <c:v>2070561.0421000002</c:v>
                </c:pt>
                <c:pt idx="5">
                  <c:v>2559568.6403000001</c:v>
                </c:pt>
                <c:pt idx="6">
                  <c:v>2026531.6728099999</c:v>
                </c:pt>
                <c:pt idx="7">
                  <c:v>2321168.1289499998</c:v>
                </c:pt>
                <c:pt idx="8">
                  <c:v>2744031.2548100003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4-4B9A-A15F-4C243F949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51360"/>
        <c:axId val="-47755712"/>
      </c:lineChart>
      <c:catAx>
        <c:axId val="-4775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775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7557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77513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1-4F8C-8B58-092742BDEC01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1-4F8C-8B58-092742BDEC01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1-4F8C-8B58-092742BDEC01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81-4F8C-8B58-092742BDEC01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81-4F8C-8B58-092742BDEC01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81-4F8C-8B58-092742BDEC01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81-4F8C-8B58-092742BDEC01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81-4F8C-8B58-092742BDEC01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81-4F8C-8B58-092742BDEC01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81-4F8C-8B58-092742BDEC01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81-4F8C-8B58-092742BDEC01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15019703.588</c:v>
                </c:pt>
                <c:pt idx="1">
                  <c:v>15953672.687999999</c:v>
                </c:pt>
                <c:pt idx="2">
                  <c:v>18959697.149999999</c:v>
                </c:pt>
                <c:pt idx="3">
                  <c:v>18761522.623</c:v>
                </c:pt>
                <c:pt idx="4">
                  <c:v>16460887.5</c:v>
                </c:pt>
                <c:pt idx="5">
                  <c:v>19750691.230999999</c:v>
                </c:pt>
                <c:pt idx="6">
                  <c:v>16372969.023</c:v>
                </c:pt>
                <c:pt idx="7">
                  <c:v>18916167.458000001</c:v>
                </c:pt>
                <c:pt idx="8">
                  <c:v>20783226.5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81-4F8C-8B58-092742BDE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752992"/>
        <c:axId val="-47751904"/>
      </c:lineChart>
      <c:catAx>
        <c:axId val="-477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775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75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77529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'2002_2020_AYLIK_IHR'!$A$62:$A$81</c:f>
              <c:strCach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'2002_2020_AYLIK_IHR'!$O$62:$O$81</c:f>
              <c:numCache>
                <c:formatCode>#,##0</c:formatCode>
                <c:ptCount val="20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160978537.76100001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F-4943-BD05-69D16D26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7758432"/>
        <c:axId val="-47757344"/>
      </c:barChart>
      <c:catAx>
        <c:axId val="-477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775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7573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775843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599647.00135999999</c:v>
                </c:pt>
                <c:pt idx="1">
                  <c:v>635241.24815999996</c:v>
                </c:pt>
                <c:pt idx="2">
                  <c:v>783752.09183000005</c:v>
                </c:pt>
                <c:pt idx="3">
                  <c:v>750325.37303999998</c:v>
                </c:pt>
                <c:pt idx="4">
                  <c:v>609782.57446000003</c:v>
                </c:pt>
                <c:pt idx="5">
                  <c:v>765219.59351000004</c:v>
                </c:pt>
                <c:pt idx="6">
                  <c:v>648667.37422999996</c:v>
                </c:pt>
                <c:pt idx="7">
                  <c:v>781622.50214</c:v>
                </c:pt>
                <c:pt idx="8">
                  <c:v>847633.85585000005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2-4DB7-8EC0-50EF4C5F93F4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583479.08978000004</c:v>
                </c:pt>
                <c:pt idx="1">
                  <c:v>593047.14078999998</c:v>
                </c:pt>
                <c:pt idx="2">
                  <c:v>631382.81952000002</c:v>
                </c:pt>
                <c:pt idx="3">
                  <c:v>593842.38549999997</c:v>
                </c:pt>
                <c:pt idx="4">
                  <c:v>498426.75157000002</c:v>
                </c:pt>
                <c:pt idx="5">
                  <c:v>571551.14307999995</c:v>
                </c:pt>
                <c:pt idx="6">
                  <c:v>588897.20463000005</c:v>
                </c:pt>
                <c:pt idx="7">
                  <c:v>544244.33328999998</c:v>
                </c:pt>
                <c:pt idx="8">
                  <c:v>643333.91526000004</c:v>
                </c:pt>
                <c:pt idx="9">
                  <c:v>667002.41604000004</c:v>
                </c:pt>
                <c:pt idx="10">
                  <c:v>611654.42038000003</c:v>
                </c:pt>
                <c:pt idx="11">
                  <c:v>765157.47806999995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2-4DB7-8EC0-50EF4C5F9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759520"/>
        <c:axId val="-47756800"/>
      </c:lineChart>
      <c:catAx>
        <c:axId val="-4775952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775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75680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775952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246515.34013</c:v>
                </c:pt>
                <c:pt idx="3">
                  <c:v>201476.96335999999</c:v>
                </c:pt>
                <c:pt idx="4">
                  <c:v>200747.98767999999</c:v>
                </c:pt>
                <c:pt idx="5">
                  <c:v>295201.94552000001</c:v>
                </c:pt>
                <c:pt idx="6">
                  <c:v>166136.39379999999</c:v>
                </c:pt>
                <c:pt idx="7">
                  <c:v>147974.55342000001</c:v>
                </c:pt>
                <c:pt idx="8">
                  <c:v>230568.45284000001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3-4307-BB1C-698DF1F18530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255282.10699</c:v>
                </c:pt>
                <c:pt idx="1">
                  <c:v>203425.85910999999</c:v>
                </c:pt>
                <c:pt idx="2">
                  <c:v>178132.90669999999</c:v>
                </c:pt>
                <c:pt idx="3">
                  <c:v>118357.13295</c:v>
                </c:pt>
                <c:pt idx="4">
                  <c:v>158686.86642999999</c:v>
                </c:pt>
                <c:pt idx="5">
                  <c:v>264193.62819999998</c:v>
                </c:pt>
                <c:pt idx="6">
                  <c:v>185540.81602</c:v>
                </c:pt>
                <c:pt idx="7">
                  <c:v>129732.23796</c:v>
                </c:pt>
                <c:pt idx="8">
                  <c:v>197114.48373000001</c:v>
                </c:pt>
                <c:pt idx="9">
                  <c:v>263887.011</c:v>
                </c:pt>
                <c:pt idx="10">
                  <c:v>370411.22047</c:v>
                </c:pt>
                <c:pt idx="11">
                  <c:v>405234.37189000001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3-4307-BB1C-698DF1F18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10656"/>
        <c:axId val="-2081404672"/>
      </c:lineChart>
      <c:catAx>
        <c:axId val="-20814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140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404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14106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129703.74055</c:v>
                </c:pt>
                <c:pt idx="1">
                  <c:v>145632.07044000001</c:v>
                </c:pt>
                <c:pt idx="2">
                  <c:v>164304.42228999999</c:v>
                </c:pt>
                <c:pt idx="3">
                  <c:v>157785.5588</c:v>
                </c:pt>
                <c:pt idx="4">
                  <c:v>144509.63402</c:v>
                </c:pt>
                <c:pt idx="5">
                  <c:v>193443.59748</c:v>
                </c:pt>
                <c:pt idx="6">
                  <c:v>152400.91469000001</c:v>
                </c:pt>
                <c:pt idx="7">
                  <c:v>180072.35261</c:v>
                </c:pt>
                <c:pt idx="8">
                  <c:v>203320.56057999999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0-4F89-A087-DC2F8EAB1C45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131869.98423</c:v>
                </c:pt>
                <c:pt idx="1">
                  <c:v>126847.16056</c:v>
                </c:pt>
                <c:pt idx="2">
                  <c:v>162232.90966999999</c:v>
                </c:pt>
                <c:pt idx="3">
                  <c:v>143635.70899000001</c:v>
                </c:pt>
                <c:pt idx="4">
                  <c:v>99998.845289999997</c:v>
                </c:pt>
                <c:pt idx="5">
                  <c:v>112658.94438</c:v>
                </c:pt>
                <c:pt idx="6">
                  <c:v>124157.45339</c:v>
                </c:pt>
                <c:pt idx="7">
                  <c:v>130630.71979</c:v>
                </c:pt>
                <c:pt idx="8">
                  <c:v>166846.41081</c:v>
                </c:pt>
                <c:pt idx="9">
                  <c:v>168475.02244999999</c:v>
                </c:pt>
                <c:pt idx="10">
                  <c:v>164390.58971</c:v>
                </c:pt>
                <c:pt idx="11">
                  <c:v>151063.83244999999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0-4F89-A087-DC2F8EAB1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09024"/>
        <c:axId val="-2081403040"/>
      </c:lineChart>
      <c:catAx>
        <c:axId val="-20814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140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4030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14090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2" t="s">
        <v>124</v>
      </c>
      <c r="C1" s="152"/>
      <c r="D1" s="152"/>
      <c r="E1" s="152"/>
      <c r="F1" s="152"/>
      <c r="G1" s="152"/>
      <c r="H1" s="152"/>
      <c r="I1" s="152"/>
      <c r="J1" s="152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9" t="s">
        <v>125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1"/>
    </row>
    <row r="6" spans="1:13" ht="17.399999999999999" x14ac:dyDescent="0.25">
      <c r="A6" s="3"/>
      <c r="B6" s="148" t="s">
        <v>126</v>
      </c>
      <c r="C6" s="148"/>
      <c r="D6" s="148"/>
      <c r="E6" s="148"/>
      <c r="F6" s="148" t="s">
        <v>127</v>
      </c>
      <c r="G6" s="148"/>
      <c r="H6" s="148"/>
      <c r="I6" s="148"/>
      <c r="J6" s="148" t="s">
        <v>104</v>
      </c>
      <c r="K6" s="148"/>
      <c r="L6" s="148"/>
      <c r="M6" s="148"/>
    </row>
    <row r="7" spans="1:13" ht="28.2" x14ac:dyDescent="0.3">
      <c r="A7" s="4" t="s">
        <v>1</v>
      </c>
      <c r="B7" s="5">
        <v>2020</v>
      </c>
      <c r="C7" s="6">
        <v>2021</v>
      </c>
      <c r="D7" s="7" t="s">
        <v>120</v>
      </c>
      <c r="E7" s="7" t="s">
        <v>116</v>
      </c>
      <c r="F7" s="5">
        <v>2020</v>
      </c>
      <c r="G7" s="6">
        <v>2021</v>
      </c>
      <c r="H7" s="7" t="s">
        <v>120</v>
      </c>
      <c r="I7" s="7" t="s">
        <v>116</v>
      </c>
      <c r="J7" s="5" t="s">
        <v>128</v>
      </c>
      <c r="K7" s="5" t="s">
        <v>129</v>
      </c>
      <c r="L7" s="7" t="s">
        <v>120</v>
      </c>
      <c r="M7" s="7" t="s">
        <v>116</v>
      </c>
    </row>
    <row r="8" spans="1:13" ht="16.8" x14ac:dyDescent="0.3">
      <c r="A8" s="85" t="s">
        <v>2</v>
      </c>
      <c r="B8" s="8">
        <f>B9+B18+B20</f>
        <v>2215724.9895799998</v>
      </c>
      <c r="C8" s="8">
        <f>C9+C18+C20</f>
        <v>2744031.2548100003</v>
      </c>
      <c r="D8" s="10">
        <f t="shared" ref="D8:D46" si="0">(C8-B8)/B8*100</f>
        <v>23.84349446409156</v>
      </c>
      <c r="E8" s="10">
        <f t="shared" ref="E8:E45" si="1">C8/C$46*100</f>
        <v>13.203105181045879</v>
      </c>
      <c r="F8" s="8">
        <f>F9+F18+F20</f>
        <v>17110625.46342</v>
      </c>
      <c r="G8" s="8">
        <f>G9+G18+G20</f>
        <v>20687213.036339998</v>
      </c>
      <c r="H8" s="10">
        <f t="shared" ref="H8:H46" si="2">(G8-F8)/F8*100</f>
        <v>20.902728427819405</v>
      </c>
      <c r="I8" s="10">
        <f t="shared" ref="I8:I45" si="3">G8/G$46*100</f>
        <v>12.850913745442066</v>
      </c>
      <c r="J8" s="8">
        <f>J9+J18+J20</f>
        <v>24142850.479139999</v>
      </c>
      <c r="K8" s="8">
        <f>K9+K18+K20</f>
        <v>27921323.004279993</v>
      </c>
      <c r="L8" s="10">
        <f t="shared" ref="L8:L46" si="4">(K8-J8)/J8*100</f>
        <v>15.650482234501206</v>
      </c>
      <c r="M8" s="10">
        <f t="shared" ref="M8:M45" si="5">K8/K$46*100</f>
        <v>13.156805615582101</v>
      </c>
    </row>
    <row r="9" spans="1:13" ht="15.6" x14ac:dyDescent="0.3">
      <c r="A9" s="9" t="s">
        <v>3</v>
      </c>
      <c r="B9" s="8">
        <f>B10+B11+B12+B13+B14+B15+B16+B17</f>
        <v>1495800.1811299999</v>
      </c>
      <c r="C9" s="8">
        <f>C10+C11+C12+C13+C14+C15+C16+C17</f>
        <v>1785717.6399200002</v>
      </c>
      <c r="D9" s="10">
        <f t="shared" si="0"/>
        <v>19.38209812028386</v>
      </c>
      <c r="E9" s="10">
        <f t="shared" si="1"/>
        <v>8.5921097954641468</v>
      </c>
      <c r="F9" s="8">
        <f>F10+F11+F12+F13+F14+F15+F16+F17</f>
        <v>11436212.65096</v>
      </c>
      <c r="G9" s="8">
        <f>G10+G11+G12+G13+G14+G15+G16+G17</f>
        <v>13325956.537220001</v>
      </c>
      <c r="H9" s="10">
        <f t="shared" si="2"/>
        <v>16.524210802440514</v>
      </c>
      <c r="I9" s="10">
        <f t="shared" si="3"/>
        <v>8.2780951563895098</v>
      </c>
      <c r="J9" s="8">
        <f>J10+J11+J12+J13+J14+J15+J16+J17</f>
        <v>16309162.188510001</v>
      </c>
      <c r="K9" s="8">
        <f>K10+K11+K12+K13+K14+K15+K16+K17</f>
        <v>18220359.449069995</v>
      </c>
      <c r="L9" s="10">
        <f t="shared" si="4"/>
        <v>11.718549600950414</v>
      </c>
      <c r="M9" s="10">
        <f t="shared" si="5"/>
        <v>8.5856149252204901</v>
      </c>
    </row>
    <row r="10" spans="1:13" ht="13.8" x14ac:dyDescent="0.25">
      <c r="A10" s="11" t="s">
        <v>130</v>
      </c>
      <c r="B10" s="12">
        <v>643333.91526000004</v>
      </c>
      <c r="C10" s="12">
        <v>847633.85585000005</v>
      </c>
      <c r="D10" s="13">
        <f t="shared" si="0"/>
        <v>31.756438723960834</v>
      </c>
      <c r="E10" s="13">
        <f t="shared" si="1"/>
        <v>4.0784517064758932</v>
      </c>
      <c r="F10" s="12">
        <v>5248204.7834200002</v>
      </c>
      <c r="G10" s="12">
        <v>6421891.6145799998</v>
      </c>
      <c r="H10" s="13">
        <f t="shared" si="2"/>
        <v>22.363586780528884</v>
      </c>
      <c r="I10" s="13">
        <f t="shared" si="3"/>
        <v>3.9892843505103701</v>
      </c>
      <c r="J10" s="12">
        <v>7195370.9773500003</v>
      </c>
      <c r="K10" s="12">
        <v>8465705.9290699996</v>
      </c>
      <c r="L10" s="13">
        <f t="shared" si="4"/>
        <v>17.654891675756986</v>
      </c>
      <c r="M10" s="13">
        <f t="shared" si="5"/>
        <v>3.9891249884678257</v>
      </c>
    </row>
    <row r="11" spans="1:13" ht="13.8" x14ac:dyDescent="0.25">
      <c r="A11" s="11" t="s">
        <v>131</v>
      </c>
      <c r="B11" s="12">
        <v>197114.48373000001</v>
      </c>
      <c r="C11" s="12">
        <v>230568.45284000001</v>
      </c>
      <c r="D11" s="13">
        <f t="shared" si="0"/>
        <v>16.971847262032753</v>
      </c>
      <c r="E11" s="13">
        <f t="shared" si="1"/>
        <v>1.1093968149748068</v>
      </c>
      <c r="F11" s="12">
        <v>1690466.0380899999</v>
      </c>
      <c r="G11" s="12">
        <v>2016277.5413299999</v>
      </c>
      <c r="H11" s="13">
        <f t="shared" si="2"/>
        <v>19.27347227916648</v>
      </c>
      <c r="I11" s="13">
        <f t="shared" si="3"/>
        <v>1.2525132662861596</v>
      </c>
      <c r="J11" s="12">
        <v>2595940.9637799999</v>
      </c>
      <c r="K11" s="12">
        <v>3055810.14469</v>
      </c>
      <c r="L11" s="13">
        <f t="shared" si="4"/>
        <v>17.71493217012053</v>
      </c>
      <c r="M11" s="13">
        <f t="shared" si="5"/>
        <v>1.4399281891351374</v>
      </c>
    </row>
    <row r="12" spans="1:13" ht="13.8" x14ac:dyDescent="0.25">
      <c r="A12" s="11" t="s">
        <v>132</v>
      </c>
      <c r="B12" s="12">
        <v>166846.41081</v>
      </c>
      <c r="C12" s="12">
        <v>203320.56057999999</v>
      </c>
      <c r="D12" s="13">
        <f t="shared" si="0"/>
        <v>21.860913634837324</v>
      </c>
      <c r="E12" s="13">
        <f t="shared" si="1"/>
        <v>0.97829160732093245</v>
      </c>
      <c r="F12" s="12">
        <v>1198878.13711</v>
      </c>
      <c r="G12" s="12">
        <v>1471172.85146</v>
      </c>
      <c r="H12" s="13">
        <f t="shared" si="2"/>
        <v>22.712459750612361</v>
      </c>
      <c r="I12" s="13">
        <f t="shared" si="3"/>
        <v>0.91389378480018624</v>
      </c>
      <c r="J12" s="12">
        <v>1614145.97468</v>
      </c>
      <c r="K12" s="12">
        <v>1955102.2960699999</v>
      </c>
      <c r="L12" s="13">
        <f t="shared" si="4"/>
        <v>21.123016551064634</v>
      </c>
      <c r="M12" s="13">
        <f t="shared" si="5"/>
        <v>0.92126368310084128</v>
      </c>
    </row>
    <row r="13" spans="1:13" ht="13.8" x14ac:dyDescent="0.25">
      <c r="A13" s="11" t="s">
        <v>133</v>
      </c>
      <c r="B13" s="12">
        <v>148527.73120000001</v>
      </c>
      <c r="C13" s="12">
        <v>160432.97928999999</v>
      </c>
      <c r="D13" s="13">
        <f t="shared" si="0"/>
        <v>8.0155052486252334</v>
      </c>
      <c r="E13" s="13">
        <f t="shared" si="1"/>
        <v>0.77193490284100008</v>
      </c>
      <c r="F13" s="12">
        <v>927245.88595999999</v>
      </c>
      <c r="G13" s="12">
        <v>1030583.85528</v>
      </c>
      <c r="H13" s="13">
        <f t="shared" si="2"/>
        <v>11.144613406724554</v>
      </c>
      <c r="I13" s="13">
        <f t="shared" si="3"/>
        <v>0.64019953815835806</v>
      </c>
      <c r="J13" s="12">
        <v>1390281.09736</v>
      </c>
      <c r="K13" s="12">
        <v>1501809.15063</v>
      </c>
      <c r="L13" s="13">
        <f t="shared" si="4"/>
        <v>8.0219786834317368</v>
      </c>
      <c r="M13" s="13">
        <f t="shared" si="5"/>
        <v>0.70766743622831052</v>
      </c>
    </row>
    <row r="14" spans="1:13" ht="13.8" x14ac:dyDescent="0.25">
      <c r="A14" s="11" t="s">
        <v>134</v>
      </c>
      <c r="B14" s="12">
        <v>222071.38493</v>
      </c>
      <c r="C14" s="12">
        <v>203194.08022</v>
      </c>
      <c r="D14" s="13">
        <f t="shared" si="0"/>
        <v>-8.5005570240174748</v>
      </c>
      <c r="E14" s="13">
        <f t="shared" si="1"/>
        <v>0.97768303790559186</v>
      </c>
      <c r="F14" s="12">
        <v>1438595.5821400001</v>
      </c>
      <c r="G14" s="12">
        <v>1484411.2154099999</v>
      </c>
      <c r="H14" s="13">
        <f t="shared" si="2"/>
        <v>3.1847472520280009</v>
      </c>
      <c r="I14" s="13">
        <f t="shared" si="3"/>
        <v>0.92211746736938349</v>
      </c>
      <c r="J14" s="12">
        <v>2235281.0702399998</v>
      </c>
      <c r="K14" s="12">
        <v>1985394.0487299999</v>
      </c>
      <c r="L14" s="13">
        <f t="shared" si="4"/>
        <v>-11.179221478539599</v>
      </c>
      <c r="M14" s="13">
        <f t="shared" si="5"/>
        <v>0.93553745878983074</v>
      </c>
    </row>
    <row r="15" spans="1:13" ht="13.8" x14ac:dyDescent="0.25">
      <c r="A15" s="11" t="s">
        <v>135</v>
      </c>
      <c r="B15" s="12">
        <v>19081.79737</v>
      </c>
      <c r="C15" s="12">
        <v>30029.892220000002</v>
      </c>
      <c r="D15" s="13">
        <f t="shared" si="0"/>
        <v>57.374547259433562</v>
      </c>
      <c r="E15" s="13">
        <f t="shared" si="1"/>
        <v>0.14449100201068396</v>
      </c>
      <c r="F15" s="12">
        <v>193791.42413999999</v>
      </c>
      <c r="G15" s="12">
        <v>214254.67090999999</v>
      </c>
      <c r="H15" s="13">
        <f t="shared" si="2"/>
        <v>10.559418127407337</v>
      </c>
      <c r="I15" s="13">
        <f t="shared" si="3"/>
        <v>0.13309517771126572</v>
      </c>
      <c r="J15" s="12">
        <v>267405.80044999998</v>
      </c>
      <c r="K15" s="12">
        <v>291590.06050999998</v>
      </c>
      <c r="L15" s="13">
        <f t="shared" si="4"/>
        <v>9.0440297178677014</v>
      </c>
      <c r="M15" s="13">
        <f t="shared" si="5"/>
        <v>0.13740014199820763</v>
      </c>
    </row>
    <row r="16" spans="1:13" ht="13.8" x14ac:dyDescent="0.25">
      <c r="A16" s="11" t="s">
        <v>136</v>
      </c>
      <c r="B16" s="12">
        <v>90724.827149999997</v>
      </c>
      <c r="C16" s="12">
        <v>101302.87721999999</v>
      </c>
      <c r="D16" s="13">
        <f t="shared" si="0"/>
        <v>11.659487708376414</v>
      </c>
      <c r="E16" s="13">
        <f t="shared" si="1"/>
        <v>0.48742613289616021</v>
      </c>
      <c r="F16" s="12">
        <v>662802.75575999997</v>
      </c>
      <c r="G16" s="12">
        <v>571031.17746000004</v>
      </c>
      <c r="H16" s="13">
        <f t="shared" si="2"/>
        <v>-13.845986230816202</v>
      </c>
      <c r="I16" s="13">
        <f t="shared" si="3"/>
        <v>0.35472503689143509</v>
      </c>
      <c r="J16" s="12">
        <v>909338.74103999999</v>
      </c>
      <c r="K16" s="12">
        <v>818734.70245999994</v>
      </c>
      <c r="L16" s="13">
        <f t="shared" si="4"/>
        <v>-9.9637279806617816</v>
      </c>
      <c r="M16" s="13">
        <f t="shared" si="5"/>
        <v>0.385795949903465</v>
      </c>
    </row>
    <row r="17" spans="1:13" ht="13.8" x14ac:dyDescent="0.25">
      <c r="A17" s="11" t="s">
        <v>137</v>
      </c>
      <c r="B17" s="12">
        <v>8099.6306800000002</v>
      </c>
      <c r="C17" s="12">
        <v>9234.9416999999994</v>
      </c>
      <c r="D17" s="13">
        <f t="shared" si="0"/>
        <v>14.01682453007844</v>
      </c>
      <c r="E17" s="13">
        <f t="shared" si="1"/>
        <v>4.4434591039076633E-2</v>
      </c>
      <c r="F17" s="12">
        <v>76228.044339999993</v>
      </c>
      <c r="G17" s="12">
        <v>116333.61079000001</v>
      </c>
      <c r="H17" s="13">
        <f t="shared" si="2"/>
        <v>52.612613634841701</v>
      </c>
      <c r="I17" s="13">
        <f t="shared" si="3"/>
        <v>7.2266534662351709E-2</v>
      </c>
      <c r="J17" s="12">
        <v>101397.56361</v>
      </c>
      <c r="K17" s="12">
        <v>146213.11691000001</v>
      </c>
      <c r="L17" s="13">
        <f t="shared" si="4"/>
        <v>44.197860090969911</v>
      </c>
      <c r="M17" s="13">
        <f t="shared" si="5"/>
        <v>6.8897077596873607E-2</v>
      </c>
    </row>
    <row r="18" spans="1:13" ht="15.6" x14ac:dyDescent="0.3">
      <c r="A18" s="9" t="s">
        <v>12</v>
      </c>
      <c r="B18" s="8">
        <f>B19</f>
        <v>206141.39783999999</v>
      </c>
      <c r="C18" s="8">
        <f>C19</f>
        <v>300557.18903000001</v>
      </c>
      <c r="D18" s="10">
        <f t="shared" si="0"/>
        <v>45.801470339927732</v>
      </c>
      <c r="E18" s="10">
        <f t="shared" si="1"/>
        <v>1.4461526896702013</v>
      </c>
      <c r="F18" s="8">
        <f>F19</f>
        <v>1732236.7716099999</v>
      </c>
      <c r="G18" s="8">
        <f>G19</f>
        <v>2382799.39066</v>
      </c>
      <c r="H18" s="10">
        <f t="shared" si="2"/>
        <v>37.556218047798687</v>
      </c>
      <c r="I18" s="10">
        <f t="shared" si="3"/>
        <v>1.4801969404130573</v>
      </c>
      <c r="J18" s="8">
        <f>J19</f>
        <v>2355683.4904999998</v>
      </c>
      <c r="K18" s="8">
        <f>K19</f>
        <v>3100391.5066999998</v>
      </c>
      <c r="L18" s="10">
        <f t="shared" si="4"/>
        <v>31.613245973122382</v>
      </c>
      <c r="M18" s="10">
        <f t="shared" si="5"/>
        <v>1.4609353711355588</v>
      </c>
    </row>
    <row r="19" spans="1:13" ht="13.8" x14ac:dyDescent="0.25">
      <c r="A19" s="11" t="s">
        <v>138</v>
      </c>
      <c r="B19" s="12">
        <v>206141.39783999999</v>
      </c>
      <c r="C19" s="12">
        <v>300557.18903000001</v>
      </c>
      <c r="D19" s="13">
        <f t="shared" si="0"/>
        <v>45.801470339927732</v>
      </c>
      <c r="E19" s="13">
        <f t="shared" si="1"/>
        <v>1.4461526896702013</v>
      </c>
      <c r="F19" s="12">
        <v>1732236.7716099999</v>
      </c>
      <c r="G19" s="12">
        <v>2382799.39066</v>
      </c>
      <c r="H19" s="13">
        <f t="shared" si="2"/>
        <v>37.556218047798687</v>
      </c>
      <c r="I19" s="13">
        <f t="shared" si="3"/>
        <v>1.4801969404130573</v>
      </c>
      <c r="J19" s="12">
        <v>2355683.4904999998</v>
      </c>
      <c r="K19" s="12">
        <v>3100391.5066999998</v>
      </c>
      <c r="L19" s="13">
        <f t="shared" si="4"/>
        <v>31.613245973122382</v>
      </c>
      <c r="M19" s="13">
        <f t="shared" si="5"/>
        <v>1.4609353711355588</v>
      </c>
    </row>
    <row r="20" spans="1:13" ht="15.6" x14ac:dyDescent="0.3">
      <c r="A20" s="9" t="s">
        <v>110</v>
      </c>
      <c r="B20" s="8">
        <f>B21</f>
        <v>513783.41061000002</v>
      </c>
      <c r="C20" s="8">
        <f>C21</f>
        <v>657756.42585999996</v>
      </c>
      <c r="D20" s="10">
        <f t="shared" si="0"/>
        <v>28.022122216648643</v>
      </c>
      <c r="E20" s="10">
        <f t="shared" si="1"/>
        <v>3.1648426959115321</v>
      </c>
      <c r="F20" s="8">
        <f>F21</f>
        <v>3942176.04085</v>
      </c>
      <c r="G20" s="8">
        <f>G21</f>
        <v>4978457.1084599998</v>
      </c>
      <c r="H20" s="10">
        <f t="shared" si="2"/>
        <v>26.287031752812339</v>
      </c>
      <c r="I20" s="10">
        <f t="shared" si="3"/>
        <v>3.0926216486395006</v>
      </c>
      <c r="J20" s="8">
        <f>J21</f>
        <v>5478004.8001300003</v>
      </c>
      <c r="K20" s="8">
        <f>K21</f>
        <v>6600572.0485100001</v>
      </c>
      <c r="L20" s="10">
        <f t="shared" si="4"/>
        <v>20.492264781391935</v>
      </c>
      <c r="M20" s="10">
        <f t="shared" si="5"/>
        <v>3.1102553192260536</v>
      </c>
    </row>
    <row r="21" spans="1:13" ht="13.8" x14ac:dyDescent="0.25">
      <c r="A21" s="11" t="s">
        <v>139</v>
      </c>
      <c r="B21" s="12">
        <v>513783.41061000002</v>
      </c>
      <c r="C21" s="12">
        <v>657756.42585999996</v>
      </c>
      <c r="D21" s="13">
        <f t="shared" si="0"/>
        <v>28.022122216648643</v>
      </c>
      <c r="E21" s="13">
        <f t="shared" si="1"/>
        <v>3.1648426959115321</v>
      </c>
      <c r="F21" s="12">
        <v>3942176.04085</v>
      </c>
      <c r="G21" s="12">
        <v>4978457.1084599998</v>
      </c>
      <c r="H21" s="13">
        <f t="shared" si="2"/>
        <v>26.287031752812339</v>
      </c>
      <c r="I21" s="13">
        <f t="shared" si="3"/>
        <v>3.0926216486395006</v>
      </c>
      <c r="J21" s="12">
        <v>5478004.8001300003</v>
      </c>
      <c r="K21" s="12">
        <v>6600572.0485100001</v>
      </c>
      <c r="L21" s="13">
        <f t="shared" si="4"/>
        <v>20.492264781391935</v>
      </c>
      <c r="M21" s="13">
        <f t="shared" si="5"/>
        <v>3.1102553192260536</v>
      </c>
    </row>
    <row r="22" spans="1:13" ht="16.8" x14ac:dyDescent="0.3">
      <c r="A22" s="85" t="s">
        <v>14</v>
      </c>
      <c r="B22" s="8">
        <f>B23+B27+B29</f>
        <v>12224933.492879998</v>
      </c>
      <c r="C22" s="8">
        <f>C23+C27+C29</f>
        <v>15871620.58296</v>
      </c>
      <c r="D22" s="10">
        <f t="shared" si="0"/>
        <v>29.82991353044082</v>
      </c>
      <c r="E22" s="10">
        <f t="shared" si="1"/>
        <v>76.367452296013809</v>
      </c>
      <c r="F22" s="8">
        <f>F23+F27+F29</f>
        <v>88808330.728070021</v>
      </c>
      <c r="G22" s="8">
        <f>G23+G27+G29</f>
        <v>122115374.26853001</v>
      </c>
      <c r="H22" s="10">
        <f t="shared" si="2"/>
        <v>37.504413456937655</v>
      </c>
      <c r="I22" s="10">
        <f t="shared" si="3"/>
        <v>75.8581708884889</v>
      </c>
      <c r="J22" s="8">
        <f>J23+J27+J29</f>
        <v>124776757.02871999</v>
      </c>
      <c r="K22" s="8">
        <f>K23+K27+K29</f>
        <v>160840331.63312</v>
      </c>
      <c r="L22" s="10">
        <f t="shared" si="4"/>
        <v>28.902477883841154</v>
      </c>
      <c r="M22" s="10">
        <f t="shared" si="5"/>
        <v>75.789566924115377</v>
      </c>
    </row>
    <row r="23" spans="1:13" ht="15.6" x14ac:dyDescent="0.3">
      <c r="A23" s="9" t="s">
        <v>15</v>
      </c>
      <c r="B23" s="8">
        <f>B24+B25+B26</f>
        <v>1087127.41906</v>
      </c>
      <c r="C23" s="8">
        <f>C24+C25+C26</f>
        <v>1388766.90426</v>
      </c>
      <c r="D23" s="10">
        <f>(C23-B23)/B23*100</f>
        <v>27.746470184775291</v>
      </c>
      <c r="E23" s="10">
        <f t="shared" si="1"/>
        <v>6.6821525727008755</v>
      </c>
      <c r="F23" s="8">
        <f>F24+F25+F26</f>
        <v>7798754.8224999998</v>
      </c>
      <c r="G23" s="8">
        <f>G24+G25+G26</f>
        <v>10969987.254969999</v>
      </c>
      <c r="H23" s="10">
        <f t="shared" si="2"/>
        <v>40.663317473717129</v>
      </c>
      <c r="I23" s="10">
        <f t="shared" si="3"/>
        <v>6.8145651013781787</v>
      </c>
      <c r="J23" s="8">
        <f>J24+J25+J26</f>
        <v>10894640.36314</v>
      </c>
      <c r="K23" s="8">
        <f>K24+K25+K26</f>
        <v>14389739.66694</v>
      </c>
      <c r="L23" s="10">
        <f t="shared" si="4"/>
        <v>32.080905723377725</v>
      </c>
      <c r="M23" s="10">
        <f t="shared" si="5"/>
        <v>6.7805887145010946</v>
      </c>
    </row>
    <row r="24" spans="1:13" ht="13.8" x14ac:dyDescent="0.25">
      <c r="A24" s="11" t="s">
        <v>140</v>
      </c>
      <c r="B24" s="12">
        <v>687219.45716999995</v>
      </c>
      <c r="C24" s="12">
        <v>944677.23707999999</v>
      </c>
      <c r="D24" s="13">
        <f t="shared" si="0"/>
        <v>37.463691870748619</v>
      </c>
      <c r="E24" s="13">
        <f t="shared" si="1"/>
        <v>4.5453829658258309</v>
      </c>
      <c r="F24" s="12">
        <v>5041917.4740599999</v>
      </c>
      <c r="G24" s="12">
        <v>7362340.4024999999</v>
      </c>
      <c r="H24" s="13">
        <f t="shared" si="2"/>
        <v>46.022628104848394</v>
      </c>
      <c r="I24" s="13">
        <f t="shared" si="3"/>
        <v>4.5734919107233072</v>
      </c>
      <c r="J24" s="12">
        <v>7019096.63533</v>
      </c>
      <c r="K24" s="12">
        <v>9604069.2785299998</v>
      </c>
      <c r="L24" s="13">
        <f t="shared" si="4"/>
        <v>36.82771127824013</v>
      </c>
      <c r="M24" s="13">
        <f t="shared" si="5"/>
        <v>4.5255331417079985</v>
      </c>
    </row>
    <row r="25" spans="1:13" ht="13.8" x14ac:dyDescent="0.25">
      <c r="A25" s="11" t="s">
        <v>141</v>
      </c>
      <c r="B25" s="12">
        <v>130334.23748</v>
      </c>
      <c r="C25" s="12">
        <v>172058.95668999999</v>
      </c>
      <c r="D25" s="13">
        <f t="shared" si="0"/>
        <v>32.013628971744836</v>
      </c>
      <c r="E25" s="13">
        <f t="shared" si="1"/>
        <v>0.82787413537546728</v>
      </c>
      <c r="F25" s="12">
        <v>987082.1361</v>
      </c>
      <c r="G25" s="12">
        <v>1266630.1595099999</v>
      </c>
      <c r="H25" s="13">
        <f t="shared" si="2"/>
        <v>28.320644573156294</v>
      </c>
      <c r="I25" s="13">
        <f t="shared" si="3"/>
        <v>0.7868316964032358</v>
      </c>
      <c r="J25" s="12">
        <v>1373490.53642</v>
      </c>
      <c r="K25" s="12">
        <v>1611199.3141099999</v>
      </c>
      <c r="L25" s="13">
        <f t="shared" si="4"/>
        <v>17.306910487318486</v>
      </c>
      <c r="M25" s="13">
        <f t="shared" si="5"/>
        <v>0.7592131712546375</v>
      </c>
    </row>
    <row r="26" spans="1:13" ht="13.8" x14ac:dyDescent="0.25">
      <c r="A26" s="11" t="s">
        <v>142</v>
      </c>
      <c r="B26" s="12">
        <v>269573.72441000002</v>
      </c>
      <c r="C26" s="12">
        <v>272030.71049000003</v>
      </c>
      <c r="D26" s="13">
        <f t="shared" si="0"/>
        <v>0.91143381476717056</v>
      </c>
      <c r="E26" s="13">
        <f t="shared" si="1"/>
        <v>1.3088954714995769</v>
      </c>
      <c r="F26" s="12">
        <v>1769755.2123400001</v>
      </c>
      <c r="G26" s="12">
        <v>2341016.6929600001</v>
      </c>
      <c r="H26" s="13">
        <f t="shared" si="2"/>
        <v>32.279124063981058</v>
      </c>
      <c r="I26" s="13">
        <f t="shared" si="3"/>
        <v>1.4542414942516357</v>
      </c>
      <c r="J26" s="12">
        <v>2502053.1913899998</v>
      </c>
      <c r="K26" s="12">
        <v>3174471.0743</v>
      </c>
      <c r="L26" s="13">
        <f t="shared" si="4"/>
        <v>26.87464380149499</v>
      </c>
      <c r="M26" s="13">
        <f t="shared" si="5"/>
        <v>1.4958424015384584</v>
      </c>
    </row>
    <row r="27" spans="1:13" ht="15.6" x14ac:dyDescent="0.3">
      <c r="A27" s="9" t="s">
        <v>19</v>
      </c>
      <c r="B27" s="8">
        <f>B28</f>
        <v>1617748.9923</v>
      </c>
      <c r="C27" s="8">
        <f>C28</f>
        <v>2294802.4774699998</v>
      </c>
      <c r="D27" s="10">
        <f t="shared" si="0"/>
        <v>41.851578235719586</v>
      </c>
      <c r="E27" s="10">
        <f t="shared" si="1"/>
        <v>11.041608373319704</v>
      </c>
      <c r="F27" s="8">
        <f>F28</f>
        <v>13106376.43849</v>
      </c>
      <c r="G27" s="8">
        <f>G28</f>
        <v>18218193.036509998</v>
      </c>
      <c r="H27" s="10">
        <f t="shared" si="2"/>
        <v>39.00251623330405</v>
      </c>
      <c r="I27" s="10">
        <f t="shared" si="3"/>
        <v>11.317156491729353</v>
      </c>
      <c r="J27" s="8">
        <f>J28</f>
        <v>18669990.323849998</v>
      </c>
      <c r="K27" s="8">
        <f>K28</f>
        <v>23368009.41192</v>
      </c>
      <c r="L27" s="10">
        <f t="shared" si="4"/>
        <v>25.163478965859515</v>
      </c>
      <c r="M27" s="10">
        <f t="shared" si="5"/>
        <v>11.011238880356652</v>
      </c>
    </row>
    <row r="28" spans="1:13" ht="13.8" x14ac:dyDescent="0.25">
      <c r="A28" s="11" t="s">
        <v>143</v>
      </c>
      <c r="B28" s="12">
        <v>1617748.9923</v>
      </c>
      <c r="C28" s="12">
        <v>2294802.4774699998</v>
      </c>
      <c r="D28" s="13">
        <f t="shared" si="0"/>
        <v>41.851578235719586</v>
      </c>
      <c r="E28" s="13">
        <f t="shared" si="1"/>
        <v>11.041608373319704</v>
      </c>
      <c r="F28" s="12">
        <v>13106376.43849</v>
      </c>
      <c r="G28" s="12">
        <v>18218193.036509998</v>
      </c>
      <c r="H28" s="13">
        <f t="shared" si="2"/>
        <v>39.00251623330405</v>
      </c>
      <c r="I28" s="13">
        <f t="shared" si="3"/>
        <v>11.317156491729353</v>
      </c>
      <c r="J28" s="12">
        <v>18669990.323849998</v>
      </c>
      <c r="K28" s="12">
        <v>23368009.41192</v>
      </c>
      <c r="L28" s="13">
        <f t="shared" si="4"/>
        <v>25.163478965859515</v>
      </c>
      <c r="M28" s="13">
        <f t="shared" si="5"/>
        <v>11.011238880356652</v>
      </c>
    </row>
    <row r="29" spans="1:13" ht="15.6" x14ac:dyDescent="0.3">
      <c r="A29" s="9" t="s">
        <v>21</v>
      </c>
      <c r="B29" s="8">
        <f>B30+B31+B32+B33+B34+B35+B36+B37+B38+B39+B40+B41</f>
        <v>9520057.0815199986</v>
      </c>
      <c r="C29" s="8">
        <f>C30+C31+C32+C33+C34+C35+C36+C37+C38+C39+C40+C41</f>
        <v>12188051.201230001</v>
      </c>
      <c r="D29" s="10">
        <f t="shared" si="0"/>
        <v>28.024980279677301</v>
      </c>
      <c r="E29" s="10">
        <f t="shared" si="1"/>
        <v>58.643691349993233</v>
      </c>
      <c r="F29" s="8">
        <f>F30+F31+F32+F33+F34+F35+F36+F37+F38+F39+F40+F41</f>
        <v>67903199.467080012</v>
      </c>
      <c r="G29" s="8">
        <f>G30+G31+G32+G33+G34+G35+G36+G37+G38+G39+G40+G41</f>
        <v>92927193.977050006</v>
      </c>
      <c r="H29" s="10">
        <f t="shared" si="2"/>
        <v>36.85245276564887</v>
      </c>
      <c r="I29" s="10">
        <f t="shared" si="3"/>
        <v>57.726449295381364</v>
      </c>
      <c r="J29" s="8">
        <f>J30+J31+J32+J33+J34+J35+J36+J37+J38+J39+J40+J41</f>
        <v>95212126.341729999</v>
      </c>
      <c r="K29" s="8">
        <f>K30+K31+K32+K33+K34+K35+K36+K37+K38+K39+K40+K41</f>
        <v>123082582.55426002</v>
      </c>
      <c r="L29" s="10">
        <f t="shared" si="4"/>
        <v>29.271960708554019</v>
      </c>
      <c r="M29" s="10">
        <f t="shared" si="5"/>
        <v>57.997739329257634</v>
      </c>
    </row>
    <row r="30" spans="1:13" ht="13.8" x14ac:dyDescent="0.25">
      <c r="A30" s="11" t="s">
        <v>144</v>
      </c>
      <c r="B30" s="12">
        <v>1787541.60143</v>
      </c>
      <c r="C30" s="12">
        <v>1948068.7196800001</v>
      </c>
      <c r="D30" s="13">
        <f t="shared" si="0"/>
        <v>8.9803290799823259</v>
      </c>
      <c r="E30" s="13">
        <f t="shared" si="1"/>
        <v>9.3732737776783601</v>
      </c>
      <c r="F30" s="12">
        <v>12105169.175030001</v>
      </c>
      <c r="G30" s="12">
        <v>14810457.276699999</v>
      </c>
      <c r="H30" s="13">
        <f t="shared" si="2"/>
        <v>22.34820565127124</v>
      </c>
      <c r="I30" s="13">
        <f t="shared" si="3"/>
        <v>9.2002682361847761</v>
      </c>
      <c r="J30" s="12">
        <v>16521388.594930001</v>
      </c>
      <c r="K30" s="12">
        <v>19823484.99498</v>
      </c>
      <c r="L30" s="13">
        <f t="shared" si="4"/>
        <v>19.986797000001136</v>
      </c>
      <c r="M30" s="13">
        <f t="shared" si="5"/>
        <v>9.3410236564499787</v>
      </c>
    </row>
    <row r="31" spans="1:13" ht="13.8" x14ac:dyDescent="0.25">
      <c r="A31" s="11" t="s">
        <v>145</v>
      </c>
      <c r="B31" s="12">
        <v>2604387.2261100002</v>
      </c>
      <c r="C31" s="12">
        <v>2467209.1178000001</v>
      </c>
      <c r="D31" s="13">
        <f t="shared" si="0"/>
        <v>-5.2671932550864895</v>
      </c>
      <c r="E31" s="13">
        <f t="shared" si="1"/>
        <v>11.871155413717885</v>
      </c>
      <c r="F31" s="12">
        <v>17137379.44469</v>
      </c>
      <c r="G31" s="12">
        <v>21248339.222350001</v>
      </c>
      <c r="H31" s="13">
        <f t="shared" si="2"/>
        <v>23.988263730332342</v>
      </c>
      <c r="I31" s="13">
        <f t="shared" si="3"/>
        <v>13.199485793501722</v>
      </c>
      <c r="J31" s="12">
        <v>25177377.91099</v>
      </c>
      <c r="K31" s="12">
        <v>29656224.991579998</v>
      </c>
      <c r="L31" s="13">
        <f t="shared" si="4"/>
        <v>17.789172075122917</v>
      </c>
      <c r="M31" s="13">
        <f t="shared" si="5"/>
        <v>13.974308719052321</v>
      </c>
    </row>
    <row r="32" spans="1:13" ht="13.8" x14ac:dyDescent="0.25">
      <c r="A32" s="11" t="s">
        <v>146</v>
      </c>
      <c r="B32" s="12">
        <v>159923.62223000001</v>
      </c>
      <c r="C32" s="12">
        <v>117629.91516</v>
      </c>
      <c r="D32" s="13">
        <f t="shared" si="0"/>
        <v>-26.446191300728394</v>
      </c>
      <c r="E32" s="13">
        <f t="shared" si="1"/>
        <v>0.56598485879947469</v>
      </c>
      <c r="F32" s="12">
        <v>921859.83513999998</v>
      </c>
      <c r="G32" s="12">
        <v>987213.78868</v>
      </c>
      <c r="H32" s="13">
        <f t="shared" si="2"/>
        <v>7.0893590379794462</v>
      </c>
      <c r="I32" s="13">
        <f t="shared" si="3"/>
        <v>0.61325801713125672</v>
      </c>
      <c r="J32" s="12">
        <v>1237535.7994599999</v>
      </c>
      <c r="K32" s="12">
        <v>1440360.3084400001</v>
      </c>
      <c r="L32" s="13">
        <f t="shared" si="4"/>
        <v>16.38938518534194</v>
      </c>
      <c r="M32" s="13">
        <f t="shared" si="5"/>
        <v>0.67871212949472626</v>
      </c>
    </row>
    <row r="33" spans="1:13" ht="13.8" x14ac:dyDescent="0.25">
      <c r="A33" s="11" t="s">
        <v>147</v>
      </c>
      <c r="B33" s="12">
        <v>1061222.9366899999</v>
      </c>
      <c r="C33" s="12">
        <v>1280504.9803500001</v>
      </c>
      <c r="D33" s="13">
        <f t="shared" si="0"/>
        <v>20.663145893166458</v>
      </c>
      <c r="E33" s="13">
        <f t="shared" si="1"/>
        <v>6.161242482489425</v>
      </c>
      <c r="F33" s="12">
        <v>7599221.0718700001</v>
      </c>
      <c r="G33" s="12">
        <v>10356832.56212</v>
      </c>
      <c r="H33" s="13">
        <f t="shared" si="2"/>
        <v>36.288080898946831</v>
      </c>
      <c r="I33" s="13">
        <f t="shared" si="3"/>
        <v>6.4336729020961032</v>
      </c>
      <c r="J33" s="12">
        <v>10655987.44602</v>
      </c>
      <c r="K33" s="12">
        <v>13805430.80683</v>
      </c>
      <c r="L33" s="13">
        <f t="shared" si="4"/>
        <v>29.555621914572676</v>
      </c>
      <c r="M33" s="13">
        <f t="shared" si="5"/>
        <v>6.5052565573983951</v>
      </c>
    </row>
    <row r="34" spans="1:13" ht="13.8" x14ac:dyDescent="0.25">
      <c r="A34" s="11" t="s">
        <v>148</v>
      </c>
      <c r="B34" s="12">
        <v>687211.75537999999</v>
      </c>
      <c r="C34" s="12">
        <v>875996.81125000003</v>
      </c>
      <c r="D34" s="13">
        <f t="shared" si="0"/>
        <v>27.471162184297853</v>
      </c>
      <c r="E34" s="13">
        <f t="shared" si="1"/>
        <v>4.2149221212115453</v>
      </c>
      <c r="F34" s="12">
        <v>5277251.3517699996</v>
      </c>
      <c r="G34" s="12">
        <v>6834335.0764899999</v>
      </c>
      <c r="H34" s="13">
        <f t="shared" si="2"/>
        <v>29.505581995781792</v>
      </c>
      <c r="I34" s="13">
        <f t="shared" si="3"/>
        <v>4.2454945681248093</v>
      </c>
      <c r="J34" s="12">
        <v>7409393.6164300004</v>
      </c>
      <c r="K34" s="12">
        <v>9096288.1304000001</v>
      </c>
      <c r="L34" s="13">
        <f t="shared" si="4"/>
        <v>22.766971243495369</v>
      </c>
      <c r="M34" s="13">
        <f t="shared" si="5"/>
        <v>4.2862616050340581</v>
      </c>
    </row>
    <row r="35" spans="1:13" ht="13.8" x14ac:dyDescent="0.25">
      <c r="A35" s="11" t="s">
        <v>149</v>
      </c>
      <c r="B35" s="12">
        <v>747637.01046999998</v>
      </c>
      <c r="C35" s="12">
        <v>1148846.5895499999</v>
      </c>
      <c r="D35" s="13">
        <f t="shared" si="0"/>
        <v>53.663686182119399</v>
      </c>
      <c r="E35" s="13">
        <f t="shared" si="1"/>
        <v>5.5277585968184484</v>
      </c>
      <c r="F35" s="12">
        <v>5870804.4619800001</v>
      </c>
      <c r="G35" s="12">
        <v>8783602.5919100009</v>
      </c>
      <c r="H35" s="13">
        <f t="shared" si="2"/>
        <v>49.614974383725666</v>
      </c>
      <c r="I35" s="13">
        <f t="shared" si="3"/>
        <v>5.4563811512257319</v>
      </c>
      <c r="J35" s="12">
        <v>7951156.3657400003</v>
      </c>
      <c r="K35" s="12">
        <v>11165284.51354</v>
      </c>
      <c r="L35" s="13">
        <f t="shared" si="4"/>
        <v>40.423405099276607</v>
      </c>
      <c r="M35" s="13">
        <f t="shared" si="5"/>
        <v>5.2611933168352039</v>
      </c>
    </row>
    <row r="36" spans="1:13" ht="13.8" x14ac:dyDescent="0.25">
      <c r="A36" s="11" t="s">
        <v>150</v>
      </c>
      <c r="B36" s="12">
        <v>1084079.7432599999</v>
      </c>
      <c r="C36" s="12">
        <v>2613048.61203</v>
      </c>
      <c r="D36" s="13">
        <f t="shared" si="0"/>
        <v>141.03841329717574</v>
      </c>
      <c r="E36" s="13">
        <f t="shared" si="1"/>
        <v>12.572872705929466</v>
      </c>
      <c r="F36" s="12">
        <v>8926611.7872700002</v>
      </c>
      <c r="G36" s="12">
        <v>15840684.6516</v>
      </c>
      <c r="H36" s="13">
        <f t="shared" si="2"/>
        <v>77.454615806077413</v>
      </c>
      <c r="I36" s="13">
        <f t="shared" si="3"/>
        <v>9.8402463284380097</v>
      </c>
      <c r="J36" s="12">
        <v>12192648.13972</v>
      </c>
      <c r="K36" s="12">
        <v>19517198.37015</v>
      </c>
      <c r="L36" s="13">
        <f t="shared" si="4"/>
        <v>60.073497951349928</v>
      </c>
      <c r="M36" s="13">
        <f t="shared" si="5"/>
        <v>9.1966983469034602</v>
      </c>
    </row>
    <row r="37" spans="1:13" ht="13.8" x14ac:dyDescent="0.25">
      <c r="A37" s="14" t="s">
        <v>151</v>
      </c>
      <c r="B37" s="12">
        <v>343965.49119999999</v>
      </c>
      <c r="C37" s="12">
        <v>420236.10833999998</v>
      </c>
      <c r="D37" s="13">
        <f t="shared" si="0"/>
        <v>22.173915433758488</v>
      </c>
      <c r="E37" s="13">
        <f t="shared" si="1"/>
        <v>2.0219964803828701</v>
      </c>
      <c r="F37" s="12">
        <v>2730628.2220600001</v>
      </c>
      <c r="G37" s="12">
        <v>3422079.0498700002</v>
      </c>
      <c r="H37" s="13">
        <f t="shared" si="2"/>
        <v>25.322042093608999</v>
      </c>
      <c r="I37" s="13">
        <f t="shared" si="3"/>
        <v>2.1257983191216816</v>
      </c>
      <c r="J37" s="12">
        <v>3606158.40442</v>
      </c>
      <c r="K37" s="12">
        <v>4448786.5532499999</v>
      </c>
      <c r="L37" s="13">
        <f t="shared" si="4"/>
        <v>23.366365376440658</v>
      </c>
      <c r="M37" s="13">
        <f t="shared" si="5"/>
        <v>2.0963125528598177</v>
      </c>
    </row>
    <row r="38" spans="1:13" ht="13.8" x14ac:dyDescent="0.25">
      <c r="A38" s="11" t="s">
        <v>152</v>
      </c>
      <c r="B38" s="12">
        <v>316252.85888999997</v>
      </c>
      <c r="C38" s="12">
        <v>501330.77863000002</v>
      </c>
      <c r="D38" s="13">
        <f t="shared" si="0"/>
        <v>58.522133330144669</v>
      </c>
      <c r="E38" s="13">
        <f t="shared" si="1"/>
        <v>2.4121893615988839</v>
      </c>
      <c r="F38" s="12">
        <v>2466710.1647100002</v>
      </c>
      <c r="G38" s="12">
        <v>3883636.6995600001</v>
      </c>
      <c r="H38" s="13">
        <f t="shared" si="2"/>
        <v>57.441954677986317</v>
      </c>
      <c r="I38" s="13">
        <f t="shared" si="3"/>
        <v>2.4125183105625663</v>
      </c>
      <c r="J38" s="12">
        <v>3404524.2368299998</v>
      </c>
      <c r="K38" s="12">
        <v>5194949.2176000001</v>
      </c>
      <c r="L38" s="13">
        <f t="shared" si="4"/>
        <v>52.589579518960626</v>
      </c>
      <c r="M38" s="13">
        <f t="shared" si="5"/>
        <v>2.4479118352775218</v>
      </c>
    </row>
    <row r="39" spans="1:13" ht="13.8" x14ac:dyDescent="0.25">
      <c r="A39" s="11" t="s">
        <v>153</v>
      </c>
      <c r="B39" s="12">
        <v>281550.57806999999</v>
      </c>
      <c r="C39" s="12">
        <v>252475.15494000001</v>
      </c>
      <c r="D39" s="13">
        <f>(C39-B39)/B39*100</f>
        <v>-10.326891647429386</v>
      </c>
      <c r="E39" s="13">
        <f t="shared" si="1"/>
        <v>1.2148024992173376</v>
      </c>
      <c r="F39" s="12">
        <v>1520963.05776</v>
      </c>
      <c r="G39" s="12">
        <v>2109477.6043699998</v>
      </c>
      <c r="H39" s="13">
        <f t="shared" si="2"/>
        <v>38.693546408466709</v>
      </c>
      <c r="I39" s="13">
        <f t="shared" si="3"/>
        <v>1.3104092220677752</v>
      </c>
      <c r="J39" s="12">
        <v>2427985.3318699999</v>
      </c>
      <c r="K39" s="12">
        <v>2867496.9263900002</v>
      </c>
      <c r="L39" s="13">
        <f t="shared" si="4"/>
        <v>18.10190484888534</v>
      </c>
      <c r="M39" s="13">
        <f t="shared" si="5"/>
        <v>1.3511931242659696</v>
      </c>
    </row>
    <row r="40" spans="1:13" ht="13.8" x14ac:dyDescent="0.25">
      <c r="A40" s="11" t="s">
        <v>154</v>
      </c>
      <c r="B40" s="12">
        <v>435776.42264</v>
      </c>
      <c r="C40" s="12">
        <v>550912.07539000001</v>
      </c>
      <c r="D40" s="13">
        <f>(C40-B40)/B40*100</f>
        <v>26.420808187026427</v>
      </c>
      <c r="E40" s="13">
        <f t="shared" si="1"/>
        <v>2.6507533630064612</v>
      </c>
      <c r="F40" s="12">
        <v>3275900.4103100002</v>
      </c>
      <c r="G40" s="12">
        <v>4551940.9782299995</v>
      </c>
      <c r="H40" s="13">
        <f t="shared" si="2"/>
        <v>38.952361430280689</v>
      </c>
      <c r="I40" s="13">
        <f t="shared" si="3"/>
        <v>2.8276694778953262</v>
      </c>
      <c r="J40" s="12">
        <v>4522236.2214700002</v>
      </c>
      <c r="K40" s="12">
        <v>5938776.54464</v>
      </c>
      <c r="L40" s="13">
        <f t="shared" si="4"/>
        <v>31.32389052223235</v>
      </c>
      <c r="M40" s="13">
        <f t="shared" si="5"/>
        <v>2.7984106834847919</v>
      </c>
    </row>
    <row r="41" spans="1:13" ht="13.8" x14ac:dyDescent="0.25">
      <c r="A41" s="11" t="s">
        <v>155</v>
      </c>
      <c r="B41" s="12">
        <v>10507.835150000001</v>
      </c>
      <c r="C41" s="12">
        <v>11792.338110000001</v>
      </c>
      <c r="D41" s="13">
        <f t="shared" si="0"/>
        <v>12.22423973790643</v>
      </c>
      <c r="E41" s="13">
        <f t="shared" si="1"/>
        <v>5.6739689143069302E-2</v>
      </c>
      <c r="F41" s="12">
        <v>70700.484490000003</v>
      </c>
      <c r="G41" s="12">
        <v>98594.475170000005</v>
      </c>
      <c r="H41" s="13">
        <f t="shared" si="2"/>
        <v>39.453747567946827</v>
      </c>
      <c r="I41" s="13">
        <f t="shared" si="3"/>
        <v>6.1246969031598646E-2</v>
      </c>
      <c r="J41" s="12">
        <v>105734.27385</v>
      </c>
      <c r="K41" s="12">
        <v>128301.19646000001</v>
      </c>
      <c r="L41" s="13">
        <f t="shared" si="4"/>
        <v>21.34305347574864</v>
      </c>
      <c r="M41" s="13">
        <f t="shared" si="5"/>
        <v>6.0456802201388375E-2</v>
      </c>
    </row>
    <row r="42" spans="1:13" ht="15.6" x14ac:dyDescent="0.3">
      <c r="A42" s="9" t="s">
        <v>31</v>
      </c>
      <c r="B42" s="8">
        <f>B43</f>
        <v>420079.68560999999</v>
      </c>
      <c r="C42" s="8">
        <f>C43</f>
        <v>584371.10210999998</v>
      </c>
      <c r="D42" s="10">
        <f t="shared" si="0"/>
        <v>39.109583759431629</v>
      </c>
      <c r="E42" s="10">
        <f t="shared" si="1"/>
        <v>2.8117438940965203</v>
      </c>
      <c r="F42" s="8">
        <f>F43</f>
        <v>2964683.9428099999</v>
      </c>
      <c r="G42" s="8">
        <f>G43</f>
        <v>4386597.8734400002</v>
      </c>
      <c r="H42" s="10">
        <f t="shared" si="2"/>
        <v>47.961737509269724</v>
      </c>
      <c r="I42" s="10">
        <f t="shared" si="3"/>
        <v>2.7249582052687358</v>
      </c>
      <c r="J42" s="8">
        <f>J43</f>
        <v>4073927.5093800002</v>
      </c>
      <c r="K42" s="8">
        <f>K43</f>
        <v>5691708.3743799999</v>
      </c>
      <c r="L42" s="10">
        <f t="shared" si="4"/>
        <v>39.71059527385173</v>
      </c>
      <c r="M42" s="10">
        <f t="shared" si="5"/>
        <v>2.6819896998011004</v>
      </c>
    </row>
    <row r="43" spans="1:13" ht="13.8" x14ac:dyDescent="0.25">
      <c r="A43" s="11" t="s">
        <v>156</v>
      </c>
      <c r="B43" s="12">
        <v>420079.68560999999</v>
      </c>
      <c r="C43" s="12">
        <v>584371.10210999998</v>
      </c>
      <c r="D43" s="13">
        <f t="shared" si="0"/>
        <v>39.109583759431629</v>
      </c>
      <c r="E43" s="13">
        <f t="shared" si="1"/>
        <v>2.8117438940965203</v>
      </c>
      <c r="F43" s="12">
        <v>2964683.9428099999</v>
      </c>
      <c r="G43" s="12">
        <v>4386597.8734400002</v>
      </c>
      <c r="H43" s="13">
        <f t="shared" si="2"/>
        <v>47.961737509269724</v>
      </c>
      <c r="I43" s="13">
        <f t="shared" si="3"/>
        <v>2.7249582052687358</v>
      </c>
      <c r="J43" s="12">
        <v>4073927.5093800002</v>
      </c>
      <c r="K43" s="12">
        <v>5691708.3743799999</v>
      </c>
      <c r="L43" s="13">
        <f t="shared" si="4"/>
        <v>39.71059527385173</v>
      </c>
      <c r="M43" s="13">
        <f t="shared" si="5"/>
        <v>2.6819896998011004</v>
      </c>
    </row>
    <row r="44" spans="1:13" ht="15.6" x14ac:dyDescent="0.3">
      <c r="A44" s="9" t="s">
        <v>33</v>
      </c>
      <c r="B44" s="8">
        <f>B8+B22+B42</f>
        <v>14860738.168069998</v>
      </c>
      <c r="C44" s="8">
        <f>C8+C22+C42</f>
        <v>19200022.939879999</v>
      </c>
      <c r="D44" s="10">
        <f t="shared" si="0"/>
        <v>29.199658339539635</v>
      </c>
      <c r="E44" s="10">
        <f t="shared" si="1"/>
        <v>92.382301371156188</v>
      </c>
      <c r="F44" s="15">
        <f>F8+F22+F42</f>
        <v>108883640.13430002</v>
      </c>
      <c r="G44" s="15">
        <f>G8+G22+G42</f>
        <v>147189185.17831001</v>
      </c>
      <c r="H44" s="16">
        <f t="shared" si="2"/>
        <v>35.180257563728482</v>
      </c>
      <c r="I44" s="16">
        <f t="shared" si="3"/>
        <v>91.434042839199691</v>
      </c>
      <c r="J44" s="15">
        <f>J8+J22+J42</f>
        <v>152993535.01724002</v>
      </c>
      <c r="K44" s="15">
        <f>K8+K22+K42</f>
        <v>194453363.01177999</v>
      </c>
      <c r="L44" s="16">
        <f t="shared" si="4"/>
        <v>27.099071859388108</v>
      </c>
      <c r="M44" s="16">
        <f t="shared" si="5"/>
        <v>91.628362239498585</v>
      </c>
    </row>
    <row r="45" spans="1:13" ht="30" x14ac:dyDescent="0.25">
      <c r="A45" s="140" t="s">
        <v>221</v>
      </c>
      <c r="B45" s="141">
        <f>B46-B44</f>
        <v>1130059.5369300023</v>
      </c>
      <c r="C45" s="141">
        <f>C46-C44</f>
        <v>1583203.5601200014</v>
      </c>
      <c r="D45" s="142">
        <f t="shared" si="0"/>
        <v>40.099128265493114</v>
      </c>
      <c r="E45" s="142">
        <f t="shared" si="1"/>
        <v>7.6176986288438009</v>
      </c>
      <c r="F45" s="141">
        <f>F46-F44</f>
        <v>9513032.0036999881</v>
      </c>
      <c r="G45" s="141">
        <f>G46-G44</f>
        <v>13789352.582690001</v>
      </c>
      <c r="H45" s="143">
        <f t="shared" si="2"/>
        <v>44.952235810063343</v>
      </c>
      <c r="I45" s="142">
        <f t="shared" si="3"/>
        <v>8.5659571608003038</v>
      </c>
      <c r="J45" s="141">
        <f>J46-J44</f>
        <v>13443287.660759985</v>
      </c>
      <c r="K45" s="141">
        <f>K46-K44</f>
        <v>17766257.921220005</v>
      </c>
      <c r="L45" s="143">
        <f t="shared" si="4"/>
        <v>32.157091104123779</v>
      </c>
      <c r="M45" s="142">
        <f t="shared" si="5"/>
        <v>8.3716377605014198</v>
      </c>
    </row>
    <row r="46" spans="1:13" ht="21" x14ac:dyDescent="0.25">
      <c r="A46" s="144" t="s">
        <v>222</v>
      </c>
      <c r="B46" s="145">
        <v>15990797.705</v>
      </c>
      <c r="C46" s="145">
        <v>20783226.5</v>
      </c>
      <c r="D46" s="146">
        <f t="shared" si="0"/>
        <v>29.969916969817611</v>
      </c>
      <c r="E46" s="147">
        <f t="shared" ref="E46" si="6">C46/C$46*100</f>
        <v>100</v>
      </c>
      <c r="F46" s="145">
        <v>118396672.13800001</v>
      </c>
      <c r="G46" s="145">
        <v>160978537.76100001</v>
      </c>
      <c r="H46" s="146">
        <f t="shared" si="2"/>
        <v>35.965424411057526</v>
      </c>
      <c r="I46" s="147">
        <f t="shared" ref="I46" si="7">G46/G$46*100</f>
        <v>100</v>
      </c>
      <c r="J46" s="145">
        <v>166436822.678</v>
      </c>
      <c r="K46" s="145">
        <v>212219620.933</v>
      </c>
      <c r="L46" s="146">
        <f t="shared" si="4"/>
        <v>27.507613710924122</v>
      </c>
      <c r="M46" s="147">
        <f t="shared" ref="M46" si="8">K46/K$46*100</f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B1" sqref="B1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/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/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2021</v>
      </c>
      <c r="B2" s="113" t="s">
        <v>2</v>
      </c>
      <c r="C2" s="114">
        <f>C4+C6+C8+C10+C12+C14+C16+C18+C20+C22</f>
        <v>2059533.6054499999</v>
      </c>
      <c r="D2" s="114">
        <f t="shared" ref="D2:O2" si="0">D4+D6+D8+D10+D12+D14+D16+D18+D20+D22</f>
        <v>2127510.8404999999</v>
      </c>
      <c r="E2" s="114">
        <f t="shared" si="0"/>
        <v>2426226.23753</v>
      </c>
      <c r="F2" s="114">
        <f t="shared" si="0"/>
        <v>2352081.6138899997</v>
      </c>
      <c r="G2" s="114">
        <f t="shared" si="0"/>
        <v>2070561.0421000002</v>
      </c>
      <c r="H2" s="114">
        <f t="shared" si="0"/>
        <v>2559568.6403000001</v>
      </c>
      <c r="I2" s="114">
        <f t="shared" si="0"/>
        <v>2026531.6728099999</v>
      </c>
      <c r="J2" s="114">
        <f t="shared" si="0"/>
        <v>2321168.1289499998</v>
      </c>
      <c r="K2" s="114">
        <f t="shared" si="0"/>
        <v>2744031.2548100003</v>
      </c>
      <c r="L2" s="114"/>
      <c r="M2" s="114"/>
      <c r="N2" s="114"/>
      <c r="O2" s="114">
        <f t="shared" si="0"/>
        <v>20687213.036339998</v>
      </c>
    </row>
    <row r="3" spans="1:15" ht="14.4" thickTop="1" x14ac:dyDescent="0.25">
      <c r="A3" s="86">
        <v>2020</v>
      </c>
      <c r="B3" s="113" t="s">
        <v>2</v>
      </c>
      <c r="C3" s="114">
        <f>C5+C7+C9+C11+C13+C15+C17+C19+C21+C23</f>
        <v>2043227.3886000002</v>
      </c>
      <c r="D3" s="114">
        <f t="shared" ref="D3:O3" si="1">D5+D7+D9+D11+D13+D15+D17+D19+D21+D23</f>
        <v>1939477.2558599999</v>
      </c>
      <c r="E3" s="114">
        <f t="shared" si="1"/>
        <v>2031646.55776</v>
      </c>
      <c r="F3" s="114">
        <f t="shared" si="1"/>
        <v>1762541.3152000001</v>
      </c>
      <c r="G3" s="114">
        <f t="shared" si="1"/>
        <v>1575449.7843600002</v>
      </c>
      <c r="H3" s="114">
        <f t="shared" si="1"/>
        <v>1910044.0991600002</v>
      </c>
      <c r="I3" s="114">
        <f t="shared" si="1"/>
        <v>1953689.3784600003</v>
      </c>
      <c r="J3" s="114">
        <f t="shared" si="1"/>
        <v>1678824.69444</v>
      </c>
      <c r="K3" s="114">
        <f t="shared" si="1"/>
        <v>2215724.9895799998</v>
      </c>
      <c r="L3" s="114">
        <f t="shared" si="1"/>
        <v>2332409.8701599999</v>
      </c>
      <c r="M3" s="114">
        <f t="shared" si="1"/>
        <v>2307743.15362</v>
      </c>
      <c r="N3" s="114">
        <f t="shared" si="1"/>
        <v>2593956.94416</v>
      </c>
      <c r="O3" s="114">
        <f t="shared" si="1"/>
        <v>24344735.431360003</v>
      </c>
    </row>
    <row r="4" spans="1:15" s="37" customFormat="1" ht="13.8" x14ac:dyDescent="0.25">
      <c r="A4" s="87">
        <v>2021</v>
      </c>
      <c r="B4" s="115" t="s">
        <v>130</v>
      </c>
      <c r="C4" s="116">
        <v>599647.00135999999</v>
      </c>
      <c r="D4" s="116">
        <v>635241.24815999996</v>
      </c>
      <c r="E4" s="116">
        <v>783752.09183000005</v>
      </c>
      <c r="F4" s="116">
        <v>750325.37303999998</v>
      </c>
      <c r="G4" s="116">
        <v>609782.57446000003</v>
      </c>
      <c r="H4" s="116">
        <v>765219.59351000004</v>
      </c>
      <c r="I4" s="116">
        <v>648667.37422999996</v>
      </c>
      <c r="J4" s="116">
        <v>781622.50214</v>
      </c>
      <c r="K4" s="116">
        <v>847633.85585000005</v>
      </c>
      <c r="L4" s="116"/>
      <c r="M4" s="116"/>
      <c r="N4" s="116"/>
      <c r="O4" s="117">
        <v>6421891.6145799998</v>
      </c>
    </row>
    <row r="5" spans="1:15" ht="13.8" x14ac:dyDescent="0.25">
      <c r="A5" s="86">
        <v>2020</v>
      </c>
      <c r="B5" s="115" t="s">
        <v>130</v>
      </c>
      <c r="C5" s="116">
        <v>583479.08978000004</v>
      </c>
      <c r="D5" s="116">
        <v>593047.14078999998</v>
      </c>
      <c r="E5" s="116">
        <v>631382.81952000002</v>
      </c>
      <c r="F5" s="116">
        <v>593842.38549999997</v>
      </c>
      <c r="G5" s="116">
        <v>498426.75157000002</v>
      </c>
      <c r="H5" s="116">
        <v>571551.14307999995</v>
      </c>
      <c r="I5" s="116">
        <v>588897.20463000005</v>
      </c>
      <c r="J5" s="116">
        <v>544244.33328999998</v>
      </c>
      <c r="K5" s="116">
        <v>643333.91526000004</v>
      </c>
      <c r="L5" s="116">
        <v>667002.41604000004</v>
      </c>
      <c r="M5" s="116">
        <v>611654.42038000003</v>
      </c>
      <c r="N5" s="116">
        <v>765157.47806999995</v>
      </c>
      <c r="O5" s="117">
        <v>7292019.09791</v>
      </c>
    </row>
    <row r="6" spans="1:15" s="37" customFormat="1" ht="13.8" x14ac:dyDescent="0.25">
      <c r="A6" s="87">
        <v>2021</v>
      </c>
      <c r="B6" s="115" t="s">
        <v>131</v>
      </c>
      <c r="C6" s="116">
        <v>278127.63173999998</v>
      </c>
      <c r="D6" s="116">
        <v>249528.27283999999</v>
      </c>
      <c r="E6" s="116">
        <v>246515.34013</v>
      </c>
      <c r="F6" s="116">
        <v>201476.96335999999</v>
      </c>
      <c r="G6" s="116">
        <v>200747.98767999999</v>
      </c>
      <c r="H6" s="116">
        <v>295201.94552000001</v>
      </c>
      <c r="I6" s="116">
        <v>166136.39379999999</v>
      </c>
      <c r="J6" s="116">
        <v>147974.55342000001</v>
      </c>
      <c r="K6" s="116">
        <v>230568.45284000001</v>
      </c>
      <c r="L6" s="116"/>
      <c r="M6" s="116"/>
      <c r="N6" s="116"/>
      <c r="O6" s="117">
        <v>2016277.5413299999</v>
      </c>
    </row>
    <row r="7" spans="1:15" ht="13.8" x14ac:dyDescent="0.25">
      <c r="A7" s="86">
        <v>2020</v>
      </c>
      <c r="B7" s="115" t="s">
        <v>131</v>
      </c>
      <c r="C7" s="116">
        <v>255282.10699</v>
      </c>
      <c r="D7" s="116">
        <v>203425.85910999999</v>
      </c>
      <c r="E7" s="116">
        <v>178132.90669999999</v>
      </c>
      <c r="F7" s="116">
        <v>118357.13295</v>
      </c>
      <c r="G7" s="116">
        <v>158686.86642999999</v>
      </c>
      <c r="H7" s="116">
        <v>264193.62819999998</v>
      </c>
      <c r="I7" s="116">
        <v>185540.81602</v>
      </c>
      <c r="J7" s="116">
        <v>129732.23796</v>
      </c>
      <c r="K7" s="116">
        <v>197114.48373000001</v>
      </c>
      <c r="L7" s="116">
        <v>263887.011</v>
      </c>
      <c r="M7" s="116">
        <v>370411.22047</v>
      </c>
      <c r="N7" s="116">
        <v>405234.37189000001</v>
      </c>
      <c r="O7" s="117">
        <v>2729998.64145</v>
      </c>
    </row>
    <row r="8" spans="1:15" s="37" customFormat="1" ht="13.8" x14ac:dyDescent="0.25">
      <c r="A8" s="87">
        <v>2021</v>
      </c>
      <c r="B8" s="115" t="s">
        <v>132</v>
      </c>
      <c r="C8" s="116">
        <v>129703.74055</v>
      </c>
      <c r="D8" s="116">
        <v>145632.07044000001</v>
      </c>
      <c r="E8" s="116">
        <v>164304.42228999999</v>
      </c>
      <c r="F8" s="116">
        <v>157785.5588</v>
      </c>
      <c r="G8" s="116">
        <v>144509.63402</v>
      </c>
      <c r="H8" s="116">
        <v>193443.59748</v>
      </c>
      <c r="I8" s="116">
        <v>152400.91469000001</v>
      </c>
      <c r="J8" s="116">
        <v>180072.35261</v>
      </c>
      <c r="K8" s="116">
        <v>203320.56057999999</v>
      </c>
      <c r="L8" s="116"/>
      <c r="M8" s="116"/>
      <c r="N8" s="116"/>
      <c r="O8" s="117">
        <v>1471172.85146</v>
      </c>
    </row>
    <row r="9" spans="1:15" ht="13.8" x14ac:dyDescent="0.25">
      <c r="A9" s="86">
        <v>2020</v>
      </c>
      <c r="B9" s="115" t="s">
        <v>132</v>
      </c>
      <c r="C9" s="116">
        <v>131869.98423</v>
      </c>
      <c r="D9" s="116">
        <v>126847.16056</v>
      </c>
      <c r="E9" s="116">
        <v>162232.90966999999</v>
      </c>
      <c r="F9" s="116">
        <v>143635.70899000001</v>
      </c>
      <c r="G9" s="116">
        <v>99998.845289999997</v>
      </c>
      <c r="H9" s="116">
        <v>112658.94438</v>
      </c>
      <c r="I9" s="116">
        <v>124157.45339</v>
      </c>
      <c r="J9" s="116">
        <v>130630.71979</v>
      </c>
      <c r="K9" s="116">
        <v>166846.41081</v>
      </c>
      <c r="L9" s="116">
        <v>168475.02244999999</v>
      </c>
      <c r="M9" s="116">
        <v>164390.58971</v>
      </c>
      <c r="N9" s="116">
        <v>151063.83244999999</v>
      </c>
      <c r="O9" s="117">
        <v>1682807.5817199999</v>
      </c>
    </row>
    <row r="10" spans="1:15" s="37" customFormat="1" ht="13.8" x14ac:dyDescent="0.25">
      <c r="A10" s="87">
        <v>2021</v>
      </c>
      <c r="B10" s="115" t="s">
        <v>133</v>
      </c>
      <c r="C10" s="116">
        <v>103744.74126</v>
      </c>
      <c r="D10" s="116">
        <v>116565.35743</v>
      </c>
      <c r="E10" s="116">
        <v>126203.73626999999</v>
      </c>
      <c r="F10" s="116">
        <v>121973.27202</v>
      </c>
      <c r="G10" s="116">
        <v>105106.67023</v>
      </c>
      <c r="H10" s="116">
        <v>110671.37599</v>
      </c>
      <c r="I10" s="116">
        <v>71939.587029999995</v>
      </c>
      <c r="J10" s="116">
        <v>113946.13576</v>
      </c>
      <c r="K10" s="116">
        <v>160432.97928999999</v>
      </c>
      <c r="L10" s="116"/>
      <c r="M10" s="116"/>
      <c r="N10" s="116"/>
      <c r="O10" s="117">
        <v>1030583.85528</v>
      </c>
    </row>
    <row r="11" spans="1:15" ht="13.8" x14ac:dyDescent="0.25">
      <c r="A11" s="86">
        <v>2020</v>
      </c>
      <c r="B11" s="115" t="s">
        <v>133</v>
      </c>
      <c r="C11" s="116">
        <v>113205.42514000001</v>
      </c>
      <c r="D11" s="116">
        <v>100301.6303</v>
      </c>
      <c r="E11" s="116">
        <v>123199.15419</v>
      </c>
      <c r="F11" s="116">
        <v>103631.95716999999</v>
      </c>
      <c r="G11" s="116">
        <v>74239.044009999998</v>
      </c>
      <c r="H11" s="116">
        <v>89459.700299999997</v>
      </c>
      <c r="I11" s="116">
        <v>89853.850919999997</v>
      </c>
      <c r="J11" s="116">
        <v>84827.392730000007</v>
      </c>
      <c r="K11" s="116">
        <v>148527.73120000001</v>
      </c>
      <c r="L11" s="116">
        <v>191051.99992</v>
      </c>
      <c r="M11" s="116">
        <v>154427.12138</v>
      </c>
      <c r="N11" s="116">
        <v>125746.17405</v>
      </c>
      <c r="O11" s="117">
        <v>1398471.1813099999</v>
      </c>
    </row>
    <row r="12" spans="1:15" s="37" customFormat="1" ht="13.8" x14ac:dyDescent="0.25">
      <c r="A12" s="87">
        <v>2021</v>
      </c>
      <c r="B12" s="115" t="s">
        <v>134</v>
      </c>
      <c r="C12" s="116">
        <v>190660.46724</v>
      </c>
      <c r="D12" s="116">
        <v>201167.37249000001</v>
      </c>
      <c r="E12" s="116">
        <v>183574.66057000001</v>
      </c>
      <c r="F12" s="116">
        <v>165697.96616000001</v>
      </c>
      <c r="G12" s="116">
        <v>147399.74366000001</v>
      </c>
      <c r="H12" s="116">
        <v>148695.01631000001</v>
      </c>
      <c r="I12" s="116">
        <v>131560.10350999999</v>
      </c>
      <c r="J12" s="116">
        <v>112461.80525</v>
      </c>
      <c r="K12" s="116">
        <v>203194.08022</v>
      </c>
      <c r="L12" s="116"/>
      <c r="M12" s="116"/>
      <c r="N12" s="116"/>
      <c r="O12" s="117">
        <v>1484411.2154099999</v>
      </c>
    </row>
    <row r="13" spans="1:15" ht="13.8" x14ac:dyDescent="0.25">
      <c r="A13" s="86">
        <v>2020</v>
      </c>
      <c r="B13" s="115" t="s">
        <v>134</v>
      </c>
      <c r="C13" s="116">
        <v>183299.71315</v>
      </c>
      <c r="D13" s="116">
        <v>163093.91933999999</v>
      </c>
      <c r="E13" s="116">
        <v>207313.63224000001</v>
      </c>
      <c r="F13" s="116">
        <v>196459.36877</v>
      </c>
      <c r="G13" s="116">
        <v>119975.59901000001</v>
      </c>
      <c r="H13" s="116">
        <v>120394.22031</v>
      </c>
      <c r="I13" s="116">
        <v>134930.97643000001</v>
      </c>
      <c r="J13" s="116">
        <v>91056.767959999997</v>
      </c>
      <c r="K13" s="116">
        <v>222071.38493</v>
      </c>
      <c r="L13" s="116">
        <v>171070.26412000001</v>
      </c>
      <c r="M13" s="116">
        <v>155514.57625000001</v>
      </c>
      <c r="N13" s="116">
        <v>174397.99295000001</v>
      </c>
      <c r="O13" s="117">
        <v>1939578.41546</v>
      </c>
    </row>
    <row r="14" spans="1:15" s="37" customFormat="1" ht="13.8" x14ac:dyDescent="0.25">
      <c r="A14" s="87">
        <v>2021</v>
      </c>
      <c r="B14" s="115" t="s">
        <v>135</v>
      </c>
      <c r="C14" s="116">
        <v>15943.144840000001</v>
      </c>
      <c r="D14" s="116">
        <v>26135.543170000001</v>
      </c>
      <c r="E14" s="116">
        <v>26641.716609999999</v>
      </c>
      <c r="F14" s="116">
        <v>24902.9107</v>
      </c>
      <c r="G14" s="116">
        <v>19490.09143</v>
      </c>
      <c r="H14" s="116">
        <v>23364.857059999998</v>
      </c>
      <c r="I14" s="116">
        <v>23127.540229999999</v>
      </c>
      <c r="J14" s="116">
        <v>24618.97465</v>
      </c>
      <c r="K14" s="116">
        <v>30029.892220000002</v>
      </c>
      <c r="L14" s="116"/>
      <c r="M14" s="116"/>
      <c r="N14" s="116"/>
      <c r="O14" s="117">
        <v>214254.67090999999</v>
      </c>
    </row>
    <row r="15" spans="1:15" ht="13.8" x14ac:dyDescent="0.25">
      <c r="A15" s="86">
        <v>2020</v>
      </c>
      <c r="B15" s="115" t="s">
        <v>135</v>
      </c>
      <c r="C15" s="116">
        <v>24451.569380000001</v>
      </c>
      <c r="D15" s="116">
        <v>24726.651860000002</v>
      </c>
      <c r="E15" s="116">
        <v>29417.072550000001</v>
      </c>
      <c r="F15" s="116">
        <v>23301.29163</v>
      </c>
      <c r="G15" s="116">
        <v>19919.669020000001</v>
      </c>
      <c r="H15" s="116">
        <v>18969.29394</v>
      </c>
      <c r="I15" s="116">
        <v>19075.408370000001</v>
      </c>
      <c r="J15" s="116">
        <v>14848.67002</v>
      </c>
      <c r="K15" s="116">
        <v>19081.79737</v>
      </c>
      <c r="L15" s="116">
        <v>22005.576830000002</v>
      </c>
      <c r="M15" s="116">
        <v>25197.230309999999</v>
      </c>
      <c r="N15" s="116">
        <v>30132.582460000001</v>
      </c>
      <c r="O15" s="117">
        <v>271126.81374000001</v>
      </c>
    </row>
    <row r="16" spans="1:15" ht="13.8" x14ac:dyDescent="0.25">
      <c r="A16" s="87">
        <v>2021</v>
      </c>
      <c r="B16" s="115" t="s">
        <v>136</v>
      </c>
      <c r="C16" s="116">
        <v>59118.003539999998</v>
      </c>
      <c r="D16" s="116">
        <v>49199.688770000001</v>
      </c>
      <c r="E16" s="116">
        <v>49273.004710000001</v>
      </c>
      <c r="F16" s="116">
        <v>52377.636700000003</v>
      </c>
      <c r="G16" s="116">
        <v>62135.500480000002</v>
      </c>
      <c r="H16" s="116">
        <v>85394.880229999995</v>
      </c>
      <c r="I16" s="116">
        <v>52207.46948</v>
      </c>
      <c r="J16" s="116">
        <v>60022.116329999997</v>
      </c>
      <c r="K16" s="116">
        <v>101302.87721999999</v>
      </c>
      <c r="L16" s="116"/>
      <c r="M16" s="116"/>
      <c r="N16" s="116"/>
      <c r="O16" s="117">
        <v>571031.17746000004</v>
      </c>
    </row>
    <row r="17" spans="1:15" ht="13.8" x14ac:dyDescent="0.25">
      <c r="A17" s="86">
        <v>2020</v>
      </c>
      <c r="B17" s="115" t="s">
        <v>136</v>
      </c>
      <c r="C17" s="116">
        <v>79131.446320000003</v>
      </c>
      <c r="D17" s="116">
        <v>60671.367539999999</v>
      </c>
      <c r="E17" s="116">
        <v>78806.017680000004</v>
      </c>
      <c r="F17" s="116">
        <v>53409.438990000002</v>
      </c>
      <c r="G17" s="116">
        <v>69658.718049999996</v>
      </c>
      <c r="H17" s="116">
        <v>84526.764179999998</v>
      </c>
      <c r="I17" s="116">
        <v>74619.318069999994</v>
      </c>
      <c r="J17" s="116">
        <v>71254.857780000006</v>
      </c>
      <c r="K17" s="116">
        <v>90724.827149999997</v>
      </c>
      <c r="L17" s="116">
        <v>79811.920360000004</v>
      </c>
      <c r="M17" s="116">
        <v>67968.791859999998</v>
      </c>
      <c r="N17" s="116">
        <v>99922.812779999993</v>
      </c>
      <c r="O17" s="117">
        <v>910506.28075999999</v>
      </c>
    </row>
    <row r="18" spans="1:15" ht="13.8" x14ac:dyDescent="0.25">
      <c r="A18" s="87">
        <v>2021</v>
      </c>
      <c r="B18" s="115" t="s">
        <v>137</v>
      </c>
      <c r="C18" s="116">
        <v>12015.77319</v>
      </c>
      <c r="D18" s="116">
        <v>16226.111290000001</v>
      </c>
      <c r="E18" s="116">
        <v>17369.885979999999</v>
      </c>
      <c r="F18" s="116">
        <v>15412.279479999999</v>
      </c>
      <c r="G18" s="116">
        <v>14638.275320000001</v>
      </c>
      <c r="H18" s="116">
        <v>10961.58763</v>
      </c>
      <c r="I18" s="116">
        <v>12035.34978</v>
      </c>
      <c r="J18" s="116">
        <v>8439.4064199999993</v>
      </c>
      <c r="K18" s="116">
        <v>9234.9416999999994</v>
      </c>
      <c r="L18" s="116"/>
      <c r="M18" s="116"/>
      <c r="N18" s="116"/>
      <c r="O18" s="117">
        <v>116333.61079000001</v>
      </c>
    </row>
    <row r="19" spans="1:15" ht="13.8" x14ac:dyDescent="0.25">
      <c r="A19" s="86">
        <v>2020</v>
      </c>
      <c r="B19" s="115" t="s">
        <v>137</v>
      </c>
      <c r="C19" s="116">
        <v>11024.010979999999</v>
      </c>
      <c r="D19" s="116">
        <v>13044.33958</v>
      </c>
      <c r="E19" s="116">
        <v>12149.519109999999</v>
      </c>
      <c r="F19" s="116">
        <v>6813.2945600000003</v>
      </c>
      <c r="G19" s="116">
        <v>6914.2485900000001</v>
      </c>
      <c r="H19" s="116">
        <v>6061.0726599999998</v>
      </c>
      <c r="I19" s="116">
        <v>6099.3303900000001</v>
      </c>
      <c r="J19" s="116">
        <v>6022.5977899999998</v>
      </c>
      <c r="K19" s="116">
        <v>8099.6306800000002</v>
      </c>
      <c r="L19" s="116">
        <v>7811.1414000000004</v>
      </c>
      <c r="M19" s="116">
        <v>8959.7396700000008</v>
      </c>
      <c r="N19" s="116">
        <v>13108.625050000001</v>
      </c>
      <c r="O19" s="117">
        <v>106107.55046</v>
      </c>
    </row>
    <row r="20" spans="1:15" ht="13.8" x14ac:dyDescent="0.25">
      <c r="A20" s="87">
        <v>2021</v>
      </c>
      <c r="B20" s="115" t="s">
        <v>138</v>
      </c>
      <c r="C20" s="118">
        <v>216901.64304</v>
      </c>
      <c r="D20" s="118">
        <v>208723.36321000001</v>
      </c>
      <c r="E20" s="118">
        <v>247882.11481</v>
      </c>
      <c r="F20" s="118">
        <v>280588.88767000003</v>
      </c>
      <c r="G20" s="118">
        <v>265663.38981000002</v>
      </c>
      <c r="H20" s="116">
        <v>313347.25647999998</v>
      </c>
      <c r="I20" s="116">
        <v>262604.43362000003</v>
      </c>
      <c r="J20" s="116">
        <v>286531.11298999999</v>
      </c>
      <c r="K20" s="116">
        <v>300557.18903000001</v>
      </c>
      <c r="L20" s="116"/>
      <c r="M20" s="116"/>
      <c r="N20" s="116"/>
      <c r="O20" s="117">
        <v>2382799.39066</v>
      </c>
    </row>
    <row r="21" spans="1:15" ht="13.8" x14ac:dyDescent="0.25">
      <c r="A21" s="86">
        <v>2020</v>
      </c>
      <c r="B21" s="115" t="s">
        <v>138</v>
      </c>
      <c r="C21" s="116">
        <v>208704.15538000001</v>
      </c>
      <c r="D21" s="116">
        <v>209590.38469000001</v>
      </c>
      <c r="E21" s="116">
        <v>182293.10563000001</v>
      </c>
      <c r="F21" s="116">
        <v>182916.50704999999</v>
      </c>
      <c r="G21" s="116">
        <v>160819.64772000001</v>
      </c>
      <c r="H21" s="116">
        <v>183353.03677999999</v>
      </c>
      <c r="I21" s="116">
        <v>218769.25588000001</v>
      </c>
      <c r="J21" s="116">
        <v>179649.28064000001</v>
      </c>
      <c r="K21" s="116">
        <v>206141.39783999999</v>
      </c>
      <c r="L21" s="116">
        <v>234850.00985999999</v>
      </c>
      <c r="M21" s="116">
        <v>226851.70314999999</v>
      </c>
      <c r="N21" s="116">
        <v>255890.40302999999</v>
      </c>
      <c r="O21" s="117">
        <v>2449828.8876499999</v>
      </c>
    </row>
    <row r="22" spans="1:15" ht="13.8" x14ac:dyDescent="0.25">
      <c r="A22" s="87">
        <v>2021</v>
      </c>
      <c r="B22" s="115" t="s">
        <v>139</v>
      </c>
      <c r="C22" s="118">
        <v>453671.45869</v>
      </c>
      <c r="D22" s="118">
        <v>479091.81270000001</v>
      </c>
      <c r="E22" s="118">
        <v>580709.26433000003</v>
      </c>
      <c r="F22" s="118">
        <v>581540.76595999999</v>
      </c>
      <c r="G22" s="118">
        <v>501087.17501000001</v>
      </c>
      <c r="H22" s="116">
        <v>613268.53009000001</v>
      </c>
      <c r="I22" s="116">
        <v>505852.50644000003</v>
      </c>
      <c r="J22" s="116">
        <v>605479.16937999998</v>
      </c>
      <c r="K22" s="116">
        <v>657756.42585999996</v>
      </c>
      <c r="L22" s="116"/>
      <c r="M22" s="116"/>
      <c r="N22" s="116"/>
      <c r="O22" s="117">
        <v>4978457.1084599998</v>
      </c>
    </row>
    <row r="23" spans="1:15" ht="13.8" x14ac:dyDescent="0.25">
      <c r="A23" s="86">
        <v>2020</v>
      </c>
      <c r="B23" s="115" t="s">
        <v>139</v>
      </c>
      <c r="C23" s="116">
        <v>452779.88725000003</v>
      </c>
      <c r="D23" s="118">
        <v>444728.80209000001</v>
      </c>
      <c r="E23" s="116">
        <v>426719.42047000001</v>
      </c>
      <c r="F23" s="116">
        <v>340174.22959</v>
      </c>
      <c r="G23" s="116">
        <v>366810.39467000001</v>
      </c>
      <c r="H23" s="116">
        <v>458876.29532999999</v>
      </c>
      <c r="I23" s="116">
        <v>511745.76435999997</v>
      </c>
      <c r="J23" s="116">
        <v>426557.83648</v>
      </c>
      <c r="K23" s="116">
        <v>513783.41061000002</v>
      </c>
      <c r="L23" s="116">
        <v>526444.50818</v>
      </c>
      <c r="M23" s="116">
        <v>522367.76043999998</v>
      </c>
      <c r="N23" s="116">
        <v>573302.67142999999</v>
      </c>
      <c r="O23" s="117">
        <v>5564290.9808999998</v>
      </c>
    </row>
    <row r="24" spans="1:15" ht="13.8" x14ac:dyDescent="0.25">
      <c r="A24" s="87">
        <v>2021</v>
      </c>
      <c r="B24" s="113" t="s">
        <v>14</v>
      </c>
      <c r="C24" s="119">
        <f>C26+C28+C30+C32+C34+C36+C38+C40+C42+C44+C46+C48+C50+C52+C54+C56</f>
        <v>11080034.227249997</v>
      </c>
      <c r="D24" s="119">
        <f t="shared" ref="D24:O24" si="2">D26+D28+D30+D32+D34+D36+D38+D40+D42+D44+D46+D48+D50+D52+D54+D56</f>
        <v>11957866.488569999</v>
      </c>
      <c r="E24" s="119">
        <f t="shared" si="2"/>
        <v>14123512.26613</v>
      </c>
      <c r="F24" s="119">
        <f t="shared" si="2"/>
        <v>14142190.768530002</v>
      </c>
      <c r="G24" s="119">
        <f t="shared" si="2"/>
        <v>12590784.55717</v>
      </c>
      <c r="H24" s="119">
        <f t="shared" si="2"/>
        <v>15252597.392280003</v>
      </c>
      <c r="I24" s="119">
        <f t="shared" si="2"/>
        <v>12639159.662729999</v>
      </c>
      <c r="J24" s="119">
        <f t="shared" si="2"/>
        <v>14457608.322910002</v>
      </c>
      <c r="K24" s="119">
        <f t="shared" si="2"/>
        <v>15871620.582959998</v>
      </c>
      <c r="L24" s="119"/>
      <c r="M24" s="119"/>
      <c r="N24" s="119"/>
      <c r="O24" s="119">
        <f t="shared" si="2"/>
        <v>122115374.26853001</v>
      </c>
    </row>
    <row r="25" spans="1:15" ht="13.8" x14ac:dyDescent="0.25">
      <c r="A25" s="86">
        <v>2020</v>
      </c>
      <c r="B25" s="113" t="s">
        <v>14</v>
      </c>
      <c r="C25" s="119">
        <f>C27+C29+C31+C33+C35+C37+C39+C41+C43+C45+C47+C49+C51+C53+C55+C57</f>
        <v>11098976.820309998</v>
      </c>
      <c r="D25" s="119">
        <f t="shared" ref="D25:O25" si="3">D27+D29+D31+D33+D35+D37+D39+D41+D43+D45+D47+D49+D51+D53+D55+D57</f>
        <v>11121981.92543</v>
      </c>
      <c r="E25" s="119">
        <f t="shared" si="3"/>
        <v>9957924.2587800007</v>
      </c>
      <c r="F25" s="119">
        <f t="shared" si="3"/>
        <v>6232429.5169099998</v>
      </c>
      <c r="G25" s="119">
        <f t="shared" si="3"/>
        <v>7112905.493809999</v>
      </c>
      <c r="H25" s="119">
        <f t="shared" si="3"/>
        <v>10209314.007199999</v>
      </c>
      <c r="I25" s="119">
        <f t="shared" si="3"/>
        <v>11458321.790929997</v>
      </c>
      <c r="J25" s="119">
        <f t="shared" si="3"/>
        <v>9391543.4218200017</v>
      </c>
      <c r="K25" s="119">
        <f t="shared" si="3"/>
        <v>12224933.492879998</v>
      </c>
      <c r="L25" s="119">
        <f t="shared" si="3"/>
        <v>13279875.475189999</v>
      </c>
      <c r="M25" s="119">
        <f t="shared" si="3"/>
        <v>12174028.681699999</v>
      </c>
      <c r="N25" s="119">
        <f t="shared" si="3"/>
        <v>13271053.207699997</v>
      </c>
      <c r="O25" s="119">
        <f t="shared" si="3"/>
        <v>127533288.09265999</v>
      </c>
    </row>
    <row r="26" spans="1:15" ht="13.8" x14ac:dyDescent="0.25">
      <c r="A26" s="87">
        <v>2021</v>
      </c>
      <c r="B26" s="115" t="s">
        <v>140</v>
      </c>
      <c r="C26" s="116">
        <v>730164.29153000005</v>
      </c>
      <c r="D26" s="116">
        <v>744960.17636000004</v>
      </c>
      <c r="E26" s="116">
        <v>868488.15026000002</v>
      </c>
      <c r="F26" s="116">
        <v>877597.07316000003</v>
      </c>
      <c r="G26" s="116">
        <v>743699.70247999998</v>
      </c>
      <c r="H26" s="116">
        <v>899341.21530000004</v>
      </c>
      <c r="I26" s="116">
        <v>724567.45157000003</v>
      </c>
      <c r="J26" s="116">
        <v>828845.10476000002</v>
      </c>
      <c r="K26" s="116">
        <v>944677.23707999999</v>
      </c>
      <c r="L26" s="116"/>
      <c r="M26" s="116"/>
      <c r="N26" s="116"/>
      <c r="O26" s="117">
        <v>7362340.4024999999</v>
      </c>
    </row>
    <row r="27" spans="1:15" ht="13.8" x14ac:dyDescent="0.25">
      <c r="A27" s="86">
        <v>2020</v>
      </c>
      <c r="B27" s="115" t="s">
        <v>140</v>
      </c>
      <c r="C27" s="116">
        <v>672977.10942999995</v>
      </c>
      <c r="D27" s="116">
        <v>645837.54252999998</v>
      </c>
      <c r="E27" s="116">
        <v>584623.76174999995</v>
      </c>
      <c r="F27" s="116">
        <v>306241.66527</v>
      </c>
      <c r="G27" s="116">
        <v>368572.65928999998</v>
      </c>
      <c r="H27" s="116">
        <v>553315.37245999998</v>
      </c>
      <c r="I27" s="116">
        <v>655112.70288999996</v>
      </c>
      <c r="J27" s="116">
        <v>568017.20327000006</v>
      </c>
      <c r="K27" s="116">
        <v>687219.45716999995</v>
      </c>
      <c r="L27" s="116">
        <v>769149.63537999999</v>
      </c>
      <c r="M27" s="116">
        <v>704176.47514</v>
      </c>
      <c r="N27" s="116">
        <v>768402.76551000006</v>
      </c>
      <c r="O27" s="117">
        <v>7283646.3500899998</v>
      </c>
    </row>
    <row r="28" spans="1:15" ht="13.8" x14ac:dyDescent="0.25">
      <c r="A28" s="87">
        <v>2021</v>
      </c>
      <c r="B28" s="115" t="s">
        <v>141</v>
      </c>
      <c r="C28" s="116">
        <v>109758.12045</v>
      </c>
      <c r="D28" s="116">
        <v>128894.97705</v>
      </c>
      <c r="E28" s="116">
        <v>157434.83793000001</v>
      </c>
      <c r="F28" s="116">
        <v>142958.55642000001</v>
      </c>
      <c r="G28" s="116">
        <v>100680.88503</v>
      </c>
      <c r="H28" s="116">
        <v>152999.69652</v>
      </c>
      <c r="I28" s="116">
        <v>144849.12525000001</v>
      </c>
      <c r="J28" s="116">
        <v>156995.00417</v>
      </c>
      <c r="K28" s="116">
        <v>172058.95668999999</v>
      </c>
      <c r="L28" s="116"/>
      <c r="M28" s="116"/>
      <c r="N28" s="116"/>
      <c r="O28" s="117">
        <v>1266630.1595099999</v>
      </c>
    </row>
    <row r="29" spans="1:15" ht="13.8" x14ac:dyDescent="0.25">
      <c r="A29" s="86">
        <v>2020</v>
      </c>
      <c r="B29" s="115" t="s">
        <v>141</v>
      </c>
      <c r="C29" s="116">
        <v>132734.87474999999</v>
      </c>
      <c r="D29" s="116">
        <v>151363.62469999999</v>
      </c>
      <c r="E29" s="116">
        <v>130394.66183</v>
      </c>
      <c r="F29" s="116">
        <v>53932.50344</v>
      </c>
      <c r="G29" s="116">
        <v>61556.372819999997</v>
      </c>
      <c r="H29" s="116">
        <v>101137.99194000001</v>
      </c>
      <c r="I29" s="116">
        <v>127734.83076</v>
      </c>
      <c r="J29" s="116">
        <v>97893.038379999998</v>
      </c>
      <c r="K29" s="116">
        <v>130334.23748</v>
      </c>
      <c r="L29" s="116">
        <v>130849.26592999999</v>
      </c>
      <c r="M29" s="116">
        <v>103918.5759</v>
      </c>
      <c r="N29" s="116">
        <v>109801.31277</v>
      </c>
      <c r="O29" s="117">
        <v>1331651.2907</v>
      </c>
    </row>
    <row r="30" spans="1:15" s="37" customFormat="1" ht="13.8" x14ac:dyDescent="0.25">
      <c r="A30" s="87">
        <v>2021</v>
      </c>
      <c r="B30" s="115" t="s">
        <v>142</v>
      </c>
      <c r="C30" s="116">
        <v>235590.76749999999</v>
      </c>
      <c r="D30" s="116">
        <v>246727.25545</v>
      </c>
      <c r="E30" s="116">
        <v>286759.17868999997</v>
      </c>
      <c r="F30" s="116">
        <v>305119.61833999999</v>
      </c>
      <c r="G30" s="116">
        <v>245148.25648000001</v>
      </c>
      <c r="H30" s="116">
        <v>297531.84859000001</v>
      </c>
      <c r="I30" s="116">
        <v>214045.97132000001</v>
      </c>
      <c r="J30" s="116">
        <v>238063.08609999999</v>
      </c>
      <c r="K30" s="116">
        <v>272030.71049000003</v>
      </c>
      <c r="L30" s="116"/>
      <c r="M30" s="116"/>
      <c r="N30" s="116"/>
      <c r="O30" s="117">
        <v>2341016.6929600001</v>
      </c>
    </row>
    <row r="31" spans="1:15" ht="13.8" x14ac:dyDescent="0.25">
      <c r="A31" s="86">
        <v>2020</v>
      </c>
      <c r="B31" s="115" t="s">
        <v>142</v>
      </c>
      <c r="C31" s="116">
        <v>221439.79410999999</v>
      </c>
      <c r="D31" s="116">
        <v>216850.69987000001</v>
      </c>
      <c r="E31" s="116">
        <v>219868.65556000001</v>
      </c>
      <c r="F31" s="116">
        <v>75483.474539999996</v>
      </c>
      <c r="G31" s="116">
        <v>117221.57016</v>
      </c>
      <c r="H31" s="116">
        <v>195131.12787</v>
      </c>
      <c r="I31" s="116">
        <v>248773.95482000001</v>
      </c>
      <c r="J31" s="116">
        <v>205412.21100000001</v>
      </c>
      <c r="K31" s="116">
        <v>269573.72441000002</v>
      </c>
      <c r="L31" s="116">
        <v>286633.86947999999</v>
      </c>
      <c r="M31" s="116">
        <v>257662.76832</v>
      </c>
      <c r="N31" s="116">
        <v>289157.74354</v>
      </c>
      <c r="O31" s="117">
        <v>2603209.5936799999</v>
      </c>
    </row>
    <row r="32" spans="1:15" ht="13.8" x14ac:dyDescent="0.25">
      <c r="A32" s="87">
        <v>2021</v>
      </c>
      <c r="B32" s="115" t="s">
        <v>143</v>
      </c>
      <c r="C32" s="118">
        <v>1641084.2401000001</v>
      </c>
      <c r="D32" s="118">
        <v>1672885.1212800001</v>
      </c>
      <c r="E32" s="118">
        <v>1994421.5565200001</v>
      </c>
      <c r="F32" s="118">
        <v>2157341.0808299999</v>
      </c>
      <c r="G32" s="118">
        <v>2127844.9489000002</v>
      </c>
      <c r="H32" s="118">
        <v>2367553.6030100002</v>
      </c>
      <c r="I32" s="118">
        <v>1917333.89145</v>
      </c>
      <c r="J32" s="118">
        <v>2044926.1169499999</v>
      </c>
      <c r="K32" s="118">
        <v>2294802.4774699998</v>
      </c>
      <c r="L32" s="118"/>
      <c r="M32" s="118"/>
      <c r="N32" s="118"/>
      <c r="O32" s="117">
        <v>18218193.036509998</v>
      </c>
    </row>
    <row r="33" spans="1:15" ht="13.8" x14ac:dyDescent="0.25">
      <c r="A33" s="86">
        <v>2020</v>
      </c>
      <c r="B33" s="115" t="s">
        <v>143</v>
      </c>
      <c r="C33" s="116">
        <v>1680043.01471</v>
      </c>
      <c r="D33" s="116">
        <v>1489522.97358</v>
      </c>
      <c r="E33" s="116">
        <v>1489041.5845999999</v>
      </c>
      <c r="F33" s="118">
        <v>1275068.46431</v>
      </c>
      <c r="G33" s="118">
        <v>1180653.3966300001</v>
      </c>
      <c r="H33" s="118">
        <v>1422578.6033600001</v>
      </c>
      <c r="I33" s="118">
        <v>1579569.2742699999</v>
      </c>
      <c r="J33" s="118">
        <v>1372150.13473</v>
      </c>
      <c r="K33" s="118">
        <v>1617748.9923</v>
      </c>
      <c r="L33" s="118">
        <v>1721183.76003</v>
      </c>
      <c r="M33" s="118">
        <v>1629477.8753500001</v>
      </c>
      <c r="N33" s="118">
        <v>1799154.74003</v>
      </c>
      <c r="O33" s="117">
        <v>18256192.813900001</v>
      </c>
    </row>
    <row r="34" spans="1:15" ht="13.8" x14ac:dyDescent="0.25">
      <c r="A34" s="87">
        <v>2021</v>
      </c>
      <c r="B34" s="115" t="s">
        <v>144</v>
      </c>
      <c r="C34" s="116">
        <v>1512841.1603900001</v>
      </c>
      <c r="D34" s="116">
        <v>1510555.54455</v>
      </c>
      <c r="E34" s="116">
        <v>1675544.02841</v>
      </c>
      <c r="F34" s="116">
        <v>1625761.8707900001</v>
      </c>
      <c r="G34" s="116">
        <v>1300069.9193299999</v>
      </c>
      <c r="H34" s="116">
        <v>1803289.1120800001</v>
      </c>
      <c r="I34" s="116">
        <v>1694845.0371300001</v>
      </c>
      <c r="J34" s="116">
        <v>1739481.8843400001</v>
      </c>
      <c r="K34" s="116">
        <v>1948068.7196800001</v>
      </c>
      <c r="L34" s="116"/>
      <c r="M34" s="116"/>
      <c r="N34" s="116"/>
      <c r="O34" s="117">
        <v>14810457.276699999</v>
      </c>
    </row>
    <row r="35" spans="1:15" ht="13.8" x14ac:dyDescent="0.25">
      <c r="A35" s="86">
        <v>2020</v>
      </c>
      <c r="B35" s="115" t="s">
        <v>144</v>
      </c>
      <c r="C35" s="116">
        <v>1490291.1417799999</v>
      </c>
      <c r="D35" s="116">
        <v>1516909.0920299999</v>
      </c>
      <c r="E35" s="116">
        <v>1209777.87473</v>
      </c>
      <c r="F35" s="116">
        <v>573302.50080000004</v>
      </c>
      <c r="G35" s="116">
        <v>835973.31544000003</v>
      </c>
      <c r="H35" s="116">
        <v>1348696.8648600001</v>
      </c>
      <c r="I35" s="116">
        <v>1804537.1905700001</v>
      </c>
      <c r="J35" s="116">
        <v>1538139.5933900001</v>
      </c>
      <c r="K35" s="116">
        <v>1787541.60143</v>
      </c>
      <c r="L35" s="116">
        <v>1846759.8959900001</v>
      </c>
      <c r="M35" s="116">
        <v>1514563.86323</v>
      </c>
      <c r="N35" s="116">
        <v>1651703.95906</v>
      </c>
      <c r="O35" s="117">
        <v>17118196.893309999</v>
      </c>
    </row>
    <row r="36" spans="1:15" ht="13.8" x14ac:dyDescent="0.25">
      <c r="A36" s="87">
        <v>2021</v>
      </c>
      <c r="B36" s="115" t="s">
        <v>145</v>
      </c>
      <c r="C36" s="116">
        <v>2266244.6269399999</v>
      </c>
      <c r="D36" s="116">
        <v>2530838.6746499999</v>
      </c>
      <c r="E36" s="116">
        <v>2890152.5696899998</v>
      </c>
      <c r="F36" s="116">
        <v>2462333.69362</v>
      </c>
      <c r="G36" s="116">
        <v>1880253.8084</v>
      </c>
      <c r="H36" s="116">
        <v>2350293.4816100001</v>
      </c>
      <c r="I36" s="116">
        <v>1981953.1906600001</v>
      </c>
      <c r="J36" s="116">
        <v>2419060.0589800002</v>
      </c>
      <c r="K36" s="116">
        <v>2467209.1178000001</v>
      </c>
      <c r="L36" s="116"/>
      <c r="M36" s="116"/>
      <c r="N36" s="116"/>
      <c r="O36" s="117">
        <v>21248339.222350001</v>
      </c>
    </row>
    <row r="37" spans="1:15" ht="13.8" x14ac:dyDescent="0.25">
      <c r="A37" s="86">
        <v>2020</v>
      </c>
      <c r="B37" s="115" t="s">
        <v>145</v>
      </c>
      <c r="C37" s="116">
        <v>2398133.06116</v>
      </c>
      <c r="D37" s="116">
        <v>2517955.8064100002</v>
      </c>
      <c r="E37" s="116">
        <v>2060596.1968799999</v>
      </c>
      <c r="F37" s="116">
        <v>596327.39124000003</v>
      </c>
      <c r="G37" s="116">
        <v>1202335.5852000001</v>
      </c>
      <c r="H37" s="116">
        <v>2014180.7526199999</v>
      </c>
      <c r="I37" s="116">
        <v>2199836.6643300001</v>
      </c>
      <c r="J37" s="116">
        <v>1543626.7607400001</v>
      </c>
      <c r="K37" s="116">
        <v>2604387.2261100002</v>
      </c>
      <c r="L37" s="116">
        <v>2914054.4328200002</v>
      </c>
      <c r="M37" s="116">
        <v>2696296.9789800001</v>
      </c>
      <c r="N37" s="116">
        <v>2797534.3574299999</v>
      </c>
      <c r="O37" s="117">
        <v>25545265.213920001</v>
      </c>
    </row>
    <row r="38" spans="1:15" ht="13.8" x14ac:dyDescent="0.25">
      <c r="A38" s="87">
        <v>2021</v>
      </c>
      <c r="B38" s="115" t="s">
        <v>146</v>
      </c>
      <c r="C38" s="116">
        <v>42744.004710000001</v>
      </c>
      <c r="D38" s="116">
        <v>14477.6723</v>
      </c>
      <c r="E38" s="116">
        <v>153858.56008</v>
      </c>
      <c r="F38" s="116">
        <v>109911.3973</v>
      </c>
      <c r="G38" s="116">
        <v>136047.26019999999</v>
      </c>
      <c r="H38" s="116">
        <v>277348.91031000001</v>
      </c>
      <c r="I38" s="116">
        <v>76572.630040000004</v>
      </c>
      <c r="J38" s="116">
        <v>58623.438580000002</v>
      </c>
      <c r="K38" s="116">
        <v>117629.91516</v>
      </c>
      <c r="L38" s="116"/>
      <c r="M38" s="116"/>
      <c r="N38" s="116"/>
      <c r="O38" s="117">
        <v>987213.78868</v>
      </c>
    </row>
    <row r="39" spans="1:15" ht="13.8" x14ac:dyDescent="0.25">
      <c r="A39" s="86">
        <v>2020</v>
      </c>
      <c r="B39" s="115" t="s">
        <v>146</v>
      </c>
      <c r="C39" s="116">
        <v>108751.99489</v>
      </c>
      <c r="D39" s="116">
        <v>147559.76540999999</v>
      </c>
      <c r="E39" s="116">
        <v>68797.787249999994</v>
      </c>
      <c r="F39" s="116">
        <v>28953.63925</v>
      </c>
      <c r="G39" s="116">
        <v>58162.571049999999</v>
      </c>
      <c r="H39" s="116">
        <v>88349.361170000004</v>
      </c>
      <c r="I39" s="116">
        <v>141332.83762000001</v>
      </c>
      <c r="J39" s="116">
        <v>120028.25627</v>
      </c>
      <c r="K39" s="116">
        <v>159923.62223000001</v>
      </c>
      <c r="L39" s="116">
        <v>41729.86378</v>
      </c>
      <c r="M39" s="116">
        <v>223265.95722000001</v>
      </c>
      <c r="N39" s="116">
        <v>188150.69876</v>
      </c>
      <c r="O39" s="117">
        <v>1375006.3548999999</v>
      </c>
    </row>
    <row r="40" spans="1:15" ht="13.8" x14ac:dyDescent="0.25">
      <c r="A40" s="87">
        <v>2021</v>
      </c>
      <c r="B40" s="115" t="s">
        <v>147</v>
      </c>
      <c r="C40" s="116">
        <v>894374.67431000003</v>
      </c>
      <c r="D40" s="116">
        <v>1064030.41377</v>
      </c>
      <c r="E40" s="116">
        <v>1254841.13555</v>
      </c>
      <c r="F40" s="116">
        <v>1251872.3454400001</v>
      </c>
      <c r="G40" s="116">
        <v>1099247.25618</v>
      </c>
      <c r="H40" s="116">
        <v>1304829.4407800001</v>
      </c>
      <c r="I40" s="116">
        <v>1001051.26333</v>
      </c>
      <c r="J40" s="116">
        <v>1206081.05241</v>
      </c>
      <c r="K40" s="116">
        <v>1280504.9803500001</v>
      </c>
      <c r="L40" s="116"/>
      <c r="M40" s="116"/>
      <c r="N40" s="116"/>
      <c r="O40" s="117">
        <v>10356832.56212</v>
      </c>
    </row>
    <row r="41" spans="1:15" ht="13.8" x14ac:dyDescent="0.25">
      <c r="A41" s="86">
        <v>2020</v>
      </c>
      <c r="B41" s="115" t="s">
        <v>147</v>
      </c>
      <c r="C41" s="116">
        <v>822565.14798000001</v>
      </c>
      <c r="D41" s="116">
        <v>862522.96938999998</v>
      </c>
      <c r="E41" s="116">
        <v>828820.90619000001</v>
      </c>
      <c r="F41" s="116">
        <v>619436.81217000005</v>
      </c>
      <c r="G41" s="116">
        <v>668904.78333999997</v>
      </c>
      <c r="H41" s="116">
        <v>901076.55648000003</v>
      </c>
      <c r="I41" s="116">
        <v>984826.73367999995</v>
      </c>
      <c r="J41" s="116">
        <v>849844.22594999999</v>
      </c>
      <c r="K41" s="116">
        <v>1061222.9366899999</v>
      </c>
      <c r="L41" s="116">
        <v>1121149.4062900001</v>
      </c>
      <c r="M41" s="116">
        <v>1109008.51297</v>
      </c>
      <c r="N41" s="116">
        <v>1218440.3254499999</v>
      </c>
      <c r="O41" s="117">
        <v>11047819.316579999</v>
      </c>
    </row>
    <row r="42" spans="1:15" ht="13.8" x14ac:dyDescent="0.25">
      <c r="A42" s="87">
        <v>2021</v>
      </c>
      <c r="B42" s="115" t="s">
        <v>148</v>
      </c>
      <c r="C42" s="116">
        <v>651305.19591999997</v>
      </c>
      <c r="D42" s="116">
        <v>683984.50204000005</v>
      </c>
      <c r="E42" s="116">
        <v>783836.04619999998</v>
      </c>
      <c r="F42" s="116">
        <v>821444.21858999995</v>
      </c>
      <c r="G42" s="116">
        <v>735098.73285000003</v>
      </c>
      <c r="H42" s="116">
        <v>827199.24561999994</v>
      </c>
      <c r="I42" s="116">
        <v>696587.28894</v>
      </c>
      <c r="J42" s="116">
        <v>758883.03507999994</v>
      </c>
      <c r="K42" s="116">
        <v>875996.81125000003</v>
      </c>
      <c r="L42" s="116"/>
      <c r="M42" s="116"/>
      <c r="N42" s="116"/>
      <c r="O42" s="117">
        <v>6834335.0764899999</v>
      </c>
    </row>
    <row r="43" spans="1:15" ht="13.8" x14ac:dyDescent="0.25">
      <c r="A43" s="86">
        <v>2020</v>
      </c>
      <c r="B43" s="115" t="s">
        <v>148</v>
      </c>
      <c r="C43" s="116">
        <v>623604.60921000002</v>
      </c>
      <c r="D43" s="116">
        <v>633525.03185000003</v>
      </c>
      <c r="E43" s="116">
        <v>625387.89778999996</v>
      </c>
      <c r="F43" s="116">
        <v>455416.58948000002</v>
      </c>
      <c r="G43" s="116">
        <v>430817.02828000003</v>
      </c>
      <c r="H43" s="116">
        <v>585103.92660000001</v>
      </c>
      <c r="I43" s="116">
        <v>665729.42975999997</v>
      </c>
      <c r="J43" s="116">
        <v>570455.08342000004</v>
      </c>
      <c r="K43" s="116">
        <v>687211.75537999999</v>
      </c>
      <c r="L43" s="116">
        <v>735206.19264999998</v>
      </c>
      <c r="M43" s="116">
        <v>693407.14445000002</v>
      </c>
      <c r="N43" s="116">
        <v>833339.71681000001</v>
      </c>
      <c r="O43" s="117">
        <v>7539204.4056799999</v>
      </c>
    </row>
    <row r="44" spans="1:15" ht="13.8" x14ac:dyDescent="0.25">
      <c r="A44" s="87">
        <v>2021</v>
      </c>
      <c r="B44" s="115" t="s">
        <v>149</v>
      </c>
      <c r="C44" s="116">
        <v>758813.11381000001</v>
      </c>
      <c r="D44" s="116">
        <v>833104.16697999998</v>
      </c>
      <c r="E44" s="116">
        <v>978723.03703999997</v>
      </c>
      <c r="F44" s="116">
        <v>1048827.5751499999</v>
      </c>
      <c r="G44" s="116">
        <v>937452.40153999999</v>
      </c>
      <c r="H44" s="116">
        <v>1125728.3337900001</v>
      </c>
      <c r="I44" s="116">
        <v>929284.14477999997</v>
      </c>
      <c r="J44" s="116">
        <v>1022823.22927</v>
      </c>
      <c r="K44" s="116">
        <v>1148846.5895499999</v>
      </c>
      <c r="L44" s="116"/>
      <c r="M44" s="116"/>
      <c r="N44" s="116"/>
      <c r="O44" s="117">
        <v>8783602.5919100009</v>
      </c>
    </row>
    <row r="45" spans="1:15" ht="13.8" x14ac:dyDescent="0.25">
      <c r="A45" s="86">
        <v>2020</v>
      </c>
      <c r="B45" s="115" t="s">
        <v>149</v>
      </c>
      <c r="C45" s="116">
        <v>702065.38291000004</v>
      </c>
      <c r="D45" s="116">
        <v>689370.16171999997</v>
      </c>
      <c r="E45" s="116">
        <v>671242.55478000001</v>
      </c>
      <c r="F45" s="116">
        <v>517649.66103000002</v>
      </c>
      <c r="G45" s="116">
        <v>497664.98108</v>
      </c>
      <c r="H45" s="116">
        <v>676126.48988999997</v>
      </c>
      <c r="I45" s="116">
        <v>754121.44113000005</v>
      </c>
      <c r="J45" s="116">
        <v>614926.77896999998</v>
      </c>
      <c r="K45" s="116">
        <v>747637.01046999998</v>
      </c>
      <c r="L45" s="116">
        <v>800839.90546000004</v>
      </c>
      <c r="M45" s="116">
        <v>761575.41747999995</v>
      </c>
      <c r="N45" s="116">
        <v>819266.59869000001</v>
      </c>
      <c r="O45" s="117">
        <v>8252486.3836099999</v>
      </c>
    </row>
    <row r="46" spans="1:15" ht="13.8" x14ac:dyDescent="0.25">
      <c r="A46" s="87">
        <v>2021</v>
      </c>
      <c r="B46" s="115" t="s">
        <v>150</v>
      </c>
      <c r="C46" s="116">
        <v>1052771.9818</v>
      </c>
      <c r="D46" s="116">
        <v>1199904.80822</v>
      </c>
      <c r="E46" s="116">
        <v>1528719.7253399999</v>
      </c>
      <c r="F46" s="116">
        <v>1652913.6588099999</v>
      </c>
      <c r="G46" s="116">
        <v>1740605.0080299999</v>
      </c>
      <c r="H46" s="116">
        <v>2021796.3635</v>
      </c>
      <c r="I46" s="116">
        <v>1736867.64322</v>
      </c>
      <c r="J46" s="116">
        <v>2294056.8506499999</v>
      </c>
      <c r="K46" s="116">
        <v>2613048.61203</v>
      </c>
      <c r="L46" s="116"/>
      <c r="M46" s="116"/>
      <c r="N46" s="116"/>
      <c r="O46" s="117">
        <v>15840684.6516</v>
      </c>
    </row>
    <row r="47" spans="1:15" ht="13.8" x14ac:dyDescent="0.25">
      <c r="A47" s="86">
        <v>2020</v>
      </c>
      <c r="B47" s="115" t="s">
        <v>150</v>
      </c>
      <c r="C47" s="116">
        <v>1133295.1537599999</v>
      </c>
      <c r="D47" s="116">
        <v>997635.78670000006</v>
      </c>
      <c r="E47" s="116">
        <v>979413.15893000003</v>
      </c>
      <c r="F47" s="116">
        <v>900232.36549999996</v>
      </c>
      <c r="G47" s="116">
        <v>813839.48707000003</v>
      </c>
      <c r="H47" s="116">
        <v>1119137.2262800001</v>
      </c>
      <c r="I47" s="116">
        <v>1034390.7086</v>
      </c>
      <c r="J47" s="116">
        <v>864588.15717000002</v>
      </c>
      <c r="K47" s="116">
        <v>1084079.7432599999</v>
      </c>
      <c r="L47" s="116">
        <v>1103969.95025</v>
      </c>
      <c r="M47" s="116">
        <v>1208069.7869299999</v>
      </c>
      <c r="N47" s="116">
        <v>1364473.9813699999</v>
      </c>
      <c r="O47" s="117">
        <v>12603125.505820001</v>
      </c>
    </row>
    <row r="48" spans="1:15" ht="13.8" x14ac:dyDescent="0.25">
      <c r="A48" s="87">
        <v>2021</v>
      </c>
      <c r="B48" s="115" t="s">
        <v>151</v>
      </c>
      <c r="C48" s="116">
        <v>278865.84925999999</v>
      </c>
      <c r="D48" s="116">
        <v>330075.83805000002</v>
      </c>
      <c r="E48" s="116">
        <v>402265.52726</v>
      </c>
      <c r="F48" s="116">
        <v>402270.08211000002</v>
      </c>
      <c r="G48" s="116">
        <v>384163.72788999998</v>
      </c>
      <c r="H48" s="116">
        <v>425887.49933999998</v>
      </c>
      <c r="I48" s="116">
        <v>357725.11157000001</v>
      </c>
      <c r="J48" s="116">
        <v>420589.30605000001</v>
      </c>
      <c r="K48" s="116">
        <v>420236.10833999998</v>
      </c>
      <c r="L48" s="116"/>
      <c r="M48" s="116"/>
      <c r="N48" s="116"/>
      <c r="O48" s="117">
        <v>3422079.0498700002</v>
      </c>
    </row>
    <row r="49" spans="1:15" ht="13.8" x14ac:dyDescent="0.25">
      <c r="A49" s="86">
        <v>2020</v>
      </c>
      <c r="B49" s="115" t="s">
        <v>151</v>
      </c>
      <c r="C49" s="116">
        <v>287885.92378999997</v>
      </c>
      <c r="D49" s="116">
        <v>309016.50404999999</v>
      </c>
      <c r="E49" s="116">
        <v>316472.83137999999</v>
      </c>
      <c r="F49" s="116">
        <v>231352.50904</v>
      </c>
      <c r="G49" s="116">
        <v>250091.89478</v>
      </c>
      <c r="H49" s="116">
        <v>322827.06705999997</v>
      </c>
      <c r="I49" s="116">
        <v>350453.63160000002</v>
      </c>
      <c r="J49" s="116">
        <v>318562.36916</v>
      </c>
      <c r="K49" s="116">
        <v>343965.49119999999</v>
      </c>
      <c r="L49" s="116">
        <v>356368.76887999999</v>
      </c>
      <c r="M49" s="116">
        <v>318073.2954</v>
      </c>
      <c r="N49" s="116">
        <v>352265.43910000002</v>
      </c>
      <c r="O49" s="117">
        <v>3757335.7254400002</v>
      </c>
    </row>
    <row r="50" spans="1:15" ht="13.8" x14ac:dyDescent="0.25">
      <c r="A50" s="87">
        <v>2021</v>
      </c>
      <c r="B50" s="115" t="s">
        <v>152</v>
      </c>
      <c r="C50" s="116">
        <v>331571.66105</v>
      </c>
      <c r="D50" s="116">
        <v>307688.08682000003</v>
      </c>
      <c r="E50" s="116">
        <v>343662.14681000001</v>
      </c>
      <c r="F50" s="116">
        <v>406844.22931999998</v>
      </c>
      <c r="G50" s="116">
        <v>492628.34412000002</v>
      </c>
      <c r="H50" s="116">
        <v>591512.53367000003</v>
      </c>
      <c r="I50" s="116">
        <v>455933.04430000001</v>
      </c>
      <c r="J50" s="116">
        <v>452465.87484</v>
      </c>
      <c r="K50" s="116">
        <v>501330.77863000002</v>
      </c>
      <c r="L50" s="116"/>
      <c r="M50" s="116"/>
      <c r="N50" s="116"/>
      <c r="O50" s="117">
        <v>3883636.6995600001</v>
      </c>
    </row>
    <row r="51" spans="1:15" ht="13.8" x14ac:dyDescent="0.25">
      <c r="A51" s="86">
        <v>2020</v>
      </c>
      <c r="B51" s="115" t="s">
        <v>152</v>
      </c>
      <c r="C51" s="116">
        <v>290300.44258999999</v>
      </c>
      <c r="D51" s="116">
        <v>374002.95552000002</v>
      </c>
      <c r="E51" s="116">
        <v>228975.81461999999</v>
      </c>
      <c r="F51" s="116">
        <v>145571.75638000001</v>
      </c>
      <c r="G51" s="116">
        <v>230640.46377999999</v>
      </c>
      <c r="H51" s="116">
        <v>346434.36122999998</v>
      </c>
      <c r="I51" s="116">
        <v>347043.65740999999</v>
      </c>
      <c r="J51" s="116">
        <v>187487.85428999999</v>
      </c>
      <c r="K51" s="116">
        <v>316252.85888999997</v>
      </c>
      <c r="L51" s="116">
        <v>694774.87872000004</v>
      </c>
      <c r="M51" s="116">
        <v>314789.19592000003</v>
      </c>
      <c r="N51" s="116">
        <v>301748.44339999999</v>
      </c>
      <c r="O51" s="117">
        <v>3778022.6827500002</v>
      </c>
    </row>
    <row r="52" spans="1:15" ht="13.8" x14ac:dyDescent="0.25">
      <c r="A52" s="87">
        <v>2021</v>
      </c>
      <c r="B52" s="115" t="s">
        <v>153</v>
      </c>
      <c r="C52" s="116">
        <v>166540.16803</v>
      </c>
      <c r="D52" s="116">
        <v>233224.77712000001</v>
      </c>
      <c r="E52" s="116">
        <v>246958.49736000001</v>
      </c>
      <c r="F52" s="116">
        <v>302515.37770999997</v>
      </c>
      <c r="G52" s="116">
        <v>170346.18906</v>
      </c>
      <c r="H52" s="116">
        <v>221750.15656</v>
      </c>
      <c r="I52" s="116">
        <v>230945.38821999999</v>
      </c>
      <c r="J52" s="116">
        <v>284721.89536999998</v>
      </c>
      <c r="K52" s="116">
        <v>252475.15494000001</v>
      </c>
      <c r="L52" s="116"/>
      <c r="M52" s="116"/>
      <c r="N52" s="116"/>
      <c r="O52" s="117">
        <v>2109477.6043699998</v>
      </c>
    </row>
    <row r="53" spans="1:15" ht="13.8" x14ac:dyDescent="0.25">
      <c r="A53" s="86">
        <v>2020</v>
      </c>
      <c r="B53" s="115" t="s">
        <v>153</v>
      </c>
      <c r="C53" s="116">
        <v>166851.07902</v>
      </c>
      <c r="D53" s="116">
        <v>173864.44618999999</v>
      </c>
      <c r="E53" s="116">
        <v>141493.82573000001</v>
      </c>
      <c r="F53" s="116">
        <v>160660.43745</v>
      </c>
      <c r="G53" s="116">
        <v>112401.96175</v>
      </c>
      <c r="H53" s="116">
        <v>167255.90655000001</v>
      </c>
      <c r="I53" s="116">
        <v>139475.37940000001</v>
      </c>
      <c r="J53" s="116">
        <v>177409.4436</v>
      </c>
      <c r="K53" s="116">
        <v>281550.57806999999</v>
      </c>
      <c r="L53" s="116">
        <v>287144.69549999997</v>
      </c>
      <c r="M53" s="116">
        <v>191364.25755000001</v>
      </c>
      <c r="N53" s="116">
        <v>279510.36897000001</v>
      </c>
      <c r="O53" s="117">
        <v>2278982.3797800001</v>
      </c>
    </row>
    <row r="54" spans="1:15" ht="13.8" x14ac:dyDescent="0.25">
      <c r="A54" s="87">
        <v>2021</v>
      </c>
      <c r="B54" s="115" t="s">
        <v>154</v>
      </c>
      <c r="C54" s="116">
        <v>400037.75222000002</v>
      </c>
      <c r="D54" s="116">
        <v>445946.95733</v>
      </c>
      <c r="E54" s="116">
        <v>546017.52318999998</v>
      </c>
      <c r="F54" s="116">
        <v>561160.59050000005</v>
      </c>
      <c r="G54" s="116">
        <v>485981.64331999997</v>
      </c>
      <c r="H54" s="116">
        <v>573332.11572</v>
      </c>
      <c r="I54" s="116">
        <v>466266.41152000002</v>
      </c>
      <c r="J54" s="116">
        <v>522285.90904</v>
      </c>
      <c r="K54" s="116">
        <v>550912.07539000001</v>
      </c>
      <c r="L54" s="116"/>
      <c r="M54" s="116"/>
      <c r="N54" s="116"/>
      <c r="O54" s="117">
        <v>4551940.9782299995</v>
      </c>
    </row>
    <row r="55" spans="1:15" ht="13.8" x14ac:dyDescent="0.25">
      <c r="A55" s="86">
        <v>2020</v>
      </c>
      <c r="B55" s="115" t="s">
        <v>154</v>
      </c>
      <c r="C55" s="116">
        <v>360909.50300000003</v>
      </c>
      <c r="D55" s="116">
        <v>387544.98968</v>
      </c>
      <c r="E55" s="116">
        <v>395991.82296000002</v>
      </c>
      <c r="F55" s="116">
        <v>286875.19173000002</v>
      </c>
      <c r="G55" s="116">
        <v>277944.24114</v>
      </c>
      <c r="H55" s="116">
        <v>359616.86741000001</v>
      </c>
      <c r="I55" s="116">
        <v>415949.28769999999</v>
      </c>
      <c r="J55" s="116">
        <v>355292.08405</v>
      </c>
      <c r="K55" s="116">
        <v>435776.42264</v>
      </c>
      <c r="L55" s="116">
        <v>459635.85872999998</v>
      </c>
      <c r="M55" s="116">
        <v>439296.17817999999</v>
      </c>
      <c r="N55" s="116">
        <v>487903.5295</v>
      </c>
      <c r="O55" s="117">
        <v>4662735.9767199997</v>
      </c>
    </row>
    <row r="56" spans="1:15" ht="13.8" x14ac:dyDescent="0.25">
      <c r="A56" s="87">
        <v>2021</v>
      </c>
      <c r="B56" s="115" t="s">
        <v>155</v>
      </c>
      <c r="C56" s="116">
        <v>7326.6192300000002</v>
      </c>
      <c r="D56" s="116">
        <v>10567.516600000001</v>
      </c>
      <c r="E56" s="116">
        <v>11829.745800000001</v>
      </c>
      <c r="F56" s="116">
        <v>13319.400439999999</v>
      </c>
      <c r="G56" s="116">
        <v>11516.47336</v>
      </c>
      <c r="H56" s="116">
        <v>12203.835880000001</v>
      </c>
      <c r="I56" s="116">
        <v>10332.06943</v>
      </c>
      <c r="J56" s="116">
        <v>9706.4763199999998</v>
      </c>
      <c r="K56" s="116">
        <v>11792.338110000001</v>
      </c>
      <c r="L56" s="116"/>
      <c r="M56" s="116"/>
      <c r="N56" s="116"/>
      <c r="O56" s="117">
        <v>98594.475170000005</v>
      </c>
    </row>
    <row r="57" spans="1:15" ht="13.8" x14ac:dyDescent="0.25">
      <c r="A57" s="86">
        <v>2020</v>
      </c>
      <c r="B57" s="115" t="s">
        <v>155</v>
      </c>
      <c r="C57" s="116">
        <v>7128.5872200000003</v>
      </c>
      <c r="D57" s="116">
        <v>8499.5758000000005</v>
      </c>
      <c r="E57" s="116">
        <v>7024.9237999999996</v>
      </c>
      <c r="F57" s="116">
        <v>5924.5552799999996</v>
      </c>
      <c r="G57" s="116">
        <v>6125.1819999999998</v>
      </c>
      <c r="H57" s="116">
        <v>8345.5314199999993</v>
      </c>
      <c r="I57" s="116">
        <v>9434.06639</v>
      </c>
      <c r="J57" s="116">
        <v>7710.2274299999999</v>
      </c>
      <c r="K57" s="116">
        <v>10507.835150000001</v>
      </c>
      <c r="L57" s="116">
        <v>10425.095300000001</v>
      </c>
      <c r="M57" s="116">
        <v>9082.3986800000002</v>
      </c>
      <c r="N57" s="116">
        <v>10199.22731</v>
      </c>
      <c r="O57" s="117">
        <v>100407.20578</v>
      </c>
    </row>
    <row r="58" spans="1:15" ht="13.8" x14ac:dyDescent="0.25">
      <c r="A58" s="87">
        <v>2021</v>
      </c>
      <c r="B58" s="113" t="s">
        <v>31</v>
      </c>
      <c r="C58" s="119">
        <f>C60</f>
        <v>352755.46311999997</v>
      </c>
      <c r="D58" s="119">
        <f t="shared" ref="D58:O58" si="4">D60</f>
        <v>414333.15104999999</v>
      </c>
      <c r="E58" s="119">
        <f t="shared" si="4"/>
        <v>446331.37463999999</v>
      </c>
      <c r="F58" s="119">
        <f t="shared" si="4"/>
        <v>557451.49578</v>
      </c>
      <c r="G58" s="119">
        <f t="shared" si="4"/>
        <v>548539.27771000005</v>
      </c>
      <c r="H58" s="119">
        <f t="shared" si="4"/>
        <v>496929.93656</v>
      </c>
      <c r="I58" s="119">
        <f t="shared" si="4"/>
        <v>476865.11264000001</v>
      </c>
      <c r="J58" s="119">
        <f t="shared" si="4"/>
        <v>509020.95983000001</v>
      </c>
      <c r="K58" s="119">
        <f t="shared" si="4"/>
        <v>584371.10210999998</v>
      </c>
      <c r="L58" s="119"/>
      <c r="M58" s="119"/>
      <c r="N58" s="119"/>
      <c r="O58" s="119">
        <f t="shared" si="4"/>
        <v>4386597.8734400002</v>
      </c>
    </row>
    <row r="59" spans="1:15" ht="13.8" x14ac:dyDescent="0.25">
      <c r="A59" s="86">
        <v>2020</v>
      </c>
      <c r="B59" s="113" t="s">
        <v>31</v>
      </c>
      <c r="C59" s="119">
        <f>C61</f>
        <v>329222.77347000001</v>
      </c>
      <c r="D59" s="119">
        <f t="shared" ref="D59:O59" si="5">D61</f>
        <v>282226.84632999997</v>
      </c>
      <c r="E59" s="119">
        <f t="shared" si="5"/>
        <v>323949.13653000002</v>
      </c>
      <c r="F59" s="119">
        <f t="shared" si="5"/>
        <v>329256.43342999998</v>
      </c>
      <c r="G59" s="119">
        <f t="shared" si="5"/>
        <v>272368.70199999999</v>
      </c>
      <c r="H59" s="119">
        <f t="shared" si="5"/>
        <v>312612.13030000002</v>
      </c>
      <c r="I59" s="119">
        <f t="shared" si="5"/>
        <v>372489.72096000001</v>
      </c>
      <c r="J59" s="119">
        <f t="shared" si="5"/>
        <v>322478.51418</v>
      </c>
      <c r="K59" s="119">
        <f t="shared" si="5"/>
        <v>420079.68560999999</v>
      </c>
      <c r="L59" s="119">
        <f t="shared" si="5"/>
        <v>393981.22207000002</v>
      </c>
      <c r="M59" s="119">
        <f t="shared" si="5"/>
        <v>432334.80239000003</v>
      </c>
      <c r="N59" s="119">
        <f t="shared" si="5"/>
        <v>478794.47648000001</v>
      </c>
      <c r="O59" s="119">
        <f t="shared" si="5"/>
        <v>4269794.4437499996</v>
      </c>
    </row>
    <row r="60" spans="1:15" ht="13.8" x14ac:dyDescent="0.25">
      <c r="A60" s="87">
        <v>2021</v>
      </c>
      <c r="B60" s="115" t="s">
        <v>156</v>
      </c>
      <c r="C60" s="116">
        <v>352755.46311999997</v>
      </c>
      <c r="D60" s="116">
        <v>414333.15104999999</v>
      </c>
      <c r="E60" s="116">
        <v>446331.37463999999</v>
      </c>
      <c r="F60" s="116">
        <v>557451.49578</v>
      </c>
      <c r="G60" s="116">
        <v>548539.27771000005</v>
      </c>
      <c r="H60" s="116">
        <v>496929.93656</v>
      </c>
      <c r="I60" s="116">
        <v>476865.11264000001</v>
      </c>
      <c r="J60" s="116">
        <v>509020.95983000001</v>
      </c>
      <c r="K60" s="116">
        <v>584371.10210999998</v>
      </c>
      <c r="L60" s="116"/>
      <c r="M60" s="116"/>
      <c r="N60" s="116"/>
      <c r="O60" s="117">
        <v>4386597.8734400002</v>
      </c>
    </row>
    <row r="61" spans="1:15" ht="14.4" thickBot="1" x14ac:dyDescent="0.3">
      <c r="A61" s="86">
        <v>2020</v>
      </c>
      <c r="B61" s="115" t="s">
        <v>156</v>
      </c>
      <c r="C61" s="116">
        <v>329222.77347000001</v>
      </c>
      <c r="D61" s="116">
        <v>282226.84632999997</v>
      </c>
      <c r="E61" s="116">
        <v>323949.13653000002</v>
      </c>
      <c r="F61" s="116">
        <v>329256.43342999998</v>
      </c>
      <c r="G61" s="116">
        <v>272368.70199999999</v>
      </c>
      <c r="H61" s="116">
        <v>312612.13030000002</v>
      </c>
      <c r="I61" s="116">
        <v>372489.72096000001</v>
      </c>
      <c r="J61" s="116">
        <v>322478.51418</v>
      </c>
      <c r="K61" s="116">
        <v>420079.68560999999</v>
      </c>
      <c r="L61" s="116">
        <v>393981.22207000002</v>
      </c>
      <c r="M61" s="116">
        <v>432334.80239000003</v>
      </c>
      <c r="N61" s="116">
        <v>478794.47648000001</v>
      </c>
      <c r="O61" s="117">
        <v>4269794.4437499996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.8" thickBot="1" x14ac:dyDescent="0.3">
      <c r="A81" s="120">
        <v>2021</v>
      </c>
      <c r="B81" s="121" t="s">
        <v>40</v>
      </c>
      <c r="C81" s="122">
        <v>15019703.588</v>
      </c>
      <c r="D81" s="122">
        <v>15953672.687999999</v>
      </c>
      <c r="E81" s="122">
        <v>18959697.149999999</v>
      </c>
      <c r="F81" s="122">
        <v>18761522.623</v>
      </c>
      <c r="G81" s="122">
        <v>16460887.5</v>
      </c>
      <c r="H81" s="122">
        <v>19750691.230999999</v>
      </c>
      <c r="I81" s="122">
        <v>16372969.023</v>
      </c>
      <c r="J81" s="122">
        <v>18916167.458000001</v>
      </c>
      <c r="K81" s="122">
        <v>20783226.5</v>
      </c>
      <c r="L81" s="122"/>
      <c r="M81" s="122"/>
      <c r="N81" s="122"/>
      <c r="O81" s="122">
        <f t="shared" si="6"/>
        <v>160978537.76100001</v>
      </c>
    </row>
    <row r="82" spans="1:15" x14ac:dyDescent="0.25">
      <c r="A82" s="86"/>
      <c r="B82" s="124"/>
      <c r="C82" s="125"/>
      <c r="D82" s="125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5"/>
    </row>
    <row r="84" spans="1:15" x14ac:dyDescent="0.25">
      <c r="C84" s="35"/>
    </row>
  </sheetData>
  <autoFilter ref="A1:O81" xr:uid="{2698009F-1C32-444A-B421-08C5C3CDFEE5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A93" sqref="A93"/>
    </sheetView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54" t="s">
        <v>62</v>
      </c>
      <c r="B2" s="154"/>
      <c r="C2" s="154"/>
      <c r="D2" s="154"/>
    </row>
    <row r="3" spans="1:4" ht="15.6" x14ac:dyDescent="0.3">
      <c r="A3" s="153" t="s">
        <v>63</v>
      </c>
      <c r="B3" s="153"/>
      <c r="C3" s="153"/>
      <c r="D3" s="153"/>
    </row>
    <row r="4" spans="1:4" x14ac:dyDescent="0.25">
      <c r="A4" s="127"/>
      <c r="B4" s="128"/>
      <c r="C4" s="128"/>
      <c r="D4" s="127"/>
    </row>
    <row r="5" spans="1:4" x14ac:dyDescent="0.25">
      <c r="A5" s="129" t="s">
        <v>64</v>
      </c>
      <c r="B5" s="130" t="s">
        <v>157</v>
      </c>
      <c r="C5" s="130" t="s">
        <v>158</v>
      </c>
      <c r="D5" s="131" t="s">
        <v>65</v>
      </c>
    </row>
    <row r="6" spans="1:4" x14ac:dyDescent="0.25">
      <c r="A6" s="132" t="s">
        <v>159</v>
      </c>
      <c r="B6" s="133">
        <v>48.796010000000003</v>
      </c>
      <c r="C6" s="133">
        <v>4017.53296</v>
      </c>
      <c r="D6" s="139">
        <f t="shared" ref="D6:D15" si="0">(C6-B6)/B6</f>
        <v>81.333226835554782</v>
      </c>
    </row>
    <row r="7" spans="1:4" x14ac:dyDescent="0.25">
      <c r="A7" s="132" t="s">
        <v>160</v>
      </c>
      <c r="B7" s="133">
        <v>8.1999999999999993</v>
      </c>
      <c r="C7" s="133">
        <v>308.1952</v>
      </c>
      <c r="D7" s="139">
        <f t="shared" si="0"/>
        <v>36.584780487804885</v>
      </c>
    </row>
    <row r="8" spans="1:4" x14ac:dyDescent="0.25">
      <c r="A8" s="132" t="s">
        <v>161</v>
      </c>
      <c r="B8" s="133">
        <v>504.21507000000003</v>
      </c>
      <c r="C8" s="133">
        <v>14069.822200000001</v>
      </c>
      <c r="D8" s="139">
        <f t="shared" si="0"/>
        <v>26.904406347870562</v>
      </c>
    </row>
    <row r="9" spans="1:4" x14ac:dyDescent="0.25">
      <c r="A9" s="132" t="s">
        <v>162</v>
      </c>
      <c r="B9" s="133">
        <v>56.895420000000001</v>
      </c>
      <c r="C9" s="133">
        <v>589.19353000000001</v>
      </c>
      <c r="D9" s="139">
        <f t="shared" si="0"/>
        <v>9.3557286333416627</v>
      </c>
    </row>
    <row r="10" spans="1:4" x14ac:dyDescent="0.25">
      <c r="A10" s="132" t="s">
        <v>163</v>
      </c>
      <c r="B10" s="133">
        <v>12.364560000000001</v>
      </c>
      <c r="C10" s="133">
        <v>80.247010000000003</v>
      </c>
      <c r="D10" s="139">
        <f t="shared" si="0"/>
        <v>5.4900821379814566</v>
      </c>
    </row>
    <row r="11" spans="1:4" x14ac:dyDescent="0.25">
      <c r="A11" s="132" t="s">
        <v>164</v>
      </c>
      <c r="B11" s="133">
        <v>6.72722</v>
      </c>
      <c r="C11" s="133">
        <v>42.927259999999997</v>
      </c>
      <c r="D11" s="139">
        <f t="shared" si="0"/>
        <v>5.3811292034451075</v>
      </c>
    </row>
    <row r="12" spans="1:4" x14ac:dyDescent="0.25">
      <c r="A12" s="132" t="s">
        <v>165</v>
      </c>
      <c r="B12" s="133">
        <v>8067.1545299999998</v>
      </c>
      <c r="C12" s="133">
        <v>48781.366410000002</v>
      </c>
      <c r="D12" s="139">
        <f t="shared" si="0"/>
        <v>5.0469111169982765</v>
      </c>
    </row>
    <row r="13" spans="1:4" x14ac:dyDescent="0.25">
      <c r="A13" s="132" t="s">
        <v>166</v>
      </c>
      <c r="B13" s="133">
        <v>898.66860999999994</v>
      </c>
      <c r="C13" s="133">
        <v>5184.2135399999997</v>
      </c>
      <c r="D13" s="139">
        <f t="shared" si="0"/>
        <v>4.7687711380060334</v>
      </c>
    </row>
    <row r="14" spans="1:4" x14ac:dyDescent="0.25">
      <c r="A14" s="132" t="s">
        <v>167</v>
      </c>
      <c r="B14" s="133">
        <v>4721.4358300000004</v>
      </c>
      <c r="C14" s="133">
        <v>22255.408149999999</v>
      </c>
      <c r="D14" s="139">
        <f t="shared" si="0"/>
        <v>3.7136949333482732</v>
      </c>
    </row>
    <row r="15" spans="1:4" x14ac:dyDescent="0.25">
      <c r="A15" s="132" t="s">
        <v>168</v>
      </c>
      <c r="B15" s="133">
        <v>160.62245999999999</v>
      </c>
      <c r="C15" s="133">
        <v>755.09916999999996</v>
      </c>
      <c r="D15" s="139">
        <f t="shared" si="0"/>
        <v>3.7010808451072159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54" t="s">
        <v>66</v>
      </c>
      <c r="B18" s="154"/>
      <c r="C18" s="154"/>
      <c r="D18" s="154"/>
    </row>
    <row r="19" spans="1:4" ht="15.6" x14ac:dyDescent="0.3">
      <c r="A19" s="153" t="s">
        <v>67</v>
      </c>
      <c r="B19" s="153"/>
      <c r="C19" s="153"/>
      <c r="D19" s="153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64</v>
      </c>
      <c r="B21" s="130" t="s">
        <v>157</v>
      </c>
      <c r="C21" s="130" t="s">
        <v>158</v>
      </c>
      <c r="D21" s="131" t="s">
        <v>65</v>
      </c>
    </row>
    <row r="22" spans="1:4" x14ac:dyDescent="0.25">
      <c r="A22" s="132" t="s">
        <v>169</v>
      </c>
      <c r="B22" s="133">
        <v>1348390.65124</v>
      </c>
      <c r="C22" s="133">
        <v>1555048.1275899999</v>
      </c>
      <c r="D22" s="139">
        <f t="shared" ref="D22:D31" si="1">(C22-B22)/B22</f>
        <v>0.15326231768216031</v>
      </c>
    </row>
    <row r="23" spans="1:4" x14ac:dyDescent="0.25">
      <c r="A23" s="132" t="s">
        <v>170</v>
      </c>
      <c r="B23" s="133">
        <v>859678.54480000003</v>
      </c>
      <c r="C23" s="133">
        <v>1251955.90224</v>
      </c>
      <c r="D23" s="139">
        <f t="shared" si="1"/>
        <v>0.45630702291315334</v>
      </c>
    </row>
    <row r="24" spans="1:4" x14ac:dyDescent="0.25">
      <c r="A24" s="132" t="s">
        <v>171</v>
      </c>
      <c r="B24" s="133">
        <v>1106248.2151500001</v>
      </c>
      <c r="C24" s="133">
        <v>1234062.5821799999</v>
      </c>
      <c r="D24" s="139">
        <f t="shared" si="1"/>
        <v>0.11553859728729059</v>
      </c>
    </row>
    <row r="25" spans="1:4" x14ac:dyDescent="0.25">
      <c r="A25" s="132" t="s">
        <v>172</v>
      </c>
      <c r="B25" s="133">
        <v>753013.89278999995</v>
      </c>
      <c r="C25" s="133">
        <v>953062.65151</v>
      </c>
      <c r="D25" s="139">
        <f t="shared" si="1"/>
        <v>0.26566410080270525</v>
      </c>
    </row>
    <row r="26" spans="1:4" x14ac:dyDescent="0.25">
      <c r="A26" s="132" t="s">
        <v>173</v>
      </c>
      <c r="B26" s="133">
        <v>660555.29628000001</v>
      </c>
      <c r="C26" s="133">
        <v>920003.91442000004</v>
      </c>
      <c r="D26" s="139">
        <f t="shared" si="1"/>
        <v>0.39277350374922049</v>
      </c>
    </row>
    <row r="27" spans="1:4" x14ac:dyDescent="0.25">
      <c r="A27" s="132" t="s">
        <v>174</v>
      </c>
      <c r="B27" s="133">
        <v>686053.54289000004</v>
      </c>
      <c r="C27" s="133">
        <v>853663.06712000002</v>
      </c>
      <c r="D27" s="139">
        <f t="shared" si="1"/>
        <v>0.24430968394091368</v>
      </c>
    </row>
    <row r="28" spans="1:4" x14ac:dyDescent="0.25">
      <c r="A28" s="132" t="s">
        <v>175</v>
      </c>
      <c r="B28" s="133">
        <v>671898.91546000005</v>
      </c>
      <c r="C28" s="133">
        <v>651285.39959000004</v>
      </c>
      <c r="D28" s="139">
        <f t="shared" si="1"/>
        <v>-3.067948972039557E-2</v>
      </c>
    </row>
    <row r="29" spans="1:4" x14ac:dyDescent="0.25">
      <c r="A29" s="132" t="s">
        <v>176</v>
      </c>
      <c r="B29" s="133">
        <v>307720.50767000002</v>
      </c>
      <c r="C29" s="133">
        <v>574921.03144000005</v>
      </c>
      <c r="D29" s="139">
        <f t="shared" si="1"/>
        <v>0.86832212059310099</v>
      </c>
    </row>
    <row r="30" spans="1:4" x14ac:dyDescent="0.25">
      <c r="A30" s="132" t="s">
        <v>177</v>
      </c>
      <c r="B30" s="133">
        <v>405533.04384</v>
      </c>
      <c r="C30" s="133">
        <v>573424.20357000001</v>
      </c>
      <c r="D30" s="139">
        <f t="shared" si="1"/>
        <v>0.41400118259226293</v>
      </c>
    </row>
    <row r="31" spans="1:4" x14ac:dyDescent="0.25">
      <c r="A31" s="132" t="s">
        <v>178</v>
      </c>
      <c r="B31" s="133">
        <v>401010.00987000001</v>
      </c>
      <c r="C31" s="133">
        <v>547013.72311000002</v>
      </c>
      <c r="D31" s="139">
        <f t="shared" si="1"/>
        <v>0.36408994699990582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54" t="s">
        <v>68</v>
      </c>
      <c r="B33" s="154"/>
      <c r="C33" s="154"/>
      <c r="D33" s="154"/>
    </row>
    <row r="34" spans="1:4" ht="15.6" x14ac:dyDescent="0.3">
      <c r="A34" s="153" t="s">
        <v>72</v>
      </c>
      <c r="B34" s="153"/>
      <c r="C34" s="153"/>
      <c r="D34" s="153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70</v>
      </c>
      <c r="B36" s="130" t="s">
        <v>157</v>
      </c>
      <c r="C36" s="130" t="s">
        <v>158</v>
      </c>
      <c r="D36" s="131" t="s">
        <v>65</v>
      </c>
    </row>
    <row r="37" spans="1:4" x14ac:dyDescent="0.25">
      <c r="A37" s="132" t="s">
        <v>150</v>
      </c>
      <c r="B37" s="133">
        <v>1084079.7432599999</v>
      </c>
      <c r="C37" s="133">
        <v>2613048.61203</v>
      </c>
      <c r="D37" s="139">
        <f t="shared" ref="D37:D46" si="2">(C37-B37)/B37</f>
        <v>1.4103841329717572</v>
      </c>
    </row>
    <row r="38" spans="1:4" x14ac:dyDescent="0.25">
      <c r="A38" s="132" t="s">
        <v>152</v>
      </c>
      <c r="B38" s="133">
        <v>316252.85888999997</v>
      </c>
      <c r="C38" s="133">
        <v>501330.77863000002</v>
      </c>
      <c r="D38" s="139">
        <f t="shared" si="2"/>
        <v>0.58522133330144666</v>
      </c>
    </row>
    <row r="39" spans="1:4" x14ac:dyDescent="0.25">
      <c r="A39" s="132" t="s">
        <v>135</v>
      </c>
      <c r="B39" s="133">
        <v>19081.79737</v>
      </c>
      <c r="C39" s="133">
        <v>30029.892220000002</v>
      </c>
      <c r="D39" s="139">
        <f t="shared" si="2"/>
        <v>0.57374547259433561</v>
      </c>
    </row>
    <row r="40" spans="1:4" x14ac:dyDescent="0.25">
      <c r="A40" s="132" t="s">
        <v>149</v>
      </c>
      <c r="B40" s="133">
        <v>747637.01046999998</v>
      </c>
      <c r="C40" s="133">
        <v>1148846.5895499999</v>
      </c>
      <c r="D40" s="139">
        <f t="shared" si="2"/>
        <v>0.53663686182119397</v>
      </c>
    </row>
    <row r="41" spans="1:4" x14ac:dyDescent="0.25">
      <c r="A41" s="132" t="s">
        <v>138</v>
      </c>
      <c r="B41" s="133">
        <v>206141.39783999999</v>
      </c>
      <c r="C41" s="133">
        <v>300557.18903000001</v>
      </c>
      <c r="D41" s="139">
        <f t="shared" si="2"/>
        <v>0.4580147033992773</v>
      </c>
    </row>
    <row r="42" spans="1:4" x14ac:dyDescent="0.25">
      <c r="A42" s="132" t="s">
        <v>143</v>
      </c>
      <c r="B42" s="133">
        <v>1617748.9923</v>
      </c>
      <c r="C42" s="133">
        <v>2294802.4774699998</v>
      </c>
      <c r="D42" s="139">
        <f t="shared" si="2"/>
        <v>0.41851578235719589</v>
      </c>
    </row>
    <row r="43" spans="1:4" x14ac:dyDescent="0.25">
      <c r="A43" s="134" t="s">
        <v>156</v>
      </c>
      <c r="B43" s="133">
        <v>420079.68560999999</v>
      </c>
      <c r="C43" s="133">
        <v>584371.10210999998</v>
      </c>
      <c r="D43" s="139">
        <f t="shared" si="2"/>
        <v>0.39109583759431626</v>
      </c>
    </row>
    <row r="44" spans="1:4" x14ac:dyDescent="0.25">
      <c r="A44" s="132" t="s">
        <v>140</v>
      </c>
      <c r="B44" s="133">
        <v>687219.45716999995</v>
      </c>
      <c r="C44" s="133">
        <v>944677.23707999999</v>
      </c>
      <c r="D44" s="139">
        <f t="shared" si="2"/>
        <v>0.37463691870748617</v>
      </c>
    </row>
    <row r="45" spans="1:4" x14ac:dyDescent="0.25">
      <c r="A45" s="132" t="s">
        <v>141</v>
      </c>
      <c r="B45" s="133">
        <v>130334.23748</v>
      </c>
      <c r="C45" s="133">
        <v>172058.95668999999</v>
      </c>
      <c r="D45" s="139">
        <f t="shared" si="2"/>
        <v>0.32013628971744834</v>
      </c>
    </row>
    <row r="46" spans="1:4" x14ac:dyDescent="0.25">
      <c r="A46" s="132" t="s">
        <v>130</v>
      </c>
      <c r="B46" s="133">
        <v>643333.91526000004</v>
      </c>
      <c r="C46" s="133">
        <v>847633.85585000005</v>
      </c>
      <c r="D46" s="139">
        <f t="shared" si="2"/>
        <v>0.31756438723960834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54" t="s">
        <v>71</v>
      </c>
      <c r="B48" s="154"/>
      <c r="C48" s="154"/>
      <c r="D48" s="154"/>
    </row>
    <row r="49" spans="1:4" ht="15.6" x14ac:dyDescent="0.3">
      <c r="A49" s="153" t="s">
        <v>69</v>
      </c>
      <c r="B49" s="153"/>
      <c r="C49" s="153"/>
      <c r="D49" s="153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70</v>
      </c>
      <c r="B51" s="130" t="s">
        <v>157</v>
      </c>
      <c r="C51" s="130" t="s">
        <v>158</v>
      </c>
      <c r="D51" s="131" t="s">
        <v>65</v>
      </c>
    </row>
    <row r="52" spans="1:4" x14ac:dyDescent="0.25">
      <c r="A52" s="132" t="s">
        <v>150</v>
      </c>
      <c r="B52" s="133">
        <v>1084079.7432599999</v>
      </c>
      <c r="C52" s="133">
        <v>2613048.61203</v>
      </c>
      <c r="D52" s="139">
        <f t="shared" ref="D52:D61" si="3">(C52-B52)/B52</f>
        <v>1.4103841329717572</v>
      </c>
    </row>
    <row r="53" spans="1:4" x14ac:dyDescent="0.25">
      <c r="A53" s="132" t="s">
        <v>145</v>
      </c>
      <c r="B53" s="133">
        <v>2604387.2261100002</v>
      </c>
      <c r="C53" s="133">
        <v>2467209.1178000001</v>
      </c>
      <c r="D53" s="139">
        <f t="shared" si="3"/>
        <v>-5.2671932550864893E-2</v>
      </c>
    </row>
    <row r="54" spans="1:4" x14ac:dyDescent="0.25">
      <c r="A54" s="132" t="s">
        <v>143</v>
      </c>
      <c r="B54" s="133">
        <v>1617748.9923</v>
      </c>
      <c r="C54" s="133">
        <v>2294802.4774699998</v>
      </c>
      <c r="D54" s="139">
        <f t="shared" si="3"/>
        <v>0.41851578235719589</v>
      </c>
    </row>
    <row r="55" spans="1:4" x14ac:dyDescent="0.25">
      <c r="A55" s="132" t="s">
        <v>144</v>
      </c>
      <c r="B55" s="133">
        <v>1787541.60143</v>
      </c>
      <c r="C55" s="133">
        <v>1948068.7196800001</v>
      </c>
      <c r="D55" s="139">
        <f t="shared" si="3"/>
        <v>8.9803290799823257E-2</v>
      </c>
    </row>
    <row r="56" spans="1:4" x14ac:dyDescent="0.25">
      <c r="A56" s="132" t="s">
        <v>147</v>
      </c>
      <c r="B56" s="133">
        <v>1061222.9366899999</v>
      </c>
      <c r="C56" s="133">
        <v>1280504.9803500001</v>
      </c>
      <c r="D56" s="139">
        <f t="shared" si="3"/>
        <v>0.2066314589316646</v>
      </c>
    </row>
    <row r="57" spans="1:4" x14ac:dyDescent="0.25">
      <c r="A57" s="132" t="s">
        <v>149</v>
      </c>
      <c r="B57" s="133">
        <v>747637.01046999998</v>
      </c>
      <c r="C57" s="133">
        <v>1148846.5895499999</v>
      </c>
      <c r="D57" s="139">
        <f t="shared" si="3"/>
        <v>0.53663686182119397</v>
      </c>
    </row>
    <row r="58" spans="1:4" x14ac:dyDescent="0.25">
      <c r="A58" s="132" t="s">
        <v>140</v>
      </c>
      <c r="B58" s="133">
        <v>687219.45716999995</v>
      </c>
      <c r="C58" s="133">
        <v>944677.23707999999</v>
      </c>
      <c r="D58" s="139">
        <f t="shared" si="3"/>
        <v>0.37463691870748617</v>
      </c>
    </row>
    <row r="59" spans="1:4" x14ac:dyDescent="0.25">
      <c r="A59" s="132" t="s">
        <v>148</v>
      </c>
      <c r="B59" s="133">
        <v>687211.75537999999</v>
      </c>
      <c r="C59" s="133">
        <v>875996.81125000003</v>
      </c>
      <c r="D59" s="139">
        <f t="shared" si="3"/>
        <v>0.27471162184297854</v>
      </c>
    </row>
    <row r="60" spans="1:4" x14ac:dyDescent="0.25">
      <c r="A60" s="132" t="s">
        <v>130</v>
      </c>
      <c r="B60" s="133">
        <v>643333.91526000004</v>
      </c>
      <c r="C60" s="133">
        <v>847633.85585000005</v>
      </c>
      <c r="D60" s="139">
        <f t="shared" si="3"/>
        <v>0.31756438723960834</v>
      </c>
    </row>
    <row r="61" spans="1:4" x14ac:dyDescent="0.25">
      <c r="A61" s="132" t="s">
        <v>139</v>
      </c>
      <c r="B61" s="133">
        <v>513783.41061000002</v>
      </c>
      <c r="C61" s="133">
        <v>657756.42585999996</v>
      </c>
      <c r="D61" s="139">
        <f t="shared" si="3"/>
        <v>0.28022122216648643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54" t="s">
        <v>73</v>
      </c>
      <c r="B63" s="154"/>
      <c r="C63" s="154"/>
      <c r="D63" s="154"/>
    </row>
    <row r="64" spans="1:4" ht="15.6" x14ac:dyDescent="0.3">
      <c r="A64" s="153" t="s">
        <v>74</v>
      </c>
      <c r="B64" s="153"/>
      <c r="C64" s="153"/>
      <c r="D64" s="153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75</v>
      </c>
      <c r="B66" s="130" t="s">
        <v>157</v>
      </c>
      <c r="C66" s="130" t="s">
        <v>158</v>
      </c>
      <c r="D66" s="131" t="s">
        <v>65</v>
      </c>
    </row>
    <row r="67" spans="1:4" x14ac:dyDescent="0.25">
      <c r="A67" s="132" t="s">
        <v>179</v>
      </c>
      <c r="B67" s="138">
        <v>6356827.3868500004</v>
      </c>
      <c r="C67" s="138">
        <v>8496698.8066099994</v>
      </c>
      <c r="D67" s="139">
        <f t="shared" ref="D67:D76" si="4">(C67-B67)/B67</f>
        <v>0.33662569227325989</v>
      </c>
    </row>
    <row r="68" spans="1:4" x14ac:dyDescent="0.25">
      <c r="A68" s="132" t="s">
        <v>180</v>
      </c>
      <c r="B68" s="138">
        <v>1217288.3703900001</v>
      </c>
      <c r="C68" s="138">
        <v>1683591.7608399999</v>
      </c>
      <c r="D68" s="139">
        <f t="shared" si="4"/>
        <v>0.38306731731989158</v>
      </c>
    </row>
    <row r="69" spans="1:4" x14ac:dyDescent="0.25">
      <c r="A69" s="132" t="s">
        <v>181</v>
      </c>
      <c r="B69" s="138">
        <v>1272880.4390499999</v>
      </c>
      <c r="C69" s="138">
        <v>1286881.44202</v>
      </c>
      <c r="D69" s="139">
        <f t="shared" si="4"/>
        <v>1.0999464317677411E-2</v>
      </c>
    </row>
    <row r="70" spans="1:4" x14ac:dyDescent="0.25">
      <c r="A70" s="132" t="s">
        <v>182</v>
      </c>
      <c r="B70" s="138">
        <v>858635.63052999997</v>
      </c>
      <c r="C70" s="138">
        <v>1097881.16665</v>
      </c>
      <c r="D70" s="139">
        <f t="shared" si="4"/>
        <v>0.27863453089213613</v>
      </c>
    </row>
    <row r="71" spans="1:4" x14ac:dyDescent="0.25">
      <c r="A71" s="132" t="s">
        <v>183</v>
      </c>
      <c r="B71" s="138">
        <v>760693.51983</v>
      </c>
      <c r="C71" s="138">
        <v>927946.90260000003</v>
      </c>
      <c r="D71" s="139">
        <f t="shared" si="4"/>
        <v>0.21986960373657166</v>
      </c>
    </row>
    <row r="72" spans="1:4" x14ac:dyDescent="0.25">
      <c r="A72" s="132" t="s">
        <v>184</v>
      </c>
      <c r="B72" s="138">
        <v>755676.97</v>
      </c>
      <c r="C72" s="138">
        <v>769216.98939</v>
      </c>
      <c r="D72" s="139">
        <f t="shared" si="4"/>
        <v>1.7917734597628444E-2</v>
      </c>
    </row>
    <row r="73" spans="1:4" x14ac:dyDescent="0.25">
      <c r="A73" s="132" t="s">
        <v>185</v>
      </c>
      <c r="B73" s="138">
        <v>161835.57370000001</v>
      </c>
      <c r="C73" s="138">
        <v>505254.56641000003</v>
      </c>
      <c r="D73" s="139">
        <f t="shared" si="4"/>
        <v>2.1220241313977559</v>
      </c>
    </row>
    <row r="74" spans="1:4" x14ac:dyDescent="0.25">
      <c r="A74" s="132" t="s">
        <v>186</v>
      </c>
      <c r="B74" s="138">
        <v>405375.75747999997</v>
      </c>
      <c r="C74" s="138">
        <v>468676.85525000002</v>
      </c>
      <c r="D74" s="139">
        <f t="shared" si="4"/>
        <v>0.15615412762595487</v>
      </c>
    </row>
    <row r="75" spans="1:4" x14ac:dyDescent="0.25">
      <c r="A75" s="132" t="s">
        <v>187</v>
      </c>
      <c r="B75" s="138">
        <v>322914.65733000002</v>
      </c>
      <c r="C75" s="138">
        <v>424995.99466000003</v>
      </c>
      <c r="D75" s="139">
        <f t="shared" si="4"/>
        <v>0.3161248181610995</v>
      </c>
    </row>
    <row r="76" spans="1:4" x14ac:dyDescent="0.25">
      <c r="A76" s="132" t="s">
        <v>188</v>
      </c>
      <c r="B76" s="138">
        <v>479929.34123999998</v>
      </c>
      <c r="C76" s="138">
        <v>325232.14153000002</v>
      </c>
      <c r="D76" s="139">
        <f t="shared" si="4"/>
        <v>-0.32233328204169948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54" t="s">
        <v>76</v>
      </c>
      <c r="B78" s="154"/>
      <c r="C78" s="154"/>
      <c r="D78" s="154"/>
    </row>
    <row r="79" spans="1:4" ht="15.6" x14ac:dyDescent="0.3">
      <c r="A79" s="153" t="s">
        <v>77</v>
      </c>
      <c r="B79" s="153"/>
      <c r="C79" s="153"/>
      <c r="D79" s="153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75</v>
      </c>
      <c r="B81" s="130" t="s">
        <v>157</v>
      </c>
      <c r="C81" s="130" t="s">
        <v>158</v>
      </c>
      <c r="D81" s="131" t="s">
        <v>65</v>
      </c>
    </row>
    <row r="82" spans="1:4" x14ac:dyDescent="0.25">
      <c r="A82" s="132" t="s">
        <v>189</v>
      </c>
      <c r="B82" s="138">
        <v>6115.0187500000002</v>
      </c>
      <c r="C82" s="138">
        <v>67531.627439999997</v>
      </c>
      <c r="D82" s="139">
        <f t="shared" ref="D82:D91" si="5">(C82-B82)/B82</f>
        <v>10.04356833574713</v>
      </c>
    </row>
    <row r="83" spans="1:4" x14ac:dyDescent="0.25">
      <c r="A83" s="132" t="s">
        <v>190</v>
      </c>
      <c r="B83" s="138">
        <v>236.93638999999999</v>
      </c>
      <c r="C83" s="138">
        <v>1204.056</v>
      </c>
      <c r="D83" s="139">
        <f t="shared" si="5"/>
        <v>4.081768992935193</v>
      </c>
    </row>
    <row r="84" spans="1:4" x14ac:dyDescent="0.25">
      <c r="A84" s="132" t="s">
        <v>191</v>
      </c>
      <c r="B84" s="138">
        <v>21381.458719999999</v>
      </c>
      <c r="C84" s="138">
        <v>94147.818029999995</v>
      </c>
      <c r="D84" s="139">
        <f t="shared" si="5"/>
        <v>3.4032457870582555</v>
      </c>
    </row>
    <row r="85" spans="1:4" x14ac:dyDescent="0.25">
      <c r="A85" s="132" t="s">
        <v>185</v>
      </c>
      <c r="B85" s="138">
        <v>161835.57370000001</v>
      </c>
      <c r="C85" s="138">
        <v>505254.56641000003</v>
      </c>
      <c r="D85" s="139">
        <f t="shared" si="5"/>
        <v>2.1220241313977559</v>
      </c>
    </row>
    <row r="86" spans="1:4" x14ac:dyDescent="0.25">
      <c r="A86" s="132" t="s">
        <v>192</v>
      </c>
      <c r="B86" s="138">
        <v>3534.9810499999999</v>
      </c>
      <c r="C86" s="138">
        <v>10330.11887</v>
      </c>
      <c r="D86" s="139">
        <f t="shared" si="5"/>
        <v>1.9222557982312241</v>
      </c>
    </row>
    <row r="87" spans="1:4" x14ac:dyDescent="0.25">
      <c r="A87" s="132" t="s">
        <v>193</v>
      </c>
      <c r="B87" s="138">
        <v>700.97028</v>
      </c>
      <c r="C87" s="138">
        <v>1928.3831700000001</v>
      </c>
      <c r="D87" s="139">
        <f t="shared" si="5"/>
        <v>1.7510198720550607</v>
      </c>
    </row>
    <row r="88" spans="1:4" x14ac:dyDescent="0.25">
      <c r="A88" s="132" t="s">
        <v>194</v>
      </c>
      <c r="B88" s="138">
        <v>34379.402309999998</v>
      </c>
      <c r="C88" s="138">
        <v>89661.988729999997</v>
      </c>
      <c r="D88" s="139">
        <f t="shared" si="5"/>
        <v>1.6080147619064296</v>
      </c>
    </row>
    <row r="89" spans="1:4" x14ac:dyDescent="0.25">
      <c r="A89" s="132" t="s">
        <v>195</v>
      </c>
      <c r="B89" s="138">
        <v>5051.8463700000002</v>
      </c>
      <c r="C89" s="138">
        <v>12270.21884</v>
      </c>
      <c r="D89" s="139">
        <f t="shared" si="5"/>
        <v>1.4288582710800051</v>
      </c>
    </row>
    <row r="90" spans="1:4" x14ac:dyDescent="0.25">
      <c r="A90" s="132" t="s">
        <v>196</v>
      </c>
      <c r="B90" s="138">
        <v>8373.1951200000003</v>
      </c>
      <c r="C90" s="138">
        <v>19069.84748</v>
      </c>
      <c r="D90" s="139">
        <f t="shared" si="5"/>
        <v>1.2774875309486398</v>
      </c>
    </row>
    <row r="91" spans="1:4" x14ac:dyDescent="0.25">
      <c r="A91" s="132" t="s">
        <v>197</v>
      </c>
      <c r="B91" s="138">
        <v>71445.886129999999</v>
      </c>
      <c r="C91" s="138">
        <v>152459.81628999999</v>
      </c>
      <c r="D91" s="139">
        <f t="shared" si="5"/>
        <v>1.1339201533954015</v>
      </c>
    </row>
    <row r="92" spans="1:4" x14ac:dyDescent="0.25">
      <c r="A92" s="127" t="s">
        <v>118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/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4.33203125" style="17" bestFit="1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52" t="s">
        <v>121</v>
      </c>
      <c r="C1" s="152"/>
      <c r="D1" s="152"/>
      <c r="E1" s="152"/>
      <c r="F1" s="152"/>
      <c r="G1" s="152"/>
      <c r="H1" s="152"/>
      <c r="I1" s="152"/>
      <c r="J1" s="152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6" t="s">
        <v>112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</row>
    <row r="6" spans="1:13" ht="17.399999999999999" x14ac:dyDescent="0.25">
      <c r="A6" s="88"/>
      <c r="B6" s="155" t="str">
        <f>SEKTOR_USD!B6</f>
        <v>1 - 30 EYLÜL</v>
      </c>
      <c r="C6" s="155"/>
      <c r="D6" s="155"/>
      <c r="E6" s="155"/>
      <c r="F6" s="155" t="str">
        <f>SEKTOR_USD!F6</f>
        <v>1 OCAK  -  30 EYLÜL</v>
      </c>
      <c r="G6" s="155"/>
      <c r="H6" s="155"/>
      <c r="I6" s="155"/>
      <c r="J6" s="155" t="s">
        <v>104</v>
      </c>
      <c r="K6" s="155"/>
      <c r="L6" s="155"/>
      <c r="M6" s="155"/>
    </row>
    <row r="7" spans="1:13" ht="28.2" x14ac:dyDescent="0.3">
      <c r="A7" s="89" t="s">
        <v>1</v>
      </c>
      <c r="B7" s="90">
        <f>SEKTOR_USD!B7</f>
        <v>2020</v>
      </c>
      <c r="C7" s="91">
        <f>SEKTOR_USD!C7</f>
        <v>2021</v>
      </c>
      <c r="D7" s="7" t="s">
        <v>120</v>
      </c>
      <c r="E7" s="7" t="s">
        <v>116</v>
      </c>
      <c r="F7" s="5"/>
      <c r="G7" s="6"/>
      <c r="H7" s="7" t="s">
        <v>120</v>
      </c>
      <c r="I7" s="7" t="s">
        <v>116</v>
      </c>
      <c r="J7" s="5"/>
      <c r="K7" s="5"/>
      <c r="L7" s="7" t="s">
        <v>120</v>
      </c>
      <c r="M7" s="7" t="s">
        <v>116</v>
      </c>
    </row>
    <row r="8" spans="1:13" ht="16.8" x14ac:dyDescent="0.3">
      <c r="A8" s="92" t="s">
        <v>2</v>
      </c>
      <c r="B8" s="93">
        <f>SEKTOR_USD!B8*$B$53</f>
        <v>16701233.17138328</v>
      </c>
      <c r="C8" s="93">
        <f>SEKTOR_USD!C8*$C$53</f>
        <v>23472742.453051519</v>
      </c>
      <c r="D8" s="94">
        <f t="shared" ref="D8:D43" si="0">(C8-B8)/B8*100</f>
        <v>40.544965824864221</v>
      </c>
      <c r="E8" s="94">
        <f>C8/C$44*100</f>
        <v>14.291812376486416</v>
      </c>
      <c r="F8" s="93">
        <f>SEKTOR_USD!F8*$B$54</f>
        <v>115166452.58539008</v>
      </c>
      <c r="G8" s="93">
        <f>SEKTOR_USD!G8*$C$54</f>
        <v>167769610.80363843</v>
      </c>
      <c r="H8" s="94">
        <f t="shared" ref="H8:H43" si="1">(G8-F8)/F8*100</f>
        <v>45.675764979602704</v>
      </c>
      <c r="I8" s="94">
        <f>G8/G$44*100</f>
        <v>14.054845817156201</v>
      </c>
      <c r="J8" s="93">
        <f>SEKTOR_USD!J8*$B$55</f>
        <v>156853323.13516748</v>
      </c>
      <c r="K8" s="93">
        <f>SEKTOR_USD!K8*$C$55</f>
        <v>224814656.24580595</v>
      </c>
      <c r="L8" s="94">
        <f t="shared" ref="L8:L43" si="2">(K8-J8)/J8*100</f>
        <v>43.327952352066632</v>
      </c>
      <c r="M8" s="94">
        <f>K8/K$44*100</f>
        <v>14.358878947538962</v>
      </c>
    </row>
    <row r="9" spans="1:13" s="21" customFormat="1" ht="15.6" x14ac:dyDescent="0.3">
      <c r="A9" s="95" t="s">
        <v>3</v>
      </c>
      <c r="B9" s="93">
        <f>SEKTOR_USD!B9*$B$53</f>
        <v>11274732.97468422</v>
      </c>
      <c r="C9" s="93">
        <f>SEKTOR_USD!C9*$C$53</f>
        <v>15275223.335098434</v>
      </c>
      <c r="D9" s="96">
        <f t="shared" si="0"/>
        <v>35.48190781455078</v>
      </c>
      <c r="E9" s="96">
        <f t="shared" ref="E9:E44" si="3">C9/C$44*100</f>
        <v>9.3006015956935162</v>
      </c>
      <c r="F9" s="93">
        <f>SEKTOR_USD!F9*$B$54</f>
        <v>76973693.617391169</v>
      </c>
      <c r="G9" s="93">
        <f>SEKTOR_USD!G9*$C$54</f>
        <v>108071132.53526689</v>
      </c>
      <c r="H9" s="96">
        <f t="shared" si="1"/>
        <v>40.400086648368493</v>
      </c>
      <c r="I9" s="96">
        <f t="shared" ref="I9:I44" si="4">G9/G$44*100</f>
        <v>9.053624776220131</v>
      </c>
      <c r="J9" s="93">
        <f>SEKTOR_USD!J9*$B$55</f>
        <v>105958751.1850978</v>
      </c>
      <c r="K9" s="93">
        <f>SEKTOR_USD!K9*$C$55</f>
        <v>146705220.43635955</v>
      </c>
      <c r="L9" s="96">
        <f t="shared" si="2"/>
        <v>38.455029712536287</v>
      </c>
      <c r="M9" s="96">
        <f t="shared" ref="M9:M44" si="5">K9/K$44*100</f>
        <v>9.3700407989170156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4849189.2163263699</v>
      </c>
      <c r="C10" s="98">
        <f>SEKTOR_USD!C10*$C$53</f>
        <v>7250752.3950311886</v>
      </c>
      <c r="D10" s="99">
        <f t="shared" si="0"/>
        <v>49.525045766809356</v>
      </c>
      <c r="E10" s="99">
        <f t="shared" si="3"/>
        <v>4.414754391201253</v>
      </c>
      <c r="F10" s="98">
        <f>SEKTOR_USD!F10*$B$54</f>
        <v>35324081.439355433</v>
      </c>
      <c r="G10" s="98">
        <f>SEKTOR_USD!G10*$C$54</f>
        <v>52080396.470449373</v>
      </c>
      <c r="H10" s="99">
        <f t="shared" si="1"/>
        <v>47.435954024342486</v>
      </c>
      <c r="I10" s="99">
        <f t="shared" si="4"/>
        <v>4.3630186598290503</v>
      </c>
      <c r="J10" s="98">
        <f>SEKTOR_USD!J10*$B$55</f>
        <v>46747497.772180557</v>
      </c>
      <c r="K10" s="98">
        <f>SEKTOR_USD!K10*$C$55</f>
        <v>68163488.099407539</v>
      </c>
      <c r="L10" s="99">
        <f t="shared" si="2"/>
        <v>45.812057003768956</v>
      </c>
      <c r="M10" s="99">
        <f t="shared" si="5"/>
        <v>4.3535919348214849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1485768.752761862</v>
      </c>
      <c r="C11" s="98">
        <f>SEKTOR_USD!C11*$C$53</f>
        <v>1972307.6775547198</v>
      </c>
      <c r="D11" s="99">
        <f t="shared" si="0"/>
        <v>32.746611738094614</v>
      </c>
      <c r="E11" s="99">
        <f t="shared" si="3"/>
        <v>1.2008759237526261</v>
      </c>
      <c r="F11" s="98">
        <f>SEKTOR_USD!F11*$B$54</f>
        <v>11378016.381640287</v>
      </c>
      <c r="G11" s="98">
        <f>SEKTOR_USD!G11*$C$54</f>
        <v>16351651.514722263</v>
      </c>
      <c r="H11" s="99">
        <f t="shared" si="1"/>
        <v>43.712673336518456</v>
      </c>
      <c r="I11" s="99">
        <f t="shared" si="4"/>
        <v>1.3698544080445942</v>
      </c>
      <c r="J11" s="98">
        <f>SEKTOR_USD!J11*$B$55</f>
        <v>16865529.908467826</v>
      </c>
      <c r="K11" s="98">
        <f>SEKTOR_USD!K11*$C$55</f>
        <v>24604525.620996602</v>
      </c>
      <c r="L11" s="99">
        <f t="shared" si="2"/>
        <v>45.886466387535151</v>
      </c>
      <c r="M11" s="99">
        <f t="shared" si="5"/>
        <v>1.5714874236990588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1257620.3381965803</v>
      </c>
      <c r="C12" s="98">
        <f>SEKTOR_USD!C12*$C$53</f>
        <v>1739226.2371424232</v>
      </c>
      <c r="D12" s="99">
        <f t="shared" si="0"/>
        <v>38.295015142365038</v>
      </c>
      <c r="E12" s="99">
        <f t="shared" si="3"/>
        <v>1.0589599877908833</v>
      </c>
      <c r="F12" s="98">
        <f>SEKTOR_USD!F12*$B$54</f>
        <v>8069286.6796900034</v>
      </c>
      <c r="G12" s="98">
        <f>SEKTOR_USD!G12*$C$54</f>
        <v>11930949.629645739</v>
      </c>
      <c r="H12" s="99">
        <f t="shared" si="1"/>
        <v>47.856311260762993</v>
      </c>
      <c r="I12" s="99">
        <f t="shared" si="4"/>
        <v>0.99951151280426687</v>
      </c>
      <c r="J12" s="98">
        <f>SEKTOR_USD!J12*$B$55</f>
        <v>10486920.770708872</v>
      </c>
      <c r="K12" s="98">
        <f>SEKTOR_USD!K12*$C$55</f>
        <v>15741934.955911208</v>
      </c>
      <c r="L12" s="99">
        <f t="shared" si="2"/>
        <v>50.110173425550911</v>
      </c>
      <c r="M12" s="99">
        <f t="shared" si="5"/>
        <v>1.0054350646286121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1119541.5869990017</v>
      </c>
      <c r="C13" s="98">
        <f>SEKTOR_USD!C13*$C$53</f>
        <v>1372361.1920414027</v>
      </c>
      <c r="D13" s="99">
        <f t="shared" si="0"/>
        <v>22.582421946477137</v>
      </c>
      <c r="E13" s="99">
        <f t="shared" si="3"/>
        <v>0.83558743545440128</v>
      </c>
      <c r="F13" s="98">
        <f>SEKTOR_USD!F13*$B$54</f>
        <v>6241012.0301392004</v>
      </c>
      <c r="G13" s="98">
        <f>SEKTOR_USD!G13*$C$54</f>
        <v>8357851.3933759248</v>
      </c>
      <c r="H13" s="99">
        <f t="shared" si="1"/>
        <v>33.918206742977716</v>
      </c>
      <c r="I13" s="99">
        <f t="shared" si="4"/>
        <v>0.70017634382004057</v>
      </c>
      <c r="J13" s="98">
        <f>SEKTOR_USD!J13*$B$55</f>
        <v>9032496.4072217233</v>
      </c>
      <c r="K13" s="98">
        <f>SEKTOR_USD!K13*$C$55</f>
        <v>12092145.773104483</v>
      </c>
      <c r="L13" s="99">
        <f t="shared" si="2"/>
        <v>33.873795548221729</v>
      </c>
      <c r="M13" s="99">
        <f t="shared" si="5"/>
        <v>0.77232356765103638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1673883.7165486736</v>
      </c>
      <c r="C14" s="98">
        <f>SEKTOR_USD!C14*$C$53</f>
        <v>1738144.3103566242</v>
      </c>
      <c r="D14" s="99">
        <f t="shared" si="0"/>
        <v>3.839011824575691</v>
      </c>
      <c r="E14" s="99">
        <f t="shared" si="3"/>
        <v>1.0583012367029494</v>
      </c>
      <c r="F14" s="98">
        <f>SEKTOR_USD!F14*$B$54</f>
        <v>9682752.407518534</v>
      </c>
      <c r="G14" s="98">
        <f>SEKTOR_USD!G14*$C$54</f>
        <v>12038310.401909595</v>
      </c>
      <c r="H14" s="99">
        <f t="shared" si="1"/>
        <v>24.327359569392691</v>
      </c>
      <c r="I14" s="99">
        <f t="shared" si="4"/>
        <v>1.0085056273745476</v>
      </c>
      <c r="J14" s="98">
        <f>SEKTOR_USD!J14*$B$55</f>
        <v>14522364.0560262</v>
      </c>
      <c r="K14" s="98">
        <f>SEKTOR_USD!K14*$C$55</f>
        <v>15985835.646444282</v>
      </c>
      <c r="L14" s="99">
        <f t="shared" si="2"/>
        <v>10.077364709851077</v>
      </c>
      <c r="M14" s="99">
        <f t="shared" si="5"/>
        <v>1.0210129657720164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143830.8222835304</v>
      </c>
      <c r="C15" s="98">
        <f>SEKTOR_USD!C15*$C$53</f>
        <v>256878.97130813199</v>
      </c>
      <c r="D15" s="99">
        <f t="shared" si="0"/>
        <v>78.597999531527648</v>
      </c>
      <c r="E15" s="99">
        <f t="shared" si="3"/>
        <v>0.15640550177482077</v>
      </c>
      <c r="F15" s="98">
        <f>SEKTOR_USD!F15*$B$54</f>
        <v>1304351.5508762498</v>
      </c>
      <c r="G15" s="98">
        <f>SEKTOR_USD!G15*$C$54</f>
        <v>1737567.1961365286</v>
      </c>
      <c r="H15" s="99">
        <f t="shared" si="1"/>
        <v>33.213104624228727</v>
      </c>
      <c r="I15" s="99">
        <f t="shared" si="4"/>
        <v>0.14556413954628838</v>
      </c>
      <c r="J15" s="98">
        <f>SEKTOR_USD!J15*$B$55</f>
        <v>1737304.7338565981</v>
      </c>
      <c r="K15" s="98">
        <f>SEKTOR_USD!K15*$C$55</f>
        <v>2347801.3276162031</v>
      </c>
      <c r="L15" s="99">
        <f t="shared" si="2"/>
        <v>35.140443807136776</v>
      </c>
      <c r="M15" s="99">
        <f t="shared" si="5"/>
        <v>0.14995372463284959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683846.82205204992</v>
      </c>
      <c r="C16" s="98">
        <f>SEKTOR_USD!C16*$C$53</f>
        <v>866555.85375349701</v>
      </c>
      <c r="D16" s="99">
        <f t="shared" si="0"/>
        <v>26.717830047551278</v>
      </c>
      <c r="E16" s="99">
        <f t="shared" si="3"/>
        <v>0.52761852179658464</v>
      </c>
      <c r="F16" s="98">
        <f>SEKTOR_USD!F16*$B$54</f>
        <v>4461125.1825883202</v>
      </c>
      <c r="G16" s="98">
        <f>SEKTOR_USD!G16*$C$54</f>
        <v>4630961.0787551943</v>
      </c>
      <c r="H16" s="99">
        <f t="shared" si="1"/>
        <v>3.8070192880876803</v>
      </c>
      <c r="I16" s="99">
        <f t="shared" si="4"/>
        <v>0.38795729235693055</v>
      </c>
      <c r="J16" s="98">
        <f>SEKTOR_USD!J16*$B$55</f>
        <v>5907869.2265816601</v>
      </c>
      <c r="K16" s="98">
        <f>SEKTOR_USD!K16*$C$55</f>
        <v>6592222.0326680951</v>
      </c>
      <c r="L16" s="99">
        <f t="shared" si="2"/>
        <v>11.583750077054548</v>
      </c>
      <c r="M16" s="99">
        <f t="shared" si="5"/>
        <v>0.421044249263203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61051.719516153244</v>
      </c>
      <c r="C17" s="98">
        <f>SEKTOR_USD!C17*$C$53</f>
        <v>78996.697910445306</v>
      </c>
      <c r="D17" s="99">
        <f t="shared" si="0"/>
        <v>29.393076127109126</v>
      </c>
      <c r="E17" s="99">
        <f t="shared" si="3"/>
        <v>4.8098597219997492E-2</v>
      </c>
      <c r="F17" s="98">
        <f>SEKTOR_USD!F17*$B$54</f>
        <v>513067.94558314927</v>
      </c>
      <c r="G17" s="98">
        <f>SEKTOR_USD!G17*$C$54</f>
        <v>943444.85027226573</v>
      </c>
      <c r="H17" s="99">
        <f t="shared" si="1"/>
        <v>83.88302336836756</v>
      </c>
      <c r="I17" s="99">
        <f t="shared" si="4"/>
        <v>7.9036792444410572E-2</v>
      </c>
      <c r="J17" s="98">
        <f>SEKTOR_USD!J17*$B$55</f>
        <v>658768.31005435484</v>
      </c>
      <c r="K17" s="98">
        <f>SEKTOR_USD!K17*$C$55</f>
        <v>1177266.9802111739</v>
      </c>
      <c r="L17" s="99">
        <f t="shared" si="2"/>
        <v>78.707287864839444</v>
      </c>
      <c r="M17" s="99">
        <f t="shared" si="5"/>
        <v>7.5191868448756222E-2</v>
      </c>
    </row>
    <row r="18" spans="1:13" s="21" customFormat="1" ht="15.6" x14ac:dyDescent="0.3">
      <c r="A18" s="95" t="s">
        <v>12</v>
      </c>
      <c r="B18" s="93">
        <f>SEKTOR_USD!B18*$B$53</f>
        <v>1553809.957368999</v>
      </c>
      <c r="C18" s="93">
        <f>SEKTOR_USD!C18*$C$53</f>
        <v>2570998.9556962242</v>
      </c>
      <c r="D18" s="96">
        <f t="shared" si="0"/>
        <v>65.464183280791204</v>
      </c>
      <c r="E18" s="96">
        <f t="shared" si="3"/>
        <v>1.5654001558806394</v>
      </c>
      <c r="F18" s="93">
        <f>SEKTOR_USD!F18*$B$54</f>
        <v>11659162.574201884</v>
      </c>
      <c r="G18" s="93">
        <f>SEKTOR_USD!G18*$C$54</f>
        <v>19324078.390450083</v>
      </c>
      <c r="H18" s="96">
        <f t="shared" si="1"/>
        <v>65.741563919936112</v>
      </c>
      <c r="I18" s="96">
        <f t="shared" si="4"/>
        <v>1.6188685247312127</v>
      </c>
      <c r="J18" s="93">
        <f>SEKTOR_USD!J18*$B$55</f>
        <v>15304604.73417709</v>
      </c>
      <c r="K18" s="93">
        <f>SEKTOR_USD!K18*$C$55</f>
        <v>24963482.235398851</v>
      </c>
      <c r="L18" s="96">
        <f t="shared" si="2"/>
        <v>63.110924254399613</v>
      </c>
      <c r="M18" s="96">
        <f t="shared" si="5"/>
        <v>1.5944139297360356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1553809.957368999</v>
      </c>
      <c r="C19" s="98">
        <f>SEKTOR_USD!C19*$C$53</f>
        <v>2570998.9556962242</v>
      </c>
      <c r="D19" s="99">
        <f t="shared" si="0"/>
        <v>65.464183280791204</v>
      </c>
      <c r="E19" s="99">
        <f t="shared" si="3"/>
        <v>1.5654001558806394</v>
      </c>
      <c r="F19" s="98">
        <f>SEKTOR_USD!F19*$B$54</f>
        <v>11659162.574201884</v>
      </c>
      <c r="G19" s="98">
        <f>SEKTOR_USD!G19*$C$54</f>
        <v>19324078.390450083</v>
      </c>
      <c r="H19" s="99">
        <f t="shared" si="1"/>
        <v>65.741563919936112</v>
      </c>
      <c r="I19" s="99">
        <f t="shared" si="4"/>
        <v>1.6188685247312127</v>
      </c>
      <c r="J19" s="98">
        <f>SEKTOR_USD!J19*$B$55</f>
        <v>15304604.73417709</v>
      </c>
      <c r="K19" s="98">
        <f>SEKTOR_USD!K19*$C$55</f>
        <v>24963482.235398851</v>
      </c>
      <c r="L19" s="99">
        <f t="shared" si="2"/>
        <v>63.110924254399613</v>
      </c>
      <c r="M19" s="99">
        <f t="shared" si="5"/>
        <v>1.5944139297360356</v>
      </c>
    </row>
    <row r="20" spans="1:13" s="21" customFormat="1" ht="15.6" x14ac:dyDescent="0.3">
      <c r="A20" s="95" t="s">
        <v>110</v>
      </c>
      <c r="B20" s="93">
        <f>SEKTOR_USD!B20*$B$53</f>
        <v>3872690.2393300622</v>
      </c>
      <c r="C20" s="93">
        <f>SEKTOR_USD!C20*$C$53</f>
        <v>5626520.1622568583</v>
      </c>
      <c r="D20" s="96">
        <f t="shared" si="0"/>
        <v>45.287121213964994</v>
      </c>
      <c r="E20" s="96">
        <f t="shared" si="3"/>
        <v>3.4258106249122586</v>
      </c>
      <c r="F20" s="93">
        <f>SEKTOR_USD!F20*$B$54</f>
        <v>26533596.393797014</v>
      </c>
      <c r="G20" s="93">
        <f>SEKTOR_USD!G20*$C$54</f>
        <v>40374399.877921484</v>
      </c>
      <c r="H20" s="96">
        <f t="shared" si="1"/>
        <v>52.163315061806529</v>
      </c>
      <c r="I20" s="96">
        <f t="shared" si="4"/>
        <v>3.3823525162048602</v>
      </c>
      <c r="J20" s="93">
        <f>SEKTOR_USD!J20*$B$55</f>
        <v>35589967.215892598</v>
      </c>
      <c r="K20" s="93">
        <f>SEKTOR_USD!K20*$C$55</f>
        <v>53145953.574047565</v>
      </c>
      <c r="L20" s="96">
        <f t="shared" si="2"/>
        <v>49.328470160307965</v>
      </c>
      <c r="M20" s="96">
        <f t="shared" si="5"/>
        <v>3.3944242188859115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3872690.2393300622</v>
      </c>
      <c r="C21" s="98">
        <f>SEKTOR_USD!C21*$C$53</f>
        <v>5626520.1622568583</v>
      </c>
      <c r="D21" s="99">
        <f t="shared" si="0"/>
        <v>45.287121213964994</v>
      </c>
      <c r="E21" s="99">
        <f t="shared" si="3"/>
        <v>3.4258106249122586</v>
      </c>
      <c r="F21" s="98">
        <f>SEKTOR_USD!F21*$B$54</f>
        <v>26533596.393797014</v>
      </c>
      <c r="G21" s="98">
        <f>SEKTOR_USD!G21*$C$54</f>
        <v>40374399.877921484</v>
      </c>
      <c r="H21" s="99">
        <f t="shared" si="1"/>
        <v>52.163315061806529</v>
      </c>
      <c r="I21" s="99">
        <f t="shared" si="4"/>
        <v>3.3823525162048602</v>
      </c>
      <c r="J21" s="98">
        <f>SEKTOR_USD!J21*$B$55</f>
        <v>35589967.215892598</v>
      </c>
      <c r="K21" s="98">
        <f>SEKTOR_USD!K21*$C$55</f>
        <v>53145953.574047565</v>
      </c>
      <c r="L21" s="99">
        <f t="shared" si="2"/>
        <v>49.328470160307965</v>
      </c>
      <c r="M21" s="99">
        <f t="shared" si="5"/>
        <v>3.3944242188859115</v>
      </c>
    </row>
    <row r="22" spans="1:13" ht="16.8" x14ac:dyDescent="0.3">
      <c r="A22" s="92" t="s">
        <v>14</v>
      </c>
      <c r="B22" s="93">
        <f>SEKTOR_USD!B22*$B$53</f>
        <v>92146573.121397823</v>
      </c>
      <c r="C22" s="93">
        <f>SEKTOR_USD!C22*$C$53</f>
        <v>135767572.47328338</v>
      </c>
      <c r="D22" s="96">
        <f t="shared" si="0"/>
        <v>47.338710354879275</v>
      </c>
      <c r="E22" s="96">
        <f t="shared" si="3"/>
        <v>82.664591769801291</v>
      </c>
      <c r="F22" s="93">
        <f>SEKTOR_USD!F22*$B$54</f>
        <v>597742054.01475942</v>
      </c>
      <c r="G22" s="93">
        <f>SEKTOR_USD!G22*$C$54</f>
        <v>990333921.64440858</v>
      </c>
      <c r="H22" s="96">
        <f t="shared" si="1"/>
        <v>65.679144539486472</v>
      </c>
      <c r="I22" s="96">
        <f t="shared" si="4"/>
        <v>82.964909494264333</v>
      </c>
      <c r="J22" s="93">
        <f>SEKTOR_USD!J22*$B$55</f>
        <v>810660241.08853543</v>
      </c>
      <c r="K22" s="93">
        <f>SEKTOR_USD!K22*$C$55</f>
        <v>1295041207.7901371</v>
      </c>
      <c r="L22" s="96">
        <f t="shared" si="2"/>
        <v>59.751415223125569</v>
      </c>
      <c r="M22" s="96">
        <f t="shared" si="5"/>
        <v>82.714090999483645</v>
      </c>
    </row>
    <row r="23" spans="1:13" s="21" customFormat="1" ht="15.6" x14ac:dyDescent="0.3">
      <c r="A23" s="95" t="s">
        <v>15</v>
      </c>
      <c r="B23" s="93">
        <f>SEKTOR_USD!B23*$B$53</f>
        <v>8194324.0240147226</v>
      </c>
      <c r="C23" s="93">
        <f>SEKTOR_USD!C23*$C$53</f>
        <v>11879663.474632604</v>
      </c>
      <c r="D23" s="96">
        <f t="shared" si="0"/>
        <v>44.97429488774705</v>
      </c>
      <c r="E23" s="96">
        <f t="shared" si="3"/>
        <v>7.2331523176225945</v>
      </c>
      <c r="F23" s="93">
        <f>SEKTOR_USD!F23*$B$54</f>
        <v>52491063.486291103</v>
      </c>
      <c r="G23" s="93">
        <f>SEKTOR_USD!G23*$C$54</f>
        <v>88964641.542300344</v>
      </c>
      <c r="H23" s="96">
        <f t="shared" si="1"/>
        <v>69.485309752839953</v>
      </c>
      <c r="I23" s="96">
        <f t="shared" si="4"/>
        <v>7.452984566549901</v>
      </c>
      <c r="J23" s="93">
        <f>SEKTOR_USD!J23*$B$55</f>
        <v>70781225.555678815</v>
      </c>
      <c r="K23" s="93">
        <f>SEKTOR_USD!K23*$C$55</f>
        <v>115862145.07793435</v>
      </c>
      <c r="L23" s="96">
        <f t="shared" si="2"/>
        <v>63.690504322778963</v>
      </c>
      <c r="M23" s="96">
        <f t="shared" si="5"/>
        <v>7.4000981233059298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5179980.569828392</v>
      </c>
      <c r="C24" s="98">
        <f>SEKTOR_USD!C24*$C$53</f>
        <v>8080872.0558011625</v>
      </c>
      <c r="D24" s="99">
        <f t="shared" si="0"/>
        <v>56.00197620179248</v>
      </c>
      <c r="E24" s="99">
        <f t="shared" si="3"/>
        <v>4.9201880645560543</v>
      </c>
      <c r="F24" s="98">
        <f>SEKTOR_USD!F24*$B$54</f>
        <v>33935623.858820692</v>
      </c>
      <c r="G24" s="98">
        <f>SEKTOR_USD!G24*$C$54</f>
        <v>59707268.531607702</v>
      </c>
      <c r="H24" s="99">
        <f t="shared" si="1"/>
        <v>75.94274612425707</v>
      </c>
      <c r="I24" s="99">
        <f t="shared" si="4"/>
        <v>5.0019574424445725</v>
      </c>
      <c r="J24" s="98">
        <f>SEKTOR_USD!J24*$B$55</f>
        <v>45602263.643625945</v>
      </c>
      <c r="K24" s="98">
        <f>SEKTOR_USD!K24*$C$55</f>
        <v>77329270.288612708</v>
      </c>
      <c r="L24" s="99">
        <f t="shared" si="2"/>
        <v>69.57331524796227</v>
      </c>
      <c r="M24" s="99">
        <f t="shared" si="5"/>
        <v>4.9390090918346239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982406.43608958565</v>
      </c>
      <c r="C25" s="98">
        <f>SEKTOR_USD!C25*$C$53</f>
        <v>1471811.0699525392</v>
      </c>
      <c r="D25" s="99">
        <f t="shared" si="0"/>
        <v>49.816920562023341</v>
      </c>
      <c r="E25" s="99">
        <f t="shared" si="3"/>
        <v>0.89613932873288216</v>
      </c>
      <c r="F25" s="98">
        <f>SEKTOR_USD!F25*$B$54</f>
        <v>6643751.759283998</v>
      </c>
      <c r="G25" s="98">
        <f>SEKTOR_USD!G25*$C$54</f>
        <v>10272144.851984337</v>
      </c>
      <c r="H25" s="99">
        <f t="shared" si="1"/>
        <v>54.61361628435337</v>
      </c>
      <c r="I25" s="99">
        <f t="shared" si="4"/>
        <v>0.86054566982999536</v>
      </c>
      <c r="J25" s="98">
        <f>SEKTOR_USD!J25*$B$55</f>
        <v>8923410.0637090523</v>
      </c>
      <c r="K25" s="98">
        <f>SEKTOR_USD!K25*$C$55</f>
        <v>12972924.667272892</v>
      </c>
      <c r="L25" s="99">
        <f t="shared" si="2"/>
        <v>45.380796967215041</v>
      </c>
      <c r="M25" s="99">
        <f t="shared" si="5"/>
        <v>0.82857878575871868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2031937.0180967455</v>
      </c>
      <c r="C26" s="98">
        <f>SEKTOR_USD!C26*$C$53</f>
        <v>2326980.3488789038</v>
      </c>
      <c r="D26" s="99">
        <f t="shared" si="0"/>
        <v>14.520299012934787</v>
      </c>
      <c r="E26" s="99">
        <f t="shared" si="3"/>
        <v>1.4168249243336595</v>
      </c>
      <c r="F26" s="98">
        <f>SEKTOR_USD!F26*$B$54</f>
        <v>11911687.868186414</v>
      </c>
      <c r="G26" s="98">
        <f>SEKTOR_USD!G26*$C$54</f>
        <v>18985228.158708319</v>
      </c>
      <c r="H26" s="99">
        <f t="shared" si="1"/>
        <v>59.383190432766689</v>
      </c>
      <c r="I26" s="99">
        <f t="shared" si="4"/>
        <v>1.5904814542753345</v>
      </c>
      <c r="J26" s="98">
        <f>SEKTOR_USD!J26*$B$55</f>
        <v>16255551.848343819</v>
      </c>
      <c r="K26" s="98">
        <f>SEKTOR_USD!K26*$C$55</f>
        <v>25559950.122048743</v>
      </c>
      <c r="L26" s="99">
        <f t="shared" si="2"/>
        <v>57.238279945893645</v>
      </c>
      <c r="M26" s="99">
        <f t="shared" si="5"/>
        <v>1.6325102457125877</v>
      </c>
    </row>
    <row r="27" spans="1:13" s="21" customFormat="1" ht="15.6" x14ac:dyDescent="0.3">
      <c r="A27" s="95" t="s">
        <v>19</v>
      </c>
      <c r="B27" s="93">
        <f>SEKTOR_USD!B27*$B$53</f>
        <v>12193933.480117535</v>
      </c>
      <c r="C27" s="93">
        <f>SEKTOR_USD!C27*$C$53</f>
        <v>19629990.525748424</v>
      </c>
      <c r="D27" s="96">
        <f t="shared" si="0"/>
        <v>60.981610714504356</v>
      </c>
      <c r="E27" s="96">
        <f t="shared" si="3"/>
        <v>11.952081956649698</v>
      </c>
      <c r="F27" s="93">
        <f>SEKTOR_USD!F27*$B$54</f>
        <v>88215061.681791767</v>
      </c>
      <c r="G27" s="93">
        <f>SEKTOR_USD!G27*$C$54</f>
        <v>147746298.63924822</v>
      </c>
      <c r="H27" s="96">
        <f t="shared" si="1"/>
        <v>67.484209411083071</v>
      </c>
      <c r="I27" s="96">
        <f t="shared" si="4"/>
        <v>12.377399205274395</v>
      </c>
      <c r="J27" s="93">
        <f>SEKTOR_USD!J27*$B$55</f>
        <v>121296780.08516619</v>
      </c>
      <c r="K27" s="93">
        <f>SEKTOR_USD!K27*$C$55</f>
        <v>188152653.16347155</v>
      </c>
      <c r="L27" s="96">
        <f t="shared" si="2"/>
        <v>55.117599190484533</v>
      </c>
      <c r="M27" s="96">
        <f t="shared" si="5"/>
        <v>12.017282216149876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12193933.480117535</v>
      </c>
      <c r="C28" s="98">
        <f>SEKTOR_USD!C28*$C$53</f>
        <v>19629990.525748424</v>
      </c>
      <c r="D28" s="99">
        <f t="shared" si="0"/>
        <v>60.981610714504356</v>
      </c>
      <c r="E28" s="99">
        <f t="shared" si="3"/>
        <v>11.952081956649698</v>
      </c>
      <c r="F28" s="98">
        <f>SEKTOR_USD!F28*$B$54</f>
        <v>88215061.681791767</v>
      </c>
      <c r="G28" s="98">
        <f>SEKTOR_USD!G28*$C$54</f>
        <v>147746298.63924822</v>
      </c>
      <c r="H28" s="99">
        <f t="shared" si="1"/>
        <v>67.484209411083071</v>
      </c>
      <c r="I28" s="99">
        <f t="shared" si="4"/>
        <v>12.377399205274395</v>
      </c>
      <c r="J28" s="98">
        <f>SEKTOR_USD!J28*$B$55</f>
        <v>121296780.08516619</v>
      </c>
      <c r="K28" s="98">
        <f>SEKTOR_USD!K28*$C$55</f>
        <v>188152653.16347155</v>
      </c>
      <c r="L28" s="99">
        <f t="shared" si="2"/>
        <v>55.117599190484533</v>
      </c>
      <c r="M28" s="99">
        <f t="shared" si="5"/>
        <v>12.017282216149876</v>
      </c>
    </row>
    <row r="29" spans="1:13" s="21" customFormat="1" ht="15.6" x14ac:dyDescent="0.3">
      <c r="A29" s="95" t="s">
        <v>21</v>
      </c>
      <c r="B29" s="93">
        <f>SEKTOR_USD!B29*$B$53</f>
        <v>71758315.617265567</v>
      </c>
      <c r="C29" s="93">
        <f>SEKTOR_USD!C29*$C$53</f>
        <v>104257918.47290237</v>
      </c>
      <c r="D29" s="96">
        <f t="shared" si="0"/>
        <v>45.290364713935908</v>
      </c>
      <c r="E29" s="96">
        <f t="shared" si="3"/>
        <v>63.479357495529008</v>
      </c>
      <c r="F29" s="93">
        <f>SEKTOR_USD!F29*$B$54</f>
        <v>457035928.84667653</v>
      </c>
      <c r="G29" s="93">
        <f>SEKTOR_USD!G29*$C$54</f>
        <v>753622981.46285999</v>
      </c>
      <c r="H29" s="96">
        <f t="shared" si="1"/>
        <v>64.893596738579518</v>
      </c>
      <c r="I29" s="96">
        <f t="shared" si="4"/>
        <v>63.134525722440024</v>
      </c>
      <c r="J29" s="93">
        <f>SEKTOR_USD!J29*$B$55</f>
        <v>618582235.44769049</v>
      </c>
      <c r="K29" s="93">
        <f>SEKTOR_USD!K29*$C$55</f>
        <v>991026409.54873133</v>
      </c>
      <c r="L29" s="96">
        <f t="shared" si="2"/>
        <v>60.209322666935208</v>
      </c>
      <c r="M29" s="96">
        <f t="shared" si="5"/>
        <v>63.296710660027856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13473761.062147558</v>
      </c>
      <c r="C30" s="98">
        <f>SEKTOR_USD!C30*$C$53</f>
        <v>16663992.167633167</v>
      </c>
      <c r="D30" s="99">
        <f t="shared" si="0"/>
        <v>23.677361434351603</v>
      </c>
      <c r="E30" s="99">
        <f t="shared" si="3"/>
        <v>10.14617912582648</v>
      </c>
      <c r="F30" s="98">
        <f>SEKTOR_USD!F30*$B$54</f>
        <v>81476237.956036076</v>
      </c>
      <c r="G30" s="98">
        <f>SEKTOR_USD!G30*$C$54</f>
        <v>120110168.961429</v>
      </c>
      <c r="H30" s="99">
        <f t="shared" si="1"/>
        <v>47.417421293113073</v>
      </c>
      <c r="I30" s="99">
        <f t="shared" si="4"/>
        <v>10.062191226045655</v>
      </c>
      <c r="J30" s="98">
        <f>SEKTOR_USD!J30*$B$55</f>
        <v>107337561.7415718</v>
      </c>
      <c r="K30" s="98">
        <f>SEKTOR_USD!K30*$C$55</f>
        <v>159613137.38812369</v>
      </c>
      <c r="L30" s="99">
        <f t="shared" si="2"/>
        <v>48.702033843857642</v>
      </c>
      <c r="M30" s="99">
        <f t="shared" si="5"/>
        <v>10.194467551470987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19630810.924816154</v>
      </c>
      <c r="C31" s="98">
        <f>SEKTOR_USD!C31*$C$53</f>
        <v>21104775.719455041</v>
      </c>
      <c r="D31" s="99">
        <f t="shared" si="0"/>
        <v>7.508425404757908</v>
      </c>
      <c r="E31" s="99">
        <f t="shared" si="3"/>
        <v>12.85003213551067</v>
      </c>
      <c r="F31" s="98">
        <f>SEKTOR_USD!F31*$B$54</f>
        <v>115346525.55361611</v>
      </c>
      <c r="G31" s="98">
        <f>SEKTOR_USD!G31*$C$54</f>
        <v>172320244.16702375</v>
      </c>
      <c r="H31" s="99">
        <f t="shared" si="1"/>
        <v>49.393528188176546</v>
      </c>
      <c r="I31" s="99">
        <f t="shared" si="4"/>
        <v>14.436073680691308</v>
      </c>
      <c r="J31" s="98">
        <f>SEKTOR_USD!J31*$B$55</f>
        <v>163574528.88924226</v>
      </c>
      <c r="K31" s="98">
        <f>SEKTOR_USD!K31*$C$55</f>
        <v>238783600.11838782</v>
      </c>
      <c r="L31" s="99">
        <f t="shared" si="2"/>
        <v>45.978473384490243</v>
      </c>
      <c r="M31" s="99">
        <f t="shared" si="5"/>
        <v>15.251073333086772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1205439.1754554925</v>
      </c>
      <c r="C32" s="98">
        <f>SEKTOR_USD!C32*$C$53</f>
        <v>1006219.1159393925</v>
      </c>
      <c r="D32" s="99">
        <f t="shared" si="0"/>
        <v>-16.526761662679647</v>
      </c>
      <c r="E32" s="99">
        <f t="shared" si="3"/>
        <v>0.61265507613364967</v>
      </c>
      <c r="F32" s="98">
        <f>SEKTOR_USD!F32*$B$54</f>
        <v>6204760.1486571282</v>
      </c>
      <c r="G32" s="98">
        <f>SEKTOR_USD!G32*$C$54</f>
        <v>8006127.882759572</v>
      </c>
      <c r="H32" s="99">
        <f t="shared" si="1"/>
        <v>29.032028490131189</v>
      </c>
      <c r="I32" s="99">
        <f t="shared" si="4"/>
        <v>0.67071081851839565</v>
      </c>
      <c r="J32" s="98">
        <f>SEKTOR_USD!J32*$B$55</f>
        <v>8040127.772474681</v>
      </c>
      <c r="K32" s="98">
        <f>SEKTOR_USD!K32*$C$55</f>
        <v>11597376.94243231</v>
      </c>
      <c r="L32" s="99">
        <f t="shared" si="2"/>
        <v>44.243689536077355</v>
      </c>
      <c r="M32" s="99">
        <f t="shared" si="5"/>
        <v>0.74072275538517829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7999066.5790339867</v>
      </c>
      <c r="C33" s="98">
        <f>SEKTOR_USD!C33*$C$53</f>
        <v>10953579.17695676</v>
      </c>
      <c r="D33" s="99">
        <f t="shared" si="0"/>
        <v>36.935717045620301</v>
      </c>
      <c r="E33" s="99">
        <f t="shared" si="3"/>
        <v>6.6692888042872491</v>
      </c>
      <c r="F33" s="98">
        <f>SEKTOR_USD!F33*$B$54</f>
        <v>51148062.069993265</v>
      </c>
      <c r="G33" s="98">
        <f>SEKTOR_USD!G33*$C$54</f>
        <v>83992066.261078775</v>
      </c>
      <c r="H33" s="99">
        <f t="shared" si="1"/>
        <v>64.21358476131573</v>
      </c>
      <c r="I33" s="99">
        <f t="shared" si="4"/>
        <v>7.0364086529682055</v>
      </c>
      <c r="J33" s="98">
        <f>SEKTOR_USD!J33*$B$55</f>
        <v>69230724.998235643</v>
      </c>
      <c r="K33" s="98">
        <f>SEKTOR_USD!K33*$C$55</f>
        <v>111157454.1323487</v>
      </c>
      <c r="L33" s="99">
        <f t="shared" si="2"/>
        <v>60.560869664706772</v>
      </c>
      <c r="M33" s="99">
        <f t="shared" si="5"/>
        <v>7.0996102062753561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5179922.5168700004</v>
      </c>
      <c r="C34" s="98">
        <f>SEKTOR_USD!C34*$C$53</f>
        <v>7493372.2070849268</v>
      </c>
      <c r="D34" s="99">
        <f t="shared" si="0"/>
        <v>44.661858988826005</v>
      </c>
      <c r="E34" s="99">
        <f t="shared" si="3"/>
        <v>4.5624779407449765</v>
      </c>
      <c r="F34" s="98">
        <f>SEKTOR_USD!F34*$B$54</f>
        <v>35519585.118855633</v>
      </c>
      <c r="G34" s="98">
        <f>SEKTOR_USD!G34*$C$54</f>
        <v>55425239.439949147</v>
      </c>
      <c r="H34" s="99">
        <f t="shared" si="1"/>
        <v>56.041348046395292</v>
      </c>
      <c r="I34" s="99">
        <f t="shared" si="4"/>
        <v>4.6432318163937474</v>
      </c>
      <c r="J34" s="98">
        <f>SEKTOR_USD!J34*$B$55</f>
        <v>48137978.245679818</v>
      </c>
      <c r="K34" s="98">
        <f>SEKTOR_USD!K34*$C$55</f>
        <v>73240759.001112193</v>
      </c>
      <c r="L34" s="99">
        <f t="shared" si="2"/>
        <v>52.147559308196008</v>
      </c>
      <c r="M34" s="99">
        <f t="shared" si="5"/>
        <v>4.6778764787158478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5635383.4966595983</v>
      </c>
      <c r="C35" s="98">
        <f>SEKTOR_USD!C35*$C$53</f>
        <v>9827358.9512889609</v>
      </c>
      <c r="D35" s="99">
        <f t="shared" si="0"/>
        <v>74.386693596171</v>
      </c>
      <c r="E35" s="99">
        <f t="shared" si="3"/>
        <v>5.9835688381587966</v>
      </c>
      <c r="F35" s="98">
        <f>SEKTOR_USD!F35*$B$54</f>
        <v>39514611.850639865</v>
      </c>
      <c r="G35" s="98">
        <f>SEKTOR_USD!G35*$C$54</f>
        <v>71233451.587217048</v>
      </c>
      <c r="H35" s="99">
        <f t="shared" si="1"/>
        <v>80.271166161191971</v>
      </c>
      <c r="I35" s="99">
        <f t="shared" si="4"/>
        <v>5.9675597641696605</v>
      </c>
      <c r="J35" s="98">
        <f>SEKTOR_USD!J35*$B$55</f>
        <v>51657748.525230721</v>
      </c>
      <c r="K35" s="98">
        <f>SEKTOR_USD!K35*$C$55</f>
        <v>89899737.179837272</v>
      </c>
      <c r="L35" s="99">
        <f t="shared" si="2"/>
        <v>74.029530411934942</v>
      </c>
      <c r="M35" s="99">
        <f t="shared" si="5"/>
        <v>5.7418829587758822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8171351.8842383726</v>
      </c>
      <c r="C36" s="98">
        <f>SEKTOR_USD!C36*$C$53</f>
        <v>22352302.649603333</v>
      </c>
      <c r="D36" s="99">
        <f t="shared" si="0"/>
        <v>173.54473245386035</v>
      </c>
      <c r="E36" s="99">
        <f t="shared" si="3"/>
        <v>13.609611927090395</v>
      </c>
      <c r="F36" s="98">
        <f>SEKTOR_USD!F36*$B$54</f>
        <v>60082328.103354618</v>
      </c>
      <c r="G36" s="98">
        <f>SEKTOR_USD!G36*$C$54</f>
        <v>128465129.36245584</v>
      </c>
      <c r="H36" s="99">
        <f t="shared" si="1"/>
        <v>113.81516565314847</v>
      </c>
      <c r="I36" s="99">
        <f t="shared" si="4"/>
        <v>10.762125377900594</v>
      </c>
      <c r="J36" s="98">
        <f>SEKTOR_USD!J36*$B$55</f>
        <v>79214232.809224769</v>
      </c>
      <c r="K36" s="98">
        <f>SEKTOR_USD!K36*$C$55</f>
        <v>157147003.44943857</v>
      </c>
      <c r="L36" s="99">
        <f t="shared" si="2"/>
        <v>98.38228292622972</v>
      </c>
      <c r="M36" s="99">
        <f t="shared" si="5"/>
        <v>10.036955940416235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2592671.8787106816</v>
      </c>
      <c r="C37" s="98">
        <f>SEKTOR_USD!C37*$C$53</f>
        <v>3594745.4764761692</v>
      </c>
      <c r="D37" s="99">
        <f t="shared" si="0"/>
        <v>38.650228206425105</v>
      </c>
      <c r="E37" s="99">
        <f t="shared" si="3"/>
        <v>2.1887271158782613</v>
      </c>
      <c r="F37" s="98">
        <f>SEKTOR_USD!F37*$B$54</f>
        <v>18379033.912962798</v>
      </c>
      <c r="G37" s="98">
        <f>SEKTOR_USD!G37*$C$54</f>
        <v>27752451.203912809</v>
      </c>
      <c r="H37" s="99">
        <f t="shared" si="1"/>
        <v>51.000598482703197</v>
      </c>
      <c r="I37" s="99">
        <f t="shared" si="4"/>
        <v>2.324952778102805</v>
      </c>
      <c r="J37" s="98">
        <f>SEKTOR_USD!J37*$B$55</f>
        <v>23428796.445300233</v>
      </c>
      <c r="K37" s="98">
        <f>SEKTOR_USD!K37*$C$55</f>
        <v>35820380.700676382</v>
      </c>
      <c r="L37" s="99">
        <f t="shared" si="2"/>
        <v>52.890400427982186</v>
      </c>
      <c r="M37" s="99">
        <f t="shared" si="5"/>
        <v>2.2878424339621688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2383785.3353992514</v>
      </c>
      <c r="C38" s="98">
        <f>SEKTOR_USD!C38*$C$53</f>
        <v>4288438.1254558908</v>
      </c>
      <c r="D38" s="99">
        <f t="shared" si="0"/>
        <v>79.900348482412156</v>
      </c>
      <c r="E38" s="99">
        <f t="shared" si="3"/>
        <v>2.6110946856667319</v>
      </c>
      <c r="F38" s="98">
        <f>SEKTOR_USD!F38*$B$54</f>
        <v>16602681.17219327</v>
      </c>
      <c r="G38" s="98">
        <f>SEKTOR_USD!G38*$C$54</f>
        <v>31495601.483068697</v>
      </c>
      <c r="H38" s="99">
        <f t="shared" si="1"/>
        <v>89.701899087350981</v>
      </c>
      <c r="I38" s="99">
        <f t="shared" si="4"/>
        <v>2.6385340029263906</v>
      </c>
      <c r="J38" s="98">
        <f>SEKTOR_USD!J38*$B$55</f>
        <v>22118802.446397271</v>
      </c>
      <c r="K38" s="98">
        <f>SEKTOR_USD!K38*$C$55</f>
        <v>41828273.051034793</v>
      </c>
      <c r="L38" s="99">
        <f t="shared" si="2"/>
        <v>89.107313347553401</v>
      </c>
      <c r="M38" s="99">
        <f t="shared" si="5"/>
        <v>2.6715656325703607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2122213.6664063856</v>
      </c>
      <c r="C39" s="98">
        <f>SEKTOR_USD!C39*$C$53</f>
        <v>2159699.9951486485</v>
      </c>
      <c r="D39" s="99">
        <f t="shared" si="0"/>
        <v>1.7663786326350326</v>
      </c>
      <c r="E39" s="99">
        <f t="shared" si="3"/>
        <v>1.3149731942017044</v>
      </c>
      <c r="F39" s="98">
        <f>SEKTOR_USD!F39*$B$54</f>
        <v>10237143.010939118</v>
      </c>
      <c r="G39" s="98">
        <f>SEKTOR_USD!G39*$C$54</f>
        <v>17107487.415654317</v>
      </c>
      <c r="H39" s="99">
        <f t="shared" si="1"/>
        <v>67.111931496646534</v>
      </c>
      <c r="I39" s="99">
        <f t="shared" si="4"/>
        <v>1.4331743203921583</v>
      </c>
      <c r="J39" s="98">
        <f>SEKTOR_USD!J39*$B$55</f>
        <v>15774341.482846223</v>
      </c>
      <c r="K39" s="98">
        <f>SEKTOR_USD!K39*$C$55</f>
        <v>23088280.440488271</v>
      </c>
      <c r="L39" s="99">
        <f t="shared" si="2"/>
        <v>46.366049356770787</v>
      </c>
      <c r="M39" s="99">
        <f t="shared" si="5"/>
        <v>1.4746450675765823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3284705.3128563059</v>
      </c>
      <c r="C40" s="98">
        <f>SEKTOR_USD!C40*$C$53</f>
        <v>4712561.9423022782</v>
      </c>
      <c r="D40" s="99">
        <f t="shared" si="0"/>
        <v>43.469854779890142</v>
      </c>
      <c r="E40" s="99">
        <f t="shared" si="3"/>
        <v>2.8693302977555888</v>
      </c>
      <c r="F40" s="98">
        <f>SEKTOR_USD!F40*$B$54</f>
        <v>22049096.339872699</v>
      </c>
      <c r="G40" s="98">
        <f>SEKTOR_USD!G40*$C$54</f>
        <v>36915430.076408729</v>
      </c>
      <c r="H40" s="99">
        <f t="shared" si="1"/>
        <v>67.423777860920083</v>
      </c>
      <c r="I40" s="99">
        <f t="shared" si="4"/>
        <v>3.0925784205650864</v>
      </c>
      <c r="J40" s="98">
        <f>SEKTOR_USD!J40*$B$55</f>
        <v>29380448.673725121</v>
      </c>
      <c r="K40" s="98">
        <f>SEKTOR_USD!K40*$C$55</f>
        <v>47817361.920824416</v>
      </c>
      <c r="L40" s="99">
        <f t="shared" si="2"/>
        <v>62.752320265236087</v>
      </c>
      <c r="M40" s="99">
        <f t="shared" si="5"/>
        <v>3.0540878556470266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79203.784671793954</v>
      </c>
      <c r="C41" s="98">
        <f>SEKTOR_USD!C41*$C$53</f>
        <v>100872.945557794</v>
      </c>
      <c r="D41" s="99">
        <f t="shared" si="0"/>
        <v>27.358744251670668</v>
      </c>
      <c r="E41" s="99">
        <f t="shared" si="3"/>
        <v>6.1418354274496011E-2</v>
      </c>
      <c r="F41" s="98">
        <f>SEKTOR_USD!F41*$B$54</f>
        <v>475863.60955587408</v>
      </c>
      <c r="G41" s="98">
        <f>SEKTOR_USD!G41*$C$54</f>
        <v>799583.62190223625</v>
      </c>
      <c r="H41" s="99">
        <f t="shared" si="1"/>
        <v>68.027898298105143</v>
      </c>
      <c r="I41" s="99">
        <f t="shared" si="4"/>
        <v>6.698486376601602E-2</v>
      </c>
      <c r="J41" s="98">
        <f>SEKTOR_USD!J41*$B$55</f>
        <v>686943.41776195716</v>
      </c>
      <c r="K41" s="98">
        <f>SEKTOR_USD!K41*$C$55</f>
        <v>1033045.2240267802</v>
      </c>
      <c r="L41" s="99">
        <f t="shared" si="2"/>
        <v>50.382869580789233</v>
      </c>
      <c r="M41" s="99">
        <f t="shared" si="5"/>
        <v>6.5980446145447999E-2</v>
      </c>
    </row>
    <row r="42" spans="1:13" ht="16.8" x14ac:dyDescent="0.3">
      <c r="A42" s="92" t="s">
        <v>31</v>
      </c>
      <c r="B42" s="93">
        <f>SEKTOR_USD!B42*$B$53</f>
        <v>3166389.6976961368</v>
      </c>
      <c r="C42" s="93">
        <f>SEKTOR_USD!C42*$C$53</f>
        <v>4998774.1038990701</v>
      </c>
      <c r="D42" s="96">
        <f t="shared" si="0"/>
        <v>57.869832242575036</v>
      </c>
      <c r="E42" s="96">
        <f t="shared" si="3"/>
        <v>3.04359585371231</v>
      </c>
      <c r="F42" s="93">
        <f>SEKTOR_USD!F42*$B$54</f>
        <v>19954392.284503382</v>
      </c>
      <c r="G42" s="93">
        <f>SEKTOR_USD!G42*$C$54</f>
        <v>35574526.964377396</v>
      </c>
      <c r="H42" s="96">
        <f t="shared" si="1"/>
        <v>78.27918012819984</v>
      </c>
      <c r="I42" s="96">
        <f t="shared" si="4"/>
        <v>2.9802446885794809</v>
      </c>
      <c r="J42" s="93">
        <f>SEKTOR_USD!J42*$B$55</f>
        <v>26467838.526778281</v>
      </c>
      <c r="K42" s="93">
        <f>SEKTOR_USD!K42*$C$55</f>
        <v>45828038.357690677</v>
      </c>
      <c r="L42" s="96">
        <f t="shared" si="2"/>
        <v>73.146130959372144</v>
      </c>
      <c r="M42" s="96">
        <f t="shared" si="5"/>
        <v>2.9270300529773792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3166389.6976961368</v>
      </c>
      <c r="C43" s="98">
        <f>SEKTOR_USD!C43*$C$53</f>
        <v>4998774.1038990701</v>
      </c>
      <c r="D43" s="99">
        <f t="shared" si="0"/>
        <v>57.869832242575036</v>
      </c>
      <c r="E43" s="99">
        <f t="shared" si="3"/>
        <v>3.04359585371231</v>
      </c>
      <c r="F43" s="98">
        <f>SEKTOR_USD!F43*$B$54</f>
        <v>19954392.284503382</v>
      </c>
      <c r="G43" s="98">
        <f>SEKTOR_USD!G43*$C$54</f>
        <v>35574526.964377396</v>
      </c>
      <c r="H43" s="99">
        <f t="shared" si="1"/>
        <v>78.27918012819984</v>
      </c>
      <c r="I43" s="99">
        <f t="shared" si="4"/>
        <v>2.9802446885794809</v>
      </c>
      <c r="J43" s="98">
        <f>SEKTOR_USD!J43*$B$55</f>
        <v>26467838.526778281</v>
      </c>
      <c r="K43" s="98">
        <f>SEKTOR_USD!K43*$C$55</f>
        <v>45828038.357690677</v>
      </c>
      <c r="L43" s="99">
        <f t="shared" si="2"/>
        <v>73.146130959372144</v>
      </c>
      <c r="M43" s="99">
        <f t="shared" si="5"/>
        <v>2.9270300529773792</v>
      </c>
    </row>
    <row r="44" spans="1:13" ht="17.399999999999999" x14ac:dyDescent="0.3">
      <c r="A44" s="100" t="s">
        <v>33</v>
      </c>
      <c r="B44" s="101">
        <f>SEKTOR_USD!B44*$B$53</f>
        <v>112014195.99047725</v>
      </c>
      <c r="C44" s="101">
        <f>SEKTOR_USD!C44*$C$53</f>
        <v>164239089.03023395</v>
      </c>
      <c r="D44" s="102">
        <f>(C44-B44)/B44*100</f>
        <v>46.62345926599923</v>
      </c>
      <c r="E44" s="103">
        <f t="shared" si="3"/>
        <v>100</v>
      </c>
      <c r="F44" s="101">
        <f>SEKTOR_USD!F44*$B$54</f>
        <v>732862898.88465297</v>
      </c>
      <c r="G44" s="101">
        <f>SEKTOR_USD!G44*$C$54</f>
        <v>1193678059.4124243</v>
      </c>
      <c r="H44" s="102">
        <f>(G44-F44)/F44*100</f>
        <v>62.878767806241498</v>
      </c>
      <c r="I44" s="102">
        <f t="shared" si="4"/>
        <v>100</v>
      </c>
      <c r="J44" s="101">
        <f>SEKTOR_USD!J44*$B$55</f>
        <v>993981402.75048137</v>
      </c>
      <c r="K44" s="101">
        <f>SEKTOR_USD!K44*$C$55</f>
        <v>1565683902.3936338</v>
      </c>
      <c r="L44" s="102">
        <f>(K44-J44)/J44*100</f>
        <v>57.516418120215739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2020</v>
      </c>
      <c r="C52" s="82">
        <v>2021</v>
      </c>
    </row>
    <row r="53" spans="1:3" x14ac:dyDescent="0.25">
      <c r="A53" s="84" t="s">
        <v>223</v>
      </c>
      <c r="B53" s="83">
        <v>7.5375930000000002</v>
      </c>
      <c r="C53" s="83">
        <v>8.5541090000000004</v>
      </c>
    </row>
    <row r="54" spans="1:3" x14ac:dyDescent="0.25">
      <c r="A54" s="82" t="s">
        <v>224</v>
      </c>
      <c r="B54" s="83">
        <v>6.7306980000000003</v>
      </c>
      <c r="C54" s="83">
        <v>8.1098217777777766</v>
      </c>
    </row>
    <row r="55" spans="1:3" x14ac:dyDescent="0.25">
      <c r="A55" s="82" t="s">
        <v>225</v>
      </c>
      <c r="B55" s="83">
        <v>6.4968849999999998</v>
      </c>
      <c r="C55" s="83">
        <v>8.0517193333333328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/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6" t="s">
        <v>37</v>
      </c>
      <c r="B5" s="157"/>
      <c r="C5" s="157"/>
      <c r="D5" s="157"/>
      <c r="E5" s="157"/>
      <c r="F5" s="157"/>
      <c r="G5" s="158"/>
    </row>
    <row r="6" spans="1:7" ht="50.25" customHeight="1" x14ac:dyDescent="0.25">
      <c r="A6" s="88"/>
      <c r="B6" s="159" t="s">
        <v>122</v>
      </c>
      <c r="C6" s="159"/>
      <c r="D6" s="159" t="s">
        <v>123</v>
      </c>
      <c r="E6" s="159"/>
      <c r="F6" s="159" t="s">
        <v>119</v>
      </c>
      <c r="G6" s="159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23.84349446409156</v>
      </c>
      <c r="C8" s="105">
        <f>SEKTOR_TL!D8</f>
        <v>40.544965824864221</v>
      </c>
      <c r="D8" s="105">
        <f>SEKTOR_USD!H8</f>
        <v>20.902728427819405</v>
      </c>
      <c r="E8" s="105">
        <f>SEKTOR_TL!H8</f>
        <v>45.675764979602704</v>
      </c>
      <c r="F8" s="105">
        <f>SEKTOR_USD!L8</f>
        <v>15.650482234501206</v>
      </c>
      <c r="G8" s="105">
        <f>SEKTOR_TL!L8</f>
        <v>43.327952352066632</v>
      </c>
    </row>
    <row r="9" spans="1:7" s="21" customFormat="1" ht="15.6" x14ac:dyDescent="0.3">
      <c r="A9" s="95" t="s">
        <v>3</v>
      </c>
      <c r="B9" s="105">
        <f>SEKTOR_USD!D9</f>
        <v>19.38209812028386</v>
      </c>
      <c r="C9" s="105">
        <f>SEKTOR_TL!D9</f>
        <v>35.48190781455078</v>
      </c>
      <c r="D9" s="105">
        <f>SEKTOR_USD!H9</f>
        <v>16.524210802440514</v>
      </c>
      <c r="E9" s="105">
        <f>SEKTOR_TL!H9</f>
        <v>40.400086648368493</v>
      </c>
      <c r="F9" s="105">
        <f>SEKTOR_USD!L9</f>
        <v>11.718549600950414</v>
      </c>
      <c r="G9" s="105">
        <f>SEKTOR_TL!L9</f>
        <v>38.455029712536287</v>
      </c>
    </row>
    <row r="10" spans="1:7" ht="13.8" x14ac:dyDescent="0.25">
      <c r="A10" s="97" t="s">
        <v>4</v>
      </c>
      <c r="B10" s="106">
        <f>SEKTOR_USD!D10</f>
        <v>31.756438723960834</v>
      </c>
      <c r="C10" s="106">
        <f>SEKTOR_TL!D10</f>
        <v>49.525045766809356</v>
      </c>
      <c r="D10" s="106">
        <f>SEKTOR_USD!H10</f>
        <v>22.363586780528884</v>
      </c>
      <c r="E10" s="106">
        <f>SEKTOR_TL!H10</f>
        <v>47.435954024342486</v>
      </c>
      <c r="F10" s="106">
        <f>SEKTOR_USD!L10</f>
        <v>17.654891675756986</v>
      </c>
      <c r="G10" s="106">
        <f>SEKTOR_TL!L10</f>
        <v>45.812057003768956</v>
      </c>
    </row>
    <row r="11" spans="1:7" ht="13.8" x14ac:dyDescent="0.25">
      <c r="A11" s="97" t="s">
        <v>5</v>
      </c>
      <c r="B11" s="106">
        <f>SEKTOR_USD!D11</f>
        <v>16.971847262032753</v>
      </c>
      <c r="C11" s="106">
        <f>SEKTOR_TL!D11</f>
        <v>32.746611738094614</v>
      </c>
      <c r="D11" s="106">
        <f>SEKTOR_USD!H11</f>
        <v>19.27347227916648</v>
      </c>
      <c r="E11" s="106">
        <f>SEKTOR_TL!H11</f>
        <v>43.712673336518456</v>
      </c>
      <c r="F11" s="106">
        <f>SEKTOR_USD!L11</f>
        <v>17.71493217012053</v>
      </c>
      <c r="G11" s="106">
        <f>SEKTOR_TL!L11</f>
        <v>45.886466387535151</v>
      </c>
    </row>
    <row r="12" spans="1:7" ht="13.8" x14ac:dyDescent="0.25">
      <c r="A12" s="97" t="s">
        <v>6</v>
      </c>
      <c r="B12" s="106">
        <f>SEKTOR_USD!D12</f>
        <v>21.860913634837324</v>
      </c>
      <c r="C12" s="106">
        <f>SEKTOR_TL!D12</f>
        <v>38.295015142365038</v>
      </c>
      <c r="D12" s="106">
        <f>SEKTOR_USD!H12</f>
        <v>22.712459750612361</v>
      </c>
      <c r="E12" s="106">
        <f>SEKTOR_TL!H12</f>
        <v>47.856311260762993</v>
      </c>
      <c r="F12" s="106">
        <f>SEKTOR_USD!L12</f>
        <v>21.123016551064634</v>
      </c>
      <c r="G12" s="106">
        <f>SEKTOR_TL!L12</f>
        <v>50.110173425550911</v>
      </c>
    </row>
    <row r="13" spans="1:7" ht="13.8" x14ac:dyDescent="0.25">
      <c r="A13" s="97" t="s">
        <v>7</v>
      </c>
      <c r="B13" s="106">
        <f>SEKTOR_USD!D13</f>
        <v>8.0155052486252334</v>
      </c>
      <c r="C13" s="106">
        <f>SEKTOR_TL!D13</f>
        <v>22.582421946477137</v>
      </c>
      <c r="D13" s="106">
        <f>SEKTOR_USD!H13</f>
        <v>11.144613406724554</v>
      </c>
      <c r="E13" s="106">
        <f>SEKTOR_TL!H13</f>
        <v>33.918206742977716</v>
      </c>
      <c r="F13" s="106">
        <f>SEKTOR_USD!L13</f>
        <v>8.0219786834317368</v>
      </c>
      <c r="G13" s="106">
        <f>SEKTOR_TL!L13</f>
        <v>33.873795548221729</v>
      </c>
    </row>
    <row r="14" spans="1:7" ht="13.8" x14ac:dyDescent="0.25">
      <c r="A14" s="97" t="s">
        <v>8</v>
      </c>
      <c r="B14" s="106">
        <f>SEKTOR_USD!D14</f>
        <v>-8.5005570240174748</v>
      </c>
      <c r="C14" s="106">
        <f>SEKTOR_TL!D14</f>
        <v>3.839011824575691</v>
      </c>
      <c r="D14" s="106">
        <f>SEKTOR_USD!H14</f>
        <v>3.1847472520280009</v>
      </c>
      <c r="E14" s="106">
        <f>SEKTOR_TL!H14</f>
        <v>24.327359569392691</v>
      </c>
      <c r="F14" s="106">
        <f>SEKTOR_USD!L14</f>
        <v>-11.179221478539599</v>
      </c>
      <c r="G14" s="106">
        <f>SEKTOR_TL!L14</f>
        <v>10.077364709851077</v>
      </c>
    </row>
    <row r="15" spans="1:7" ht="13.8" x14ac:dyDescent="0.25">
      <c r="A15" s="97" t="s">
        <v>9</v>
      </c>
      <c r="B15" s="106">
        <f>SEKTOR_USD!D15</f>
        <v>57.374547259433562</v>
      </c>
      <c r="C15" s="106">
        <f>SEKTOR_TL!D15</f>
        <v>78.597999531527648</v>
      </c>
      <c r="D15" s="106">
        <f>SEKTOR_USD!H15</f>
        <v>10.559418127407337</v>
      </c>
      <c r="E15" s="106">
        <f>SEKTOR_TL!H15</f>
        <v>33.213104624228727</v>
      </c>
      <c r="F15" s="106">
        <f>SEKTOR_USD!L15</f>
        <v>9.0440297178677014</v>
      </c>
      <c r="G15" s="106">
        <f>SEKTOR_TL!L15</f>
        <v>35.140443807136776</v>
      </c>
    </row>
    <row r="16" spans="1:7" ht="13.8" x14ac:dyDescent="0.25">
      <c r="A16" s="97" t="s">
        <v>10</v>
      </c>
      <c r="B16" s="106">
        <f>SEKTOR_USD!D16</f>
        <v>11.659487708376414</v>
      </c>
      <c r="C16" s="106">
        <f>SEKTOR_TL!D16</f>
        <v>26.717830047551278</v>
      </c>
      <c r="D16" s="106">
        <f>SEKTOR_USD!H16</f>
        <v>-13.845986230816202</v>
      </c>
      <c r="E16" s="106">
        <f>SEKTOR_TL!H16</f>
        <v>3.8070192880876803</v>
      </c>
      <c r="F16" s="106">
        <f>SEKTOR_USD!L16</f>
        <v>-9.9637279806617816</v>
      </c>
      <c r="G16" s="106">
        <f>SEKTOR_TL!L16</f>
        <v>11.583750077054548</v>
      </c>
    </row>
    <row r="17" spans="1:7" ht="13.8" x14ac:dyDescent="0.25">
      <c r="A17" s="107" t="s">
        <v>11</v>
      </c>
      <c r="B17" s="106">
        <f>SEKTOR_USD!D17</f>
        <v>14.01682453007844</v>
      </c>
      <c r="C17" s="106">
        <f>SEKTOR_TL!D17</f>
        <v>29.393076127109126</v>
      </c>
      <c r="D17" s="106">
        <f>SEKTOR_USD!H17</f>
        <v>52.612613634841701</v>
      </c>
      <c r="E17" s="106">
        <f>SEKTOR_TL!H17</f>
        <v>83.88302336836756</v>
      </c>
      <c r="F17" s="106">
        <f>SEKTOR_USD!L17</f>
        <v>44.197860090969911</v>
      </c>
      <c r="G17" s="106">
        <f>SEKTOR_TL!L17</f>
        <v>78.707287864839444</v>
      </c>
    </row>
    <row r="18" spans="1:7" s="21" customFormat="1" ht="15.6" x14ac:dyDescent="0.3">
      <c r="A18" s="95" t="s">
        <v>12</v>
      </c>
      <c r="B18" s="105">
        <f>SEKTOR_USD!D18</f>
        <v>45.801470339927732</v>
      </c>
      <c r="C18" s="105">
        <f>SEKTOR_TL!D18</f>
        <v>65.464183280791204</v>
      </c>
      <c r="D18" s="105">
        <f>SEKTOR_USD!H18</f>
        <v>37.556218047798687</v>
      </c>
      <c r="E18" s="105">
        <f>SEKTOR_TL!H18</f>
        <v>65.741563919936112</v>
      </c>
      <c r="F18" s="105">
        <f>SEKTOR_USD!L18</f>
        <v>31.613245973122382</v>
      </c>
      <c r="G18" s="105">
        <f>SEKTOR_TL!L18</f>
        <v>63.110924254399613</v>
      </c>
    </row>
    <row r="19" spans="1:7" ht="13.8" x14ac:dyDescent="0.25">
      <c r="A19" s="97" t="s">
        <v>13</v>
      </c>
      <c r="B19" s="106">
        <f>SEKTOR_USD!D19</f>
        <v>45.801470339927732</v>
      </c>
      <c r="C19" s="106">
        <f>SEKTOR_TL!D19</f>
        <v>65.464183280791204</v>
      </c>
      <c r="D19" s="106">
        <f>SEKTOR_USD!H19</f>
        <v>37.556218047798687</v>
      </c>
      <c r="E19" s="106">
        <f>SEKTOR_TL!H19</f>
        <v>65.741563919936112</v>
      </c>
      <c r="F19" s="106">
        <f>SEKTOR_USD!L19</f>
        <v>31.613245973122382</v>
      </c>
      <c r="G19" s="106">
        <f>SEKTOR_TL!L19</f>
        <v>63.110924254399613</v>
      </c>
    </row>
    <row r="20" spans="1:7" s="21" customFormat="1" ht="15.6" x14ac:dyDescent="0.3">
      <c r="A20" s="95" t="s">
        <v>110</v>
      </c>
      <c r="B20" s="105">
        <f>SEKTOR_USD!D20</f>
        <v>28.022122216648643</v>
      </c>
      <c r="C20" s="105">
        <f>SEKTOR_TL!D20</f>
        <v>45.287121213964994</v>
      </c>
      <c r="D20" s="105">
        <f>SEKTOR_USD!H20</f>
        <v>26.287031752812339</v>
      </c>
      <c r="E20" s="105">
        <f>SEKTOR_TL!H20</f>
        <v>52.163315061806529</v>
      </c>
      <c r="F20" s="105">
        <f>SEKTOR_USD!L20</f>
        <v>20.492264781391935</v>
      </c>
      <c r="G20" s="105">
        <f>SEKTOR_TL!L20</f>
        <v>49.328470160307965</v>
      </c>
    </row>
    <row r="21" spans="1:7" ht="13.8" x14ac:dyDescent="0.25">
      <c r="A21" s="97" t="s">
        <v>109</v>
      </c>
      <c r="B21" s="106">
        <f>SEKTOR_USD!D21</f>
        <v>28.022122216648643</v>
      </c>
      <c r="C21" s="106">
        <f>SEKTOR_TL!D21</f>
        <v>45.287121213964994</v>
      </c>
      <c r="D21" s="106">
        <f>SEKTOR_USD!H21</f>
        <v>26.287031752812339</v>
      </c>
      <c r="E21" s="106">
        <f>SEKTOR_TL!H21</f>
        <v>52.163315061806529</v>
      </c>
      <c r="F21" s="106">
        <f>SEKTOR_USD!L21</f>
        <v>20.492264781391935</v>
      </c>
      <c r="G21" s="106">
        <f>SEKTOR_TL!L21</f>
        <v>49.328470160307965</v>
      </c>
    </row>
    <row r="22" spans="1:7" ht="16.8" x14ac:dyDescent="0.3">
      <c r="A22" s="92" t="s">
        <v>14</v>
      </c>
      <c r="B22" s="105">
        <f>SEKTOR_USD!D22</f>
        <v>29.82991353044082</v>
      </c>
      <c r="C22" s="105">
        <f>SEKTOR_TL!D22</f>
        <v>47.338710354879275</v>
      </c>
      <c r="D22" s="105">
        <f>SEKTOR_USD!H22</f>
        <v>37.504413456937655</v>
      </c>
      <c r="E22" s="105">
        <f>SEKTOR_TL!H22</f>
        <v>65.679144539486472</v>
      </c>
      <c r="F22" s="105">
        <f>SEKTOR_USD!L22</f>
        <v>28.902477883841154</v>
      </c>
      <c r="G22" s="105">
        <f>SEKTOR_TL!L22</f>
        <v>59.751415223125569</v>
      </c>
    </row>
    <row r="23" spans="1:7" s="21" customFormat="1" ht="15.6" x14ac:dyDescent="0.3">
      <c r="A23" s="95" t="s">
        <v>15</v>
      </c>
      <c r="B23" s="105">
        <f>SEKTOR_USD!D23</f>
        <v>27.746470184775291</v>
      </c>
      <c r="C23" s="105">
        <f>SEKTOR_TL!D23</f>
        <v>44.97429488774705</v>
      </c>
      <c r="D23" s="105">
        <f>SEKTOR_USD!H23</f>
        <v>40.663317473717129</v>
      </c>
      <c r="E23" s="105">
        <f>SEKTOR_TL!H23</f>
        <v>69.485309752839953</v>
      </c>
      <c r="F23" s="105">
        <f>SEKTOR_USD!L23</f>
        <v>32.080905723377725</v>
      </c>
      <c r="G23" s="105">
        <f>SEKTOR_TL!L23</f>
        <v>63.690504322778963</v>
      </c>
    </row>
    <row r="24" spans="1:7" ht="13.8" x14ac:dyDescent="0.25">
      <c r="A24" s="97" t="s">
        <v>16</v>
      </c>
      <c r="B24" s="106">
        <f>SEKTOR_USD!D24</f>
        <v>37.463691870748619</v>
      </c>
      <c r="C24" s="106">
        <f>SEKTOR_TL!D24</f>
        <v>56.00197620179248</v>
      </c>
      <c r="D24" s="106">
        <f>SEKTOR_USD!H24</f>
        <v>46.022628104848394</v>
      </c>
      <c r="E24" s="106">
        <f>SEKTOR_TL!H24</f>
        <v>75.94274612425707</v>
      </c>
      <c r="F24" s="106">
        <f>SEKTOR_USD!L24</f>
        <v>36.82771127824013</v>
      </c>
      <c r="G24" s="106">
        <f>SEKTOR_TL!L24</f>
        <v>69.57331524796227</v>
      </c>
    </row>
    <row r="25" spans="1:7" ht="13.8" x14ac:dyDescent="0.25">
      <c r="A25" s="97" t="s">
        <v>17</v>
      </c>
      <c r="B25" s="106">
        <f>SEKTOR_USD!D25</f>
        <v>32.013628971744836</v>
      </c>
      <c r="C25" s="106">
        <f>SEKTOR_TL!D25</f>
        <v>49.816920562023341</v>
      </c>
      <c r="D25" s="106">
        <f>SEKTOR_USD!H25</f>
        <v>28.320644573156294</v>
      </c>
      <c r="E25" s="106">
        <f>SEKTOR_TL!H25</f>
        <v>54.61361628435337</v>
      </c>
      <c r="F25" s="106">
        <f>SEKTOR_USD!L25</f>
        <v>17.306910487318486</v>
      </c>
      <c r="G25" s="106">
        <f>SEKTOR_TL!L25</f>
        <v>45.380796967215041</v>
      </c>
    </row>
    <row r="26" spans="1:7" ht="13.8" x14ac:dyDescent="0.25">
      <c r="A26" s="97" t="s">
        <v>18</v>
      </c>
      <c r="B26" s="106">
        <f>SEKTOR_USD!D26</f>
        <v>0.91143381476717056</v>
      </c>
      <c r="C26" s="106">
        <f>SEKTOR_TL!D26</f>
        <v>14.520299012934787</v>
      </c>
      <c r="D26" s="106">
        <f>SEKTOR_USD!H26</f>
        <v>32.279124063981058</v>
      </c>
      <c r="E26" s="106">
        <f>SEKTOR_TL!H26</f>
        <v>59.383190432766689</v>
      </c>
      <c r="F26" s="106">
        <f>SEKTOR_USD!L26</f>
        <v>26.87464380149499</v>
      </c>
      <c r="G26" s="106">
        <f>SEKTOR_TL!L26</f>
        <v>57.238279945893645</v>
      </c>
    </row>
    <row r="27" spans="1:7" s="21" customFormat="1" ht="15.6" x14ac:dyDescent="0.3">
      <c r="A27" s="95" t="s">
        <v>19</v>
      </c>
      <c r="B27" s="105">
        <f>SEKTOR_USD!D27</f>
        <v>41.851578235719586</v>
      </c>
      <c r="C27" s="105">
        <f>SEKTOR_TL!D27</f>
        <v>60.981610714504356</v>
      </c>
      <c r="D27" s="105">
        <f>SEKTOR_USD!H27</f>
        <v>39.00251623330405</v>
      </c>
      <c r="E27" s="105">
        <f>SEKTOR_TL!H27</f>
        <v>67.484209411083071</v>
      </c>
      <c r="F27" s="105">
        <f>SEKTOR_USD!L27</f>
        <v>25.163478965859515</v>
      </c>
      <c r="G27" s="105">
        <f>SEKTOR_TL!L27</f>
        <v>55.117599190484533</v>
      </c>
    </row>
    <row r="28" spans="1:7" ht="13.8" x14ac:dyDescent="0.25">
      <c r="A28" s="97" t="s">
        <v>20</v>
      </c>
      <c r="B28" s="106">
        <f>SEKTOR_USD!D28</f>
        <v>41.851578235719586</v>
      </c>
      <c r="C28" s="106">
        <f>SEKTOR_TL!D28</f>
        <v>60.981610714504356</v>
      </c>
      <c r="D28" s="106">
        <f>SEKTOR_USD!H28</f>
        <v>39.00251623330405</v>
      </c>
      <c r="E28" s="106">
        <f>SEKTOR_TL!H28</f>
        <v>67.484209411083071</v>
      </c>
      <c r="F28" s="106">
        <f>SEKTOR_USD!L28</f>
        <v>25.163478965859515</v>
      </c>
      <c r="G28" s="106">
        <f>SEKTOR_TL!L28</f>
        <v>55.117599190484533</v>
      </c>
    </row>
    <row r="29" spans="1:7" s="21" customFormat="1" ht="15.6" x14ac:dyDescent="0.3">
      <c r="A29" s="95" t="s">
        <v>21</v>
      </c>
      <c r="B29" s="105">
        <f>SEKTOR_USD!D29</f>
        <v>28.024980279677301</v>
      </c>
      <c r="C29" s="105">
        <f>SEKTOR_TL!D29</f>
        <v>45.290364713935908</v>
      </c>
      <c r="D29" s="105">
        <f>SEKTOR_USD!H29</f>
        <v>36.85245276564887</v>
      </c>
      <c r="E29" s="105">
        <f>SEKTOR_TL!H29</f>
        <v>64.893596738579518</v>
      </c>
      <c r="F29" s="105">
        <f>SEKTOR_USD!L29</f>
        <v>29.271960708554019</v>
      </c>
      <c r="G29" s="105">
        <f>SEKTOR_TL!L29</f>
        <v>60.209322666935208</v>
      </c>
    </row>
    <row r="30" spans="1:7" ht="13.8" x14ac:dyDescent="0.25">
      <c r="A30" s="97" t="s">
        <v>22</v>
      </c>
      <c r="B30" s="106">
        <f>SEKTOR_USD!D30</f>
        <v>8.9803290799823259</v>
      </c>
      <c r="C30" s="106">
        <f>SEKTOR_TL!D30</f>
        <v>23.677361434351603</v>
      </c>
      <c r="D30" s="106">
        <f>SEKTOR_USD!H30</f>
        <v>22.34820565127124</v>
      </c>
      <c r="E30" s="106">
        <f>SEKTOR_TL!H30</f>
        <v>47.417421293113073</v>
      </c>
      <c r="F30" s="106">
        <f>SEKTOR_USD!L30</f>
        <v>19.986797000001136</v>
      </c>
      <c r="G30" s="106">
        <f>SEKTOR_TL!L30</f>
        <v>48.702033843857642</v>
      </c>
    </row>
    <row r="31" spans="1:7" ht="13.8" x14ac:dyDescent="0.25">
      <c r="A31" s="97" t="s">
        <v>23</v>
      </c>
      <c r="B31" s="106">
        <f>SEKTOR_USD!D31</f>
        <v>-5.2671932550864895</v>
      </c>
      <c r="C31" s="106">
        <f>SEKTOR_TL!D31</f>
        <v>7.508425404757908</v>
      </c>
      <c r="D31" s="106">
        <f>SEKTOR_USD!H31</f>
        <v>23.988263730332342</v>
      </c>
      <c r="E31" s="106">
        <f>SEKTOR_TL!H31</f>
        <v>49.393528188176546</v>
      </c>
      <c r="F31" s="106">
        <f>SEKTOR_USD!L31</f>
        <v>17.789172075122917</v>
      </c>
      <c r="G31" s="106">
        <f>SEKTOR_TL!L31</f>
        <v>45.978473384490243</v>
      </c>
    </row>
    <row r="32" spans="1:7" ht="13.8" x14ac:dyDescent="0.25">
      <c r="A32" s="97" t="s">
        <v>24</v>
      </c>
      <c r="B32" s="106">
        <f>SEKTOR_USD!D32</f>
        <v>-26.446191300728394</v>
      </c>
      <c r="C32" s="106">
        <f>SEKTOR_TL!D32</f>
        <v>-16.526761662679647</v>
      </c>
      <c r="D32" s="106">
        <f>SEKTOR_USD!H32</f>
        <v>7.0893590379794462</v>
      </c>
      <c r="E32" s="106">
        <f>SEKTOR_TL!H32</f>
        <v>29.032028490131189</v>
      </c>
      <c r="F32" s="106">
        <f>SEKTOR_USD!L32</f>
        <v>16.38938518534194</v>
      </c>
      <c r="G32" s="106">
        <f>SEKTOR_TL!L32</f>
        <v>44.243689536077355</v>
      </c>
    </row>
    <row r="33" spans="1:7" ht="13.8" x14ac:dyDescent="0.25">
      <c r="A33" s="97" t="s">
        <v>105</v>
      </c>
      <c r="B33" s="106">
        <f>SEKTOR_USD!D33</f>
        <v>20.663145893166458</v>
      </c>
      <c r="C33" s="106">
        <f>SEKTOR_TL!D33</f>
        <v>36.935717045620301</v>
      </c>
      <c r="D33" s="106">
        <f>SEKTOR_USD!H33</f>
        <v>36.288080898946831</v>
      </c>
      <c r="E33" s="106">
        <f>SEKTOR_TL!H33</f>
        <v>64.21358476131573</v>
      </c>
      <c r="F33" s="106">
        <f>SEKTOR_USD!L33</f>
        <v>29.555621914572676</v>
      </c>
      <c r="G33" s="106">
        <f>SEKTOR_TL!L33</f>
        <v>60.560869664706772</v>
      </c>
    </row>
    <row r="34" spans="1:7" ht="13.8" x14ac:dyDescent="0.25">
      <c r="A34" s="97" t="s">
        <v>25</v>
      </c>
      <c r="B34" s="106">
        <f>SEKTOR_USD!D34</f>
        <v>27.471162184297853</v>
      </c>
      <c r="C34" s="106">
        <f>SEKTOR_TL!D34</f>
        <v>44.661858988826005</v>
      </c>
      <c r="D34" s="106">
        <f>SEKTOR_USD!H34</f>
        <v>29.505581995781792</v>
      </c>
      <c r="E34" s="106">
        <f>SEKTOR_TL!H34</f>
        <v>56.041348046395292</v>
      </c>
      <c r="F34" s="106">
        <f>SEKTOR_USD!L34</f>
        <v>22.766971243495369</v>
      </c>
      <c r="G34" s="106">
        <f>SEKTOR_TL!L34</f>
        <v>52.147559308196008</v>
      </c>
    </row>
    <row r="35" spans="1:7" ht="13.8" x14ac:dyDescent="0.25">
      <c r="A35" s="97" t="s">
        <v>26</v>
      </c>
      <c r="B35" s="106">
        <f>SEKTOR_USD!D35</f>
        <v>53.663686182119399</v>
      </c>
      <c r="C35" s="106">
        <f>SEKTOR_TL!D35</f>
        <v>74.386693596171</v>
      </c>
      <c r="D35" s="106">
        <f>SEKTOR_USD!H35</f>
        <v>49.614974383725666</v>
      </c>
      <c r="E35" s="106">
        <f>SEKTOR_TL!H35</f>
        <v>80.271166161191971</v>
      </c>
      <c r="F35" s="106">
        <f>SEKTOR_USD!L35</f>
        <v>40.423405099276607</v>
      </c>
      <c r="G35" s="106">
        <f>SEKTOR_TL!L35</f>
        <v>74.029530411934942</v>
      </c>
    </row>
    <row r="36" spans="1:7" ht="13.8" x14ac:dyDescent="0.25">
      <c r="A36" s="97" t="s">
        <v>27</v>
      </c>
      <c r="B36" s="106">
        <f>SEKTOR_USD!D36</f>
        <v>141.03841329717574</v>
      </c>
      <c r="C36" s="106">
        <f>SEKTOR_TL!D36</f>
        <v>173.54473245386035</v>
      </c>
      <c r="D36" s="106">
        <f>SEKTOR_USD!H36</f>
        <v>77.454615806077413</v>
      </c>
      <c r="E36" s="106">
        <f>SEKTOR_TL!H36</f>
        <v>113.81516565314847</v>
      </c>
      <c r="F36" s="106">
        <f>SEKTOR_USD!L36</f>
        <v>60.073497951349928</v>
      </c>
      <c r="G36" s="106">
        <f>SEKTOR_TL!L36</f>
        <v>98.38228292622972</v>
      </c>
    </row>
    <row r="37" spans="1:7" ht="13.8" x14ac:dyDescent="0.25">
      <c r="A37" s="97" t="s">
        <v>106</v>
      </c>
      <c r="B37" s="106">
        <f>SEKTOR_USD!D37</f>
        <v>22.173915433758488</v>
      </c>
      <c r="C37" s="106">
        <f>SEKTOR_TL!D37</f>
        <v>38.650228206425105</v>
      </c>
      <c r="D37" s="106">
        <f>SEKTOR_USD!H37</f>
        <v>25.322042093608999</v>
      </c>
      <c r="E37" s="106">
        <f>SEKTOR_TL!H37</f>
        <v>51.000598482703197</v>
      </c>
      <c r="F37" s="106">
        <f>SEKTOR_USD!L37</f>
        <v>23.366365376440658</v>
      </c>
      <c r="G37" s="106">
        <f>SEKTOR_TL!L37</f>
        <v>52.890400427982186</v>
      </c>
    </row>
    <row r="38" spans="1:7" ht="13.8" x14ac:dyDescent="0.25">
      <c r="A38" s="107" t="s">
        <v>28</v>
      </c>
      <c r="B38" s="106">
        <f>SEKTOR_USD!D38</f>
        <v>58.522133330144669</v>
      </c>
      <c r="C38" s="106">
        <f>SEKTOR_TL!D38</f>
        <v>79.900348482412156</v>
      </c>
      <c r="D38" s="106">
        <f>SEKTOR_USD!H38</f>
        <v>57.441954677986317</v>
      </c>
      <c r="E38" s="106">
        <f>SEKTOR_TL!H38</f>
        <v>89.701899087350981</v>
      </c>
      <c r="F38" s="106">
        <f>SEKTOR_USD!L38</f>
        <v>52.589579518960626</v>
      </c>
      <c r="G38" s="106">
        <f>SEKTOR_TL!L38</f>
        <v>89.107313347553401</v>
      </c>
    </row>
    <row r="39" spans="1:7" ht="13.8" x14ac:dyDescent="0.25">
      <c r="A39" s="107" t="s">
        <v>107</v>
      </c>
      <c r="B39" s="106">
        <f>SEKTOR_USD!D39</f>
        <v>-10.326891647429386</v>
      </c>
      <c r="C39" s="106">
        <f>SEKTOR_TL!D39</f>
        <v>1.7663786326350326</v>
      </c>
      <c r="D39" s="106">
        <f>SEKTOR_USD!H39</f>
        <v>38.693546408466709</v>
      </c>
      <c r="E39" s="106">
        <f>SEKTOR_TL!H39</f>
        <v>67.111931496646534</v>
      </c>
      <c r="F39" s="106">
        <f>SEKTOR_USD!L39</f>
        <v>18.10190484888534</v>
      </c>
      <c r="G39" s="106">
        <f>SEKTOR_TL!L39</f>
        <v>46.366049356770787</v>
      </c>
    </row>
    <row r="40" spans="1:7" ht="13.8" x14ac:dyDescent="0.25">
      <c r="A40" s="107" t="s">
        <v>29</v>
      </c>
      <c r="B40" s="106">
        <f>SEKTOR_USD!D40</f>
        <v>26.420808187026427</v>
      </c>
      <c r="C40" s="106">
        <f>SEKTOR_TL!D40</f>
        <v>43.469854779890142</v>
      </c>
      <c r="D40" s="106">
        <f>SEKTOR_USD!H40</f>
        <v>38.952361430280689</v>
      </c>
      <c r="E40" s="106">
        <f>SEKTOR_TL!H40</f>
        <v>67.423777860920083</v>
      </c>
      <c r="F40" s="106">
        <f>SEKTOR_USD!L40</f>
        <v>31.32389052223235</v>
      </c>
      <c r="G40" s="106">
        <f>SEKTOR_TL!L40</f>
        <v>62.752320265236087</v>
      </c>
    </row>
    <row r="41" spans="1:7" ht="13.8" x14ac:dyDescent="0.25">
      <c r="A41" s="97" t="s">
        <v>30</v>
      </c>
      <c r="B41" s="106">
        <f>SEKTOR_USD!D41</f>
        <v>12.22423973790643</v>
      </c>
      <c r="C41" s="106">
        <f>SEKTOR_TL!D41</f>
        <v>27.358744251670668</v>
      </c>
      <c r="D41" s="106">
        <f>SEKTOR_USD!H41</f>
        <v>39.453747567946827</v>
      </c>
      <c r="E41" s="106">
        <f>SEKTOR_TL!H41</f>
        <v>68.027898298105143</v>
      </c>
      <c r="F41" s="106">
        <f>SEKTOR_USD!L41</f>
        <v>21.34305347574864</v>
      </c>
      <c r="G41" s="106">
        <f>SEKTOR_TL!L41</f>
        <v>50.382869580789233</v>
      </c>
    </row>
    <row r="42" spans="1:7" ht="16.8" x14ac:dyDescent="0.3">
      <c r="A42" s="92" t="s">
        <v>31</v>
      </c>
      <c r="B42" s="105">
        <f>SEKTOR_USD!D42</f>
        <v>39.109583759431629</v>
      </c>
      <c r="C42" s="105">
        <f>SEKTOR_TL!D42</f>
        <v>57.869832242575036</v>
      </c>
      <c r="D42" s="105">
        <f>SEKTOR_USD!H42</f>
        <v>47.961737509269724</v>
      </c>
      <c r="E42" s="105">
        <f>SEKTOR_TL!H42</f>
        <v>78.27918012819984</v>
      </c>
      <c r="F42" s="105">
        <f>SEKTOR_USD!L42</f>
        <v>39.71059527385173</v>
      </c>
      <c r="G42" s="105">
        <f>SEKTOR_TL!L42</f>
        <v>73.146130959372144</v>
      </c>
    </row>
    <row r="43" spans="1:7" ht="13.8" x14ac:dyDescent="0.25">
      <c r="A43" s="97" t="s">
        <v>32</v>
      </c>
      <c r="B43" s="106">
        <f>SEKTOR_USD!D43</f>
        <v>39.109583759431629</v>
      </c>
      <c r="C43" s="106">
        <f>SEKTOR_TL!D43</f>
        <v>57.869832242575036</v>
      </c>
      <c r="D43" s="106">
        <f>SEKTOR_USD!H43</f>
        <v>47.961737509269724</v>
      </c>
      <c r="E43" s="106">
        <f>SEKTOR_TL!H43</f>
        <v>78.27918012819984</v>
      </c>
      <c r="F43" s="106">
        <f>SEKTOR_USD!L43</f>
        <v>39.71059527385173</v>
      </c>
      <c r="G43" s="106">
        <f>SEKTOR_TL!L43</f>
        <v>73.146130959372144</v>
      </c>
    </row>
    <row r="44" spans="1:7" ht="17.399999999999999" x14ac:dyDescent="0.3">
      <c r="A44" s="108" t="s">
        <v>40</v>
      </c>
      <c r="B44" s="109">
        <f>SEKTOR_USD!D44</f>
        <v>29.199658339539635</v>
      </c>
      <c r="C44" s="109">
        <f>SEKTOR_TL!D44</f>
        <v>46.62345926599923</v>
      </c>
      <c r="D44" s="109">
        <f>SEKTOR_USD!H44</f>
        <v>35.180257563728482</v>
      </c>
      <c r="E44" s="109">
        <f>SEKTOR_TL!H44</f>
        <v>62.878767806241498</v>
      </c>
      <c r="F44" s="109">
        <f>SEKTOR_USD!L44</f>
        <v>27.099071859388108</v>
      </c>
      <c r="G44" s="109">
        <f>SEKTOR_TL!L44</f>
        <v>57.516418120215739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/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4.10937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2" t="s">
        <v>124</v>
      </c>
      <c r="D2" s="152"/>
      <c r="E2" s="152"/>
      <c r="F2" s="152"/>
      <c r="G2" s="152"/>
      <c r="H2" s="152"/>
      <c r="I2" s="152"/>
      <c r="J2" s="152"/>
      <c r="K2" s="152"/>
    </row>
    <row r="6" spans="1:13" ht="22.5" customHeight="1" x14ac:dyDescent="0.25">
      <c r="A6" s="160" t="s">
        <v>113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1:13" ht="24" customHeight="1" x14ac:dyDescent="0.25">
      <c r="A7" s="50"/>
      <c r="B7" s="148" t="s">
        <v>126</v>
      </c>
      <c r="C7" s="148"/>
      <c r="D7" s="148"/>
      <c r="E7" s="148"/>
      <c r="F7" s="148" t="s">
        <v>127</v>
      </c>
      <c r="G7" s="148"/>
      <c r="H7" s="148"/>
      <c r="I7" s="148"/>
      <c r="J7" s="148" t="s">
        <v>104</v>
      </c>
      <c r="K7" s="148"/>
      <c r="L7" s="148"/>
      <c r="M7" s="148"/>
    </row>
    <row r="8" spans="1:13" ht="64.8" x14ac:dyDescent="0.3">
      <c r="A8" s="51" t="s">
        <v>41</v>
      </c>
      <c r="B8" s="71">
        <v>2020</v>
      </c>
      <c r="C8" s="72">
        <v>2021</v>
      </c>
      <c r="D8" s="7" t="s">
        <v>120</v>
      </c>
      <c r="E8" s="7" t="s">
        <v>116</v>
      </c>
      <c r="F8" s="5">
        <v>2020</v>
      </c>
      <c r="G8" s="6">
        <v>2021</v>
      </c>
      <c r="H8" s="7" t="s">
        <v>120</v>
      </c>
      <c r="I8" s="7" t="s">
        <v>116</v>
      </c>
      <c r="J8" s="5" t="s">
        <v>128</v>
      </c>
      <c r="K8" s="5" t="s">
        <v>129</v>
      </c>
      <c r="L8" s="7" t="s">
        <v>120</v>
      </c>
      <c r="M8" s="7" t="s">
        <v>116</v>
      </c>
    </row>
    <row r="9" spans="1:13" ht="22.5" customHeight="1" x14ac:dyDescent="0.3">
      <c r="A9" s="52" t="s">
        <v>198</v>
      </c>
      <c r="B9" s="75">
        <v>4162224.1180599998</v>
      </c>
      <c r="C9" s="75">
        <v>6700228.80174</v>
      </c>
      <c r="D9" s="64">
        <f>(C9-B9)/B9*100</f>
        <v>60.977126932390092</v>
      </c>
      <c r="E9" s="77">
        <f t="shared" ref="E9:E22" si="0">C9/C$22*100</f>
        <v>34.896983314655756</v>
      </c>
      <c r="F9" s="75">
        <v>31914524.54166</v>
      </c>
      <c r="G9" s="75">
        <v>47793451.454810001</v>
      </c>
      <c r="H9" s="64">
        <f t="shared" ref="H9:H21" si="1">(G9-F9)/F9*100</f>
        <v>49.754546374088257</v>
      </c>
      <c r="I9" s="66">
        <f t="shared" ref="I9:I22" si="2">G9/G$22*100</f>
        <v>32.470762982287994</v>
      </c>
      <c r="J9" s="75">
        <v>44159790.003729999</v>
      </c>
      <c r="K9" s="75">
        <v>61391097.017829999</v>
      </c>
      <c r="L9" s="64">
        <f t="shared" ref="L9:L22" si="3">(K9-J9)/J9*100</f>
        <v>39.020355424345411</v>
      </c>
      <c r="M9" s="77">
        <f t="shared" ref="M9:M22" si="4">K9/K$22*100</f>
        <v>31.571116110813119</v>
      </c>
    </row>
    <row r="10" spans="1:13" ht="22.5" customHeight="1" x14ac:dyDescent="0.3">
      <c r="A10" s="52" t="s">
        <v>199</v>
      </c>
      <c r="B10" s="75">
        <v>2735962.9732499998</v>
      </c>
      <c r="C10" s="75">
        <v>2581679.4765900001</v>
      </c>
      <c r="D10" s="64">
        <f t="shared" ref="D10:D22" si="5">(C10-B10)/B10*100</f>
        <v>-5.6390930055873234</v>
      </c>
      <c r="E10" s="77">
        <f t="shared" si="0"/>
        <v>13.446231208545296</v>
      </c>
      <c r="F10" s="75">
        <v>17988248.075100001</v>
      </c>
      <c r="G10" s="75">
        <v>22284507.012389999</v>
      </c>
      <c r="H10" s="64">
        <f t="shared" si="1"/>
        <v>23.88369850890059</v>
      </c>
      <c r="I10" s="66">
        <f t="shared" si="2"/>
        <v>15.140043737176606</v>
      </c>
      <c r="J10" s="75">
        <v>26321584.51475</v>
      </c>
      <c r="K10" s="75">
        <v>31144130.97304</v>
      </c>
      <c r="L10" s="64">
        <f t="shared" si="3"/>
        <v>18.321641904147366</v>
      </c>
      <c r="M10" s="77">
        <f t="shared" si="4"/>
        <v>16.016247027393032</v>
      </c>
    </row>
    <row r="11" spans="1:13" ht="22.5" customHeight="1" x14ac:dyDescent="0.3">
      <c r="A11" s="52" t="s">
        <v>200</v>
      </c>
      <c r="B11" s="75">
        <v>1836138.42405</v>
      </c>
      <c r="C11" s="75">
        <v>2184552.28559</v>
      </c>
      <c r="D11" s="64">
        <f t="shared" si="5"/>
        <v>18.975359209111147</v>
      </c>
      <c r="E11" s="77">
        <f t="shared" si="0"/>
        <v>11.377862893343259</v>
      </c>
      <c r="F11" s="75">
        <v>12582886.300899999</v>
      </c>
      <c r="G11" s="75">
        <v>16380416.890690001</v>
      </c>
      <c r="H11" s="64">
        <f t="shared" si="1"/>
        <v>30.180123216390985</v>
      </c>
      <c r="I11" s="66">
        <f t="shared" si="2"/>
        <v>11.128818242214065</v>
      </c>
      <c r="J11" s="75">
        <v>17471323.023669999</v>
      </c>
      <c r="K11" s="75">
        <v>21726555.422139999</v>
      </c>
      <c r="L11" s="64">
        <f t="shared" si="3"/>
        <v>24.355524723027827</v>
      </c>
      <c r="M11" s="77">
        <f t="shared" si="4"/>
        <v>11.17314459653948</v>
      </c>
    </row>
    <row r="12" spans="1:13" ht="22.5" customHeight="1" x14ac:dyDescent="0.3">
      <c r="A12" s="52" t="s">
        <v>201</v>
      </c>
      <c r="B12" s="75">
        <v>1509696.97588</v>
      </c>
      <c r="C12" s="75">
        <v>1786529.6567500001</v>
      </c>
      <c r="D12" s="64">
        <f t="shared" si="5"/>
        <v>18.336969954426429</v>
      </c>
      <c r="E12" s="77">
        <f t="shared" si="0"/>
        <v>9.3048308449633872</v>
      </c>
      <c r="F12" s="75">
        <v>11071783.99962</v>
      </c>
      <c r="G12" s="75">
        <v>14064590.03953</v>
      </c>
      <c r="H12" s="64">
        <f t="shared" si="1"/>
        <v>27.030928710429297</v>
      </c>
      <c r="I12" s="66">
        <f t="shared" si="2"/>
        <v>9.5554507095692376</v>
      </c>
      <c r="J12" s="75">
        <v>15481578.699589999</v>
      </c>
      <c r="K12" s="75">
        <v>18538654.217700001</v>
      </c>
      <c r="L12" s="64">
        <f t="shared" si="3"/>
        <v>19.746536044098413</v>
      </c>
      <c r="M12" s="77">
        <f t="shared" si="4"/>
        <v>9.5337277435396821</v>
      </c>
    </row>
    <row r="13" spans="1:13" ht="22.5" customHeight="1" x14ac:dyDescent="0.3">
      <c r="A13" s="53" t="s">
        <v>202</v>
      </c>
      <c r="B13" s="75">
        <v>1221214.0018199999</v>
      </c>
      <c r="C13" s="75">
        <v>1487455.0773499999</v>
      </c>
      <c r="D13" s="64">
        <f t="shared" si="5"/>
        <v>21.80134482025391</v>
      </c>
      <c r="E13" s="77">
        <f t="shared" si="0"/>
        <v>7.747152605012964</v>
      </c>
      <c r="F13" s="75">
        <v>9298752.7553199995</v>
      </c>
      <c r="G13" s="75">
        <v>11820897.996230001</v>
      </c>
      <c r="H13" s="64">
        <f t="shared" si="1"/>
        <v>27.123478893091679</v>
      </c>
      <c r="I13" s="66">
        <f t="shared" si="2"/>
        <v>8.0310914024761821</v>
      </c>
      <c r="J13" s="75">
        <v>12793281.066649999</v>
      </c>
      <c r="K13" s="75">
        <v>15525804.710790001</v>
      </c>
      <c r="L13" s="64">
        <f t="shared" si="3"/>
        <v>21.359052692614139</v>
      </c>
      <c r="M13" s="77">
        <f t="shared" si="4"/>
        <v>7.984333348788339</v>
      </c>
    </row>
    <row r="14" spans="1:13" ht="22.5" customHeight="1" x14ac:dyDescent="0.3">
      <c r="A14" s="52" t="s">
        <v>203</v>
      </c>
      <c r="B14" s="75">
        <v>914989.44854000001</v>
      </c>
      <c r="C14" s="75">
        <v>1479032.47679</v>
      </c>
      <c r="D14" s="64">
        <f t="shared" si="5"/>
        <v>61.644757669065299</v>
      </c>
      <c r="E14" s="77">
        <f t="shared" si="0"/>
        <v>7.703284946175402</v>
      </c>
      <c r="F14" s="75">
        <v>7732030.2176200002</v>
      </c>
      <c r="G14" s="75">
        <v>11310325.19039</v>
      </c>
      <c r="H14" s="64">
        <f t="shared" si="1"/>
        <v>46.278853962775081</v>
      </c>
      <c r="I14" s="66">
        <f t="shared" si="2"/>
        <v>7.6842093912594791</v>
      </c>
      <c r="J14" s="75">
        <v>11478498.71779</v>
      </c>
      <c r="K14" s="75">
        <v>14765386.36552</v>
      </c>
      <c r="L14" s="64">
        <f t="shared" si="3"/>
        <v>28.635170230369965</v>
      </c>
      <c r="M14" s="77">
        <f t="shared" si="4"/>
        <v>7.5932789933931408</v>
      </c>
    </row>
    <row r="15" spans="1:13" ht="22.5" customHeight="1" x14ac:dyDescent="0.3">
      <c r="A15" s="52" t="s">
        <v>204</v>
      </c>
      <c r="B15" s="75">
        <v>896472.5638</v>
      </c>
      <c r="C15" s="75">
        <v>1099879.1601199999</v>
      </c>
      <c r="D15" s="64">
        <f t="shared" si="5"/>
        <v>22.689662186402305</v>
      </c>
      <c r="E15" s="77">
        <f t="shared" si="0"/>
        <v>5.7285304479270289</v>
      </c>
      <c r="F15" s="75">
        <v>6433465.4257699996</v>
      </c>
      <c r="G15" s="75">
        <v>8442191.8709299993</v>
      </c>
      <c r="H15" s="64">
        <f t="shared" si="1"/>
        <v>31.223086038728219</v>
      </c>
      <c r="I15" s="66">
        <f t="shared" si="2"/>
        <v>5.7356060913733851</v>
      </c>
      <c r="J15" s="75">
        <v>8814082.8262300007</v>
      </c>
      <c r="K15" s="75">
        <v>11277658.92185</v>
      </c>
      <c r="L15" s="64">
        <f t="shared" si="3"/>
        <v>27.950453203010468</v>
      </c>
      <c r="M15" s="77">
        <f t="shared" si="4"/>
        <v>5.7996728609763339</v>
      </c>
    </row>
    <row r="16" spans="1:13" ht="22.5" customHeight="1" x14ac:dyDescent="0.3">
      <c r="A16" s="52" t="s">
        <v>205</v>
      </c>
      <c r="B16" s="75">
        <v>687434.05657999997</v>
      </c>
      <c r="C16" s="75">
        <v>825490.68510999996</v>
      </c>
      <c r="D16" s="64">
        <f t="shared" si="5"/>
        <v>20.082890454516445</v>
      </c>
      <c r="E16" s="77">
        <f t="shared" si="0"/>
        <v>4.2994255147236791</v>
      </c>
      <c r="F16" s="75">
        <v>5529700.3269199999</v>
      </c>
      <c r="G16" s="75">
        <v>6677843.8126299996</v>
      </c>
      <c r="H16" s="64">
        <f t="shared" si="1"/>
        <v>20.763213516662788</v>
      </c>
      <c r="I16" s="66">
        <f t="shared" si="2"/>
        <v>4.5369120051451013</v>
      </c>
      <c r="J16" s="75">
        <v>7779243.8130999999</v>
      </c>
      <c r="K16" s="75">
        <v>8980744.5635700002</v>
      </c>
      <c r="L16" s="64">
        <f t="shared" si="3"/>
        <v>15.444955568132615</v>
      </c>
      <c r="M16" s="77">
        <f t="shared" si="4"/>
        <v>4.6184567983151545</v>
      </c>
    </row>
    <row r="17" spans="1:13" ht="22.5" customHeight="1" x14ac:dyDescent="0.3">
      <c r="A17" s="52" t="s">
        <v>206</v>
      </c>
      <c r="B17" s="75">
        <v>240073.63655</v>
      </c>
      <c r="C17" s="75">
        <v>326357.80080999999</v>
      </c>
      <c r="D17" s="64">
        <f t="shared" si="5"/>
        <v>35.940707817798909</v>
      </c>
      <c r="E17" s="77">
        <f t="shared" si="0"/>
        <v>1.6997781816819004</v>
      </c>
      <c r="F17" s="75">
        <v>1658391.9783699999</v>
      </c>
      <c r="G17" s="75">
        <v>2449582.8331399998</v>
      </c>
      <c r="H17" s="64">
        <f t="shared" si="1"/>
        <v>47.708314143417738</v>
      </c>
      <c r="I17" s="66">
        <f t="shared" si="2"/>
        <v>1.6642410447292657</v>
      </c>
      <c r="J17" s="75">
        <v>2277785.5609599999</v>
      </c>
      <c r="K17" s="75">
        <v>3191196.9386499999</v>
      </c>
      <c r="L17" s="64">
        <f t="shared" si="3"/>
        <v>40.100850288340219</v>
      </c>
      <c r="M17" s="77">
        <f t="shared" si="4"/>
        <v>1.6411117242835633</v>
      </c>
    </row>
    <row r="18" spans="1:13" ht="22.5" customHeight="1" x14ac:dyDescent="0.3">
      <c r="A18" s="52" t="s">
        <v>207</v>
      </c>
      <c r="B18" s="75">
        <v>213863.10668999999</v>
      </c>
      <c r="C18" s="75">
        <v>230282.88101000001</v>
      </c>
      <c r="D18" s="64">
        <f t="shared" si="5"/>
        <v>7.6777030756412357</v>
      </c>
      <c r="E18" s="77">
        <f t="shared" si="0"/>
        <v>1.1993885722484416</v>
      </c>
      <c r="F18" s="75">
        <v>1411485.19976</v>
      </c>
      <c r="G18" s="75">
        <v>1886243.83036</v>
      </c>
      <c r="H18" s="64">
        <f t="shared" si="1"/>
        <v>33.635395587621112</v>
      </c>
      <c r="I18" s="66">
        <f t="shared" si="2"/>
        <v>1.2815097984780202</v>
      </c>
      <c r="J18" s="75">
        <v>1913099.7308499999</v>
      </c>
      <c r="K18" s="75">
        <v>2542872.42313</v>
      </c>
      <c r="L18" s="64">
        <f t="shared" si="3"/>
        <v>32.918968212921598</v>
      </c>
      <c r="M18" s="77">
        <f t="shared" si="4"/>
        <v>1.3077029801618563</v>
      </c>
    </row>
    <row r="19" spans="1:13" ht="22.5" customHeight="1" x14ac:dyDescent="0.3">
      <c r="A19" s="52" t="s">
        <v>208</v>
      </c>
      <c r="B19" s="75">
        <v>159967.66446</v>
      </c>
      <c r="C19" s="75">
        <v>208670.46828</v>
      </c>
      <c r="D19" s="64">
        <f t="shared" si="5"/>
        <v>30.445405316383901</v>
      </c>
      <c r="E19" s="77">
        <f t="shared" si="0"/>
        <v>1.0868240571034662</v>
      </c>
      <c r="F19" s="75">
        <v>1364771.4762599999</v>
      </c>
      <c r="G19" s="75">
        <v>1863884.6615899999</v>
      </c>
      <c r="H19" s="64">
        <f t="shared" si="1"/>
        <v>36.5711911489946</v>
      </c>
      <c r="I19" s="66">
        <f t="shared" si="2"/>
        <v>1.2663190297113385</v>
      </c>
      <c r="J19" s="75">
        <v>1825227.2883599999</v>
      </c>
      <c r="K19" s="75">
        <v>2420232.8938199999</v>
      </c>
      <c r="L19" s="64">
        <f t="shared" si="3"/>
        <v>32.598986945599712</v>
      </c>
      <c r="M19" s="77">
        <f t="shared" si="4"/>
        <v>1.2446341150054483</v>
      </c>
    </row>
    <row r="20" spans="1:13" ht="22.5" customHeight="1" x14ac:dyDescent="0.3">
      <c r="A20" s="52" t="s">
        <v>209</v>
      </c>
      <c r="B20" s="75">
        <v>175124.78135999999</v>
      </c>
      <c r="C20" s="75">
        <v>155859.85273000001</v>
      </c>
      <c r="D20" s="64">
        <f t="shared" si="5"/>
        <v>-11.000686756260674</v>
      </c>
      <c r="E20" s="77">
        <f t="shared" si="0"/>
        <v>0.81176909641220529</v>
      </c>
      <c r="F20" s="75">
        <v>1104869.4242499999</v>
      </c>
      <c r="G20" s="75">
        <v>1190048.57715</v>
      </c>
      <c r="H20" s="64">
        <f t="shared" si="1"/>
        <v>7.7094316333190998</v>
      </c>
      <c r="I20" s="66">
        <f t="shared" si="2"/>
        <v>0.80851631572546234</v>
      </c>
      <c r="J20" s="75">
        <v>1610385.40329</v>
      </c>
      <c r="K20" s="75">
        <v>1588548.2532500001</v>
      </c>
      <c r="L20" s="64">
        <f t="shared" si="3"/>
        <v>-1.3560201176306563</v>
      </c>
      <c r="M20" s="77">
        <f t="shared" si="4"/>
        <v>0.81693020302958996</v>
      </c>
    </row>
    <row r="21" spans="1:13" ht="22.5" customHeight="1" x14ac:dyDescent="0.3">
      <c r="A21" s="52" t="s">
        <v>210</v>
      </c>
      <c r="B21" s="75">
        <v>107576.41703</v>
      </c>
      <c r="C21" s="75">
        <v>134004.31701</v>
      </c>
      <c r="D21" s="64">
        <f t="shared" si="5"/>
        <v>24.566629666267854</v>
      </c>
      <c r="E21" s="77">
        <f t="shared" si="0"/>
        <v>0.69793831720722688</v>
      </c>
      <c r="F21" s="75">
        <v>792730.41275000002</v>
      </c>
      <c r="G21" s="75">
        <v>1025201.00847</v>
      </c>
      <c r="H21" s="64">
        <f t="shared" si="1"/>
        <v>29.325303026227306</v>
      </c>
      <c r="I21" s="66">
        <f t="shared" si="2"/>
        <v>0.69651924985387803</v>
      </c>
      <c r="J21" s="75">
        <v>1067654.36827</v>
      </c>
      <c r="K21" s="75">
        <v>1360480.3104900001</v>
      </c>
      <c r="L21" s="64">
        <f t="shared" si="3"/>
        <v>27.4270354641538</v>
      </c>
      <c r="M21" s="77">
        <f t="shared" si="4"/>
        <v>0.69964349776125079</v>
      </c>
    </row>
    <row r="22" spans="1:13" ht="24" customHeight="1" x14ac:dyDescent="0.25">
      <c r="A22" s="68" t="s">
        <v>42</v>
      </c>
      <c r="B22" s="76">
        <f>SUM(B9:B21)</f>
        <v>14860738.16807</v>
      </c>
      <c r="C22" s="76">
        <f>SUM(C9:C21)</f>
        <v>19200022.939879999</v>
      </c>
      <c r="D22" s="74">
        <f t="shared" si="5"/>
        <v>29.199658339539621</v>
      </c>
      <c r="E22" s="78">
        <f t="shared" si="0"/>
        <v>100</v>
      </c>
      <c r="F22" s="67">
        <f>SUM(F9:F21)</f>
        <v>108883640.13430002</v>
      </c>
      <c r="G22" s="67">
        <f>SUM(G9:G21)</f>
        <v>147189185.17830998</v>
      </c>
      <c r="H22" s="74">
        <f>(G22-F22)/F22*100</f>
        <v>35.180257563728453</v>
      </c>
      <c r="I22" s="70">
        <f t="shared" si="2"/>
        <v>100</v>
      </c>
      <c r="J22" s="76">
        <f>SUM(J9:J21)</f>
        <v>152993535.01724002</v>
      </c>
      <c r="K22" s="76">
        <f>SUM(K9:K21)</f>
        <v>194453363.01178002</v>
      </c>
      <c r="L22" s="74">
        <f t="shared" si="3"/>
        <v>27.099071859388125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C1" sqref="C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3"/>
      <c r="I26" s="163"/>
      <c r="N26" t="s">
        <v>43</v>
      </c>
    </row>
    <row r="27" spans="3:14" x14ac:dyDescent="0.25">
      <c r="H27" s="163"/>
      <c r="I27" s="163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3"/>
      <c r="I39" s="163"/>
    </row>
    <row r="40" spans="8:9" x14ac:dyDescent="0.25">
      <c r="H40" s="163"/>
      <c r="I40" s="163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3"/>
      <c r="I51" s="163"/>
    </row>
    <row r="52" spans="3:9" x14ac:dyDescent="0.25">
      <c r="H52" s="163"/>
      <c r="I52" s="163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/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117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169</v>
      </c>
      <c r="C5" s="79">
        <v>1313202.4938399999</v>
      </c>
      <c r="D5" s="79">
        <v>1354848.6673699999</v>
      </c>
      <c r="E5" s="79">
        <v>1536210.0396799999</v>
      </c>
      <c r="F5" s="79">
        <v>1516374.7242999999</v>
      </c>
      <c r="G5" s="79">
        <v>1283869.88378</v>
      </c>
      <c r="H5" s="79">
        <v>1565208.52697</v>
      </c>
      <c r="I5" s="56">
        <v>1325114.07843</v>
      </c>
      <c r="J5" s="56">
        <v>1451995.19918</v>
      </c>
      <c r="K5" s="56">
        <v>1555048.1275899999</v>
      </c>
      <c r="L5" s="56">
        <v>0</v>
      </c>
      <c r="M5" s="56">
        <v>0</v>
      </c>
      <c r="N5" s="56">
        <v>0</v>
      </c>
      <c r="O5" s="79">
        <v>12901871.741140001</v>
      </c>
      <c r="P5" s="57">
        <f t="shared" ref="P5:P24" si="0">O5/O$26*100</f>
        <v>8.7655025235109729</v>
      </c>
    </row>
    <row r="6" spans="1:16" x14ac:dyDescent="0.25">
      <c r="A6" s="54" t="s">
        <v>98</v>
      </c>
      <c r="B6" s="55" t="s">
        <v>171</v>
      </c>
      <c r="C6" s="79">
        <v>781162.69382000004</v>
      </c>
      <c r="D6" s="79">
        <v>924471.43302999996</v>
      </c>
      <c r="E6" s="79">
        <v>1021327.11314</v>
      </c>
      <c r="F6" s="79">
        <v>982039.44643000001</v>
      </c>
      <c r="G6" s="79">
        <v>1080840.91549</v>
      </c>
      <c r="H6" s="79">
        <v>1223193.1856199999</v>
      </c>
      <c r="I6" s="56">
        <v>939670.98667000001</v>
      </c>
      <c r="J6" s="56">
        <v>1159814.6943000001</v>
      </c>
      <c r="K6" s="56">
        <v>1234062.5821799999</v>
      </c>
      <c r="L6" s="56">
        <v>0</v>
      </c>
      <c r="M6" s="56">
        <v>0</v>
      </c>
      <c r="N6" s="56">
        <v>0</v>
      </c>
      <c r="O6" s="79">
        <v>9346583.0506800003</v>
      </c>
      <c r="P6" s="57">
        <f t="shared" si="0"/>
        <v>6.3500474164302432</v>
      </c>
    </row>
    <row r="7" spans="1:16" x14ac:dyDescent="0.25">
      <c r="A7" s="54" t="s">
        <v>97</v>
      </c>
      <c r="B7" s="55" t="s">
        <v>170</v>
      </c>
      <c r="C7" s="79">
        <v>809553.30989999999</v>
      </c>
      <c r="D7" s="79">
        <v>821653.59132999997</v>
      </c>
      <c r="E7" s="79">
        <v>1071123.24832</v>
      </c>
      <c r="F7" s="79">
        <v>1017801.96387</v>
      </c>
      <c r="G7" s="79">
        <v>1000238.62552</v>
      </c>
      <c r="H7" s="79">
        <v>1181041.0223600001</v>
      </c>
      <c r="I7" s="56">
        <v>906979.18894000002</v>
      </c>
      <c r="J7" s="56">
        <v>1127164.29076</v>
      </c>
      <c r="K7" s="56">
        <v>1251955.90224</v>
      </c>
      <c r="L7" s="56">
        <v>0</v>
      </c>
      <c r="M7" s="56">
        <v>0</v>
      </c>
      <c r="N7" s="56">
        <v>0</v>
      </c>
      <c r="O7" s="79">
        <v>9187511.1432399992</v>
      </c>
      <c r="P7" s="57">
        <f t="shared" si="0"/>
        <v>6.2419743217614361</v>
      </c>
    </row>
    <row r="8" spans="1:16" x14ac:dyDescent="0.25">
      <c r="A8" s="54" t="s">
        <v>96</v>
      </c>
      <c r="B8" s="55" t="s">
        <v>172</v>
      </c>
      <c r="C8" s="79">
        <v>809605.18876000005</v>
      </c>
      <c r="D8" s="79">
        <v>775231.12629000004</v>
      </c>
      <c r="E8" s="79">
        <v>927165.13363000005</v>
      </c>
      <c r="F8" s="79">
        <v>821059.74997</v>
      </c>
      <c r="G8" s="79">
        <v>759572.97106000001</v>
      </c>
      <c r="H8" s="79">
        <v>1020695.9939</v>
      </c>
      <c r="I8" s="56">
        <v>733458.58666000003</v>
      </c>
      <c r="J8" s="56">
        <v>735861.58863999997</v>
      </c>
      <c r="K8" s="56">
        <v>953062.65151</v>
      </c>
      <c r="L8" s="56">
        <v>0</v>
      </c>
      <c r="M8" s="56">
        <v>0</v>
      </c>
      <c r="N8" s="56">
        <v>0</v>
      </c>
      <c r="O8" s="79">
        <v>7535712.9904199997</v>
      </c>
      <c r="P8" s="57">
        <f t="shared" si="0"/>
        <v>5.1197463871350193</v>
      </c>
    </row>
    <row r="9" spans="1:16" x14ac:dyDescent="0.25">
      <c r="A9" s="54" t="s">
        <v>95</v>
      </c>
      <c r="B9" s="55" t="s">
        <v>173</v>
      </c>
      <c r="C9" s="79">
        <v>617853.30747</v>
      </c>
      <c r="D9" s="79">
        <v>647063.58898</v>
      </c>
      <c r="E9" s="79">
        <v>755725.38138000004</v>
      </c>
      <c r="F9" s="79">
        <v>743465.77422999998</v>
      </c>
      <c r="G9" s="79">
        <v>679307.39887999999</v>
      </c>
      <c r="H9" s="79">
        <v>726908.87034999998</v>
      </c>
      <c r="I9" s="56">
        <v>748542.86314000003</v>
      </c>
      <c r="J9" s="56">
        <v>806776.18946999998</v>
      </c>
      <c r="K9" s="56">
        <v>920003.91442000004</v>
      </c>
      <c r="L9" s="56">
        <v>0</v>
      </c>
      <c r="M9" s="56">
        <v>0</v>
      </c>
      <c r="N9" s="56">
        <v>0</v>
      </c>
      <c r="O9" s="79">
        <v>6645647.2883200003</v>
      </c>
      <c r="P9" s="57">
        <f t="shared" si="0"/>
        <v>4.5150377592410997</v>
      </c>
    </row>
    <row r="10" spans="1:16" x14ac:dyDescent="0.25">
      <c r="A10" s="54" t="s">
        <v>94</v>
      </c>
      <c r="B10" s="55" t="s">
        <v>174</v>
      </c>
      <c r="C10" s="79">
        <v>564385.90263000003</v>
      </c>
      <c r="D10" s="79">
        <v>592406.31068</v>
      </c>
      <c r="E10" s="79">
        <v>715970.02907000005</v>
      </c>
      <c r="F10" s="79">
        <v>736875.24184999999</v>
      </c>
      <c r="G10" s="79">
        <v>559885.74358000001</v>
      </c>
      <c r="H10" s="79">
        <v>730997.55683999998</v>
      </c>
      <c r="I10" s="56">
        <v>628253.63739000005</v>
      </c>
      <c r="J10" s="56">
        <v>774023.95536999998</v>
      </c>
      <c r="K10" s="56">
        <v>853663.06712000002</v>
      </c>
      <c r="L10" s="56">
        <v>0</v>
      </c>
      <c r="M10" s="56">
        <v>0</v>
      </c>
      <c r="N10" s="56">
        <v>0</v>
      </c>
      <c r="O10" s="79">
        <v>6156461.44453</v>
      </c>
      <c r="P10" s="57">
        <f t="shared" si="0"/>
        <v>4.1826860017411285</v>
      </c>
    </row>
    <row r="11" spans="1:16" x14ac:dyDescent="0.25">
      <c r="A11" s="54" t="s">
        <v>93</v>
      </c>
      <c r="B11" s="55" t="s">
        <v>175</v>
      </c>
      <c r="C11" s="79">
        <v>688273.45966000005</v>
      </c>
      <c r="D11" s="79">
        <v>684773.25262000004</v>
      </c>
      <c r="E11" s="79">
        <v>756377.69004999998</v>
      </c>
      <c r="F11" s="79">
        <v>734652.32418999996</v>
      </c>
      <c r="G11" s="79">
        <v>613479.50751999998</v>
      </c>
      <c r="H11" s="79">
        <v>761262.51130999997</v>
      </c>
      <c r="I11" s="56">
        <v>531519.70901999995</v>
      </c>
      <c r="J11" s="56">
        <v>701435.11797000002</v>
      </c>
      <c r="K11" s="56">
        <v>651285.39959000004</v>
      </c>
      <c r="L11" s="56">
        <v>0</v>
      </c>
      <c r="M11" s="56">
        <v>0</v>
      </c>
      <c r="N11" s="56">
        <v>0</v>
      </c>
      <c r="O11" s="79">
        <v>6123058.97193</v>
      </c>
      <c r="P11" s="57">
        <f t="shared" si="0"/>
        <v>4.1599924372923986</v>
      </c>
    </row>
    <row r="12" spans="1:16" x14ac:dyDescent="0.25">
      <c r="A12" s="54" t="s">
        <v>92</v>
      </c>
      <c r="B12" s="55" t="s">
        <v>178</v>
      </c>
      <c r="C12" s="79">
        <v>369296.29586999997</v>
      </c>
      <c r="D12" s="79">
        <v>415888.25345000002</v>
      </c>
      <c r="E12" s="79">
        <v>488601.86550000001</v>
      </c>
      <c r="F12" s="79">
        <v>562197.72158999997</v>
      </c>
      <c r="G12" s="79">
        <v>452711.03055000002</v>
      </c>
      <c r="H12" s="79">
        <v>667922.25867000001</v>
      </c>
      <c r="I12" s="56">
        <v>478787.73846000002</v>
      </c>
      <c r="J12" s="56">
        <v>566000.58426999999</v>
      </c>
      <c r="K12" s="56">
        <v>547013.72311000002</v>
      </c>
      <c r="L12" s="56">
        <v>0</v>
      </c>
      <c r="M12" s="56">
        <v>0</v>
      </c>
      <c r="N12" s="56">
        <v>0</v>
      </c>
      <c r="O12" s="79">
        <v>4548419.4714700002</v>
      </c>
      <c r="P12" s="57">
        <f t="shared" si="0"/>
        <v>3.0901859168252677</v>
      </c>
    </row>
    <row r="13" spans="1:16" x14ac:dyDescent="0.25">
      <c r="A13" s="54" t="s">
        <v>91</v>
      </c>
      <c r="B13" s="55" t="s">
        <v>211</v>
      </c>
      <c r="C13" s="79">
        <v>392460.81274000002</v>
      </c>
      <c r="D13" s="79">
        <v>431997.87127</v>
      </c>
      <c r="E13" s="79">
        <v>492928.44689999998</v>
      </c>
      <c r="F13" s="79">
        <v>532423.66856999998</v>
      </c>
      <c r="G13" s="79">
        <v>407540.30988999997</v>
      </c>
      <c r="H13" s="79">
        <v>528464.35875000001</v>
      </c>
      <c r="I13" s="56">
        <v>439423.65282000002</v>
      </c>
      <c r="J13" s="56">
        <v>542481.07733999996</v>
      </c>
      <c r="K13" s="56">
        <v>517102.85856000002</v>
      </c>
      <c r="L13" s="56">
        <v>0</v>
      </c>
      <c r="M13" s="56">
        <v>0</v>
      </c>
      <c r="N13" s="56">
        <v>0</v>
      </c>
      <c r="O13" s="79">
        <v>4284823.0568399997</v>
      </c>
      <c r="P13" s="57">
        <f t="shared" si="0"/>
        <v>2.9110991080283641</v>
      </c>
    </row>
    <row r="14" spans="1:16" x14ac:dyDescent="0.25">
      <c r="A14" s="54" t="s">
        <v>90</v>
      </c>
      <c r="B14" s="55" t="s">
        <v>212</v>
      </c>
      <c r="C14" s="79">
        <v>327721.13501999999</v>
      </c>
      <c r="D14" s="79">
        <v>367657.44127000001</v>
      </c>
      <c r="E14" s="79">
        <v>419807.39150000003</v>
      </c>
      <c r="F14" s="79">
        <v>430503.72382999997</v>
      </c>
      <c r="G14" s="79">
        <v>407604.69782</v>
      </c>
      <c r="H14" s="79">
        <v>486998.22681999998</v>
      </c>
      <c r="I14" s="56">
        <v>372334.29528000002</v>
      </c>
      <c r="J14" s="56">
        <v>395087.52159999998</v>
      </c>
      <c r="K14" s="56">
        <v>451679.69154000003</v>
      </c>
      <c r="L14" s="56">
        <v>0</v>
      </c>
      <c r="M14" s="56">
        <v>0</v>
      </c>
      <c r="N14" s="56">
        <v>0</v>
      </c>
      <c r="O14" s="79">
        <v>3659394.1246799999</v>
      </c>
      <c r="P14" s="57">
        <f t="shared" si="0"/>
        <v>2.4861841039794363</v>
      </c>
    </row>
    <row r="15" spans="1:16" x14ac:dyDescent="0.25">
      <c r="A15" s="54" t="s">
        <v>89</v>
      </c>
      <c r="B15" s="55" t="s">
        <v>177</v>
      </c>
      <c r="C15" s="79">
        <v>292266.48739000002</v>
      </c>
      <c r="D15" s="79">
        <v>323426.86515000003</v>
      </c>
      <c r="E15" s="79">
        <v>416225.27622</v>
      </c>
      <c r="F15" s="79">
        <v>390253.32958000002</v>
      </c>
      <c r="G15" s="79">
        <v>343260.42293</v>
      </c>
      <c r="H15" s="79">
        <v>475311.98602000001</v>
      </c>
      <c r="I15" s="56">
        <v>377730.28026999999</v>
      </c>
      <c r="J15" s="56">
        <v>403845.18401000003</v>
      </c>
      <c r="K15" s="56">
        <v>573424.20357000001</v>
      </c>
      <c r="L15" s="56">
        <v>0</v>
      </c>
      <c r="M15" s="56">
        <v>0</v>
      </c>
      <c r="N15" s="56">
        <v>0</v>
      </c>
      <c r="O15" s="79">
        <v>3595744.0351399998</v>
      </c>
      <c r="P15" s="57">
        <f t="shared" si="0"/>
        <v>2.4429403768924955</v>
      </c>
    </row>
    <row r="16" spans="1:16" x14ac:dyDescent="0.25">
      <c r="A16" s="54" t="s">
        <v>88</v>
      </c>
      <c r="B16" s="55" t="s">
        <v>176</v>
      </c>
      <c r="C16" s="79">
        <v>259620.09276999999</v>
      </c>
      <c r="D16" s="79">
        <v>388800.44877999998</v>
      </c>
      <c r="E16" s="79">
        <v>395706.33828000003</v>
      </c>
      <c r="F16" s="79">
        <v>378567.53714999999</v>
      </c>
      <c r="G16" s="79">
        <v>303820.57906000002</v>
      </c>
      <c r="H16" s="79">
        <v>383822.72571999999</v>
      </c>
      <c r="I16" s="56">
        <v>317024.85307000001</v>
      </c>
      <c r="J16" s="56">
        <v>448886.16558999999</v>
      </c>
      <c r="K16" s="56">
        <v>574921.03144000005</v>
      </c>
      <c r="L16" s="56">
        <v>0</v>
      </c>
      <c r="M16" s="56">
        <v>0</v>
      </c>
      <c r="N16" s="56">
        <v>0</v>
      </c>
      <c r="O16" s="79">
        <v>3451169.7718600002</v>
      </c>
      <c r="P16" s="57">
        <f t="shared" si="0"/>
        <v>2.3447169489247024</v>
      </c>
    </row>
    <row r="17" spans="1:16" x14ac:dyDescent="0.25">
      <c r="A17" s="54" t="s">
        <v>87</v>
      </c>
      <c r="B17" s="55" t="s">
        <v>213</v>
      </c>
      <c r="C17" s="79">
        <v>311401.18800999998</v>
      </c>
      <c r="D17" s="79">
        <v>334208.53759000002</v>
      </c>
      <c r="E17" s="79">
        <v>387772.35424999997</v>
      </c>
      <c r="F17" s="79">
        <v>375501.90863999998</v>
      </c>
      <c r="G17" s="79">
        <v>338143.82478000002</v>
      </c>
      <c r="H17" s="79">
        <v>341932.51812999998</v>
      </c>
      <c r="I17" s="56">
        <v>381620.94396</v>
      </c>
      <c r="J17" s="56">
        <v>368706.76211000001</v>
      </c>
      <c r="K17" s="56">
        <v>387708.59539999999</v>
      </c>
      <c r="L17" s="56">
        <v>0</v>
      </c>
      <c r="M17" s="56">
        <v>0</v>
      </c>
      <c r="N17" s="56">
        <v>0</v>
      </c>
      <c r="O17" s="79">
        <v>3226996.6328699999</v>
      </c>
      <c r="P17" s="57">
        <f t="shared" si="0"/>
        <v>2.1924142245646006</v>
      </c>
    </row>
    <row r="18" spans="1:16" x14ac:dyDescent="0.25">
      <c r="A18" s="54" t="s">
        <v>86</v>
      </c>
      <c r="B18" s="55" t="s">
        <v>214</v>
      </c>
      <c r="C18" s="79">
        <v>260628.68309999999</v>
      </c>
      <c r="D18" s="79">
        <v>259160.40708999999</v>
      </c>
      <c r="E18" s="79">
        <v>351008.52263000002</v>
      </c>
      <c r="F18" s="79">
        <v>327257.31371000002</v>
      </c>
      <c r="G18" s="79">
        <v>284853.99844</v>
      </c>
      <c r="H18" s="79">
        <v>348382.28804000001</v>
      </c>
      <c r="I18" s="56">
        <v>253368.49642000001</v>
      </c>
      <c r="J18" s="56">
        <v>310907.15461000003</v>
      </c>
      <c r="K18" s="56">
        <v>322603.66684000002</v>
      </c>
      <c r="L18" s="56">
        <v>0</v>
      </c>
      <c r="M18" s="56">
        <v>0</v>
      </c>
      <c r="N18" s="56">
        <v>0</v>
      </c>
      <c r="O18" s="79">
        <v>2718170.53088</v>
      </c>
      <c r="P18" s="57">
        <f t="shared" si="0"/>
        <v>1.8467189199988541</v>
      </c>
    </row>
    <row r="19" spans="1:16" x14ac:dyDescent="0.25">
      <c r="A19" s="54" t="s">
        <v>85</v>
      </c>
      <c r="B19" s="55" t="s">
        <v>215</v>
      </c>
      <c r="C19" s="79">
        <v>236148.00232999999</v>
      </c>
      <c r="D19" s="79">
        <v>235212.88604000001</v>
      </c>
      <c r="E19" s="79">
        <v>294609.51001000003</v>
      </c>
      <c r="F19" s="79">
        <v>303562.02724000002</v>
      </c>
      <c r="G19" s="79">
        <v>261268.10806999999</v>
      </c>
      <c r="H19" s="79">
        <v>298069.78302999999</v>
      </c>
      <c r="I19" s="56">
        <v>264193.30862999998</v>
      </c>
      <c r="J19" s="56">
        <v>291743.31199999998</v>
      </c>
      <c r="K19" s="56">
        <v>357991.68731000001</v>
      </c>
      <c r="L19" s="56">
        <v>0</v>
      </c>
      <c r="M19" s="56">
        <v>0</v>
      </c>
      <c r="N19" s="56">
        <v>0</v>
      </c>
      <c r="O19" s="79">
        <v>2542798.6246600002</v>
      </c>
      <c r="P19" s="57">
        <f t="shared" si="0"/>
        <v>1.7275716429706212</v>
      </c>
    </row>
    <row r="20" spans="1:16" x14ac:dyDescent="0.25">
      <c r="A20" s="54" t="s">
        <v>84</v>
      </c>
      <c r="B20" s="55" t="s">
        <v>216</v>
      </c>
      <c r="C20" s="79">
        <v>219243.36222000001</v>
      </c>
      <c r="D20" s="79">
        <v>252191.91584999999</v>
      </c>
      <c r="E20" s="79">
        <v>250479.69193999999</v>
      </c>
      <c r="F20" s="79">
        <v>319832.32418</v>
      </c>
      <c r="G20" s="79">
        <v>363770.10089</v>
      </c>
      <c r="H20" s="79">
        <v>277582.25822999998</v>
      </c>
      <c r="I20" s="56">
        <v>251204.25985</v>
      </c>
      <c r="J20" s="56">
        <v>291682.76549000002</v>
      </c>
      <c r="K20" s="56">
        <v>286535.18595999997</v>
      </c>
      <c r="L20" s="56">
        <v>0</v>
      </c>
      <c r="M20" s="56">
        <v>0</v>
      </c>
      <c r="N20" s="56">
        <v>0</v>
      </c>
      <c r="O20" s="79">
        <v>2512521.86461</v>
      </c>
      <c r="P20" s="57">
        <f t="shared" si="0"/>
        <v>1.7070016805692927</v>
      </c>
    </row>
    <row r="21" spans="1:16" x14ac:dyDescent="0.25">
      <c r="A21" s="54" t="s">
        <v>83</v>
      </c>
      <c r="B21" s="55" t="s">
        <v>217</v>
      </c>
      <c r="C21" s="79">
        <v>147102.60913</v>
      </c>
      <c r="D21" s="79">
        <v>203333.83428000001</v>
      </c>
      <c r="E21" s="79">
        <v>237581.80175000001</v>
      </c>
      <c r="F21" s="79">
        <v>211539.78278000001</v>
      </c>
      <c r="G21" s="79">
        <v>228622.60407999999</v>
      </c>
      <c r="H21" s="79">
        <v>237171.99747999999</v>
      </c>
      <c r="I21" s="56">
        <v>259449.43283000001</v>
      </c>
      <c r="J21" s="56">
        <v>219837.16631999999</v>
      </c>
      <c r="K21" s="56">
        <v>265171.15159000002</v>
      </c>
      <c r="L21" s="56">
        <v>0</v>
      </c>
      <c r="M21" s="56">
        <v>0</v>
      </c>
      <c r="N21" s="56">
        <v>0</v>
      </c>
      <c r="O21" s="79">
        <v>2009810.3802400001</v>
      </c>
      <c r="P21" s="57">
        <f t="shared" si="0"/>
        <v>1.3654606334054009</v>
      </c>
    </row>
    <row r="22" spans="1:16" x14ac:dyDescent="0.25">
      <c r="A22" s="54" t="s">
        <v>82</v>
      </c>
      <c r="B22" s="55" t="s">
        <v>218</v>
      </c>
      <c r="C22" s="79">
        <v>168418.73042000001</v>
      </c>
      <c r="D22" s="79">
        <v>230496.51732000001</v>
      </c>
      <c r="E22" s="79">
        <v>222579.54113</v>
      </c>
      <c r="F22" s="79">
        <v>195560.58077999999</v>
      </c>
      <c r="G22" s="79">
        <v>196023.75680999999</v>
      </c>
      <c r="H22" s="79">
        <v>219048.56137000001</v>
      </c>
      <c r="I22" s="56">
        <v>190932.37453999999</v>
      </c>
      <c r="J22" s="56">
        <v>242114.72065999999</v>
      </c>
      <c r="K22" s="56">
        <v>322311.65269999998</v>
      </c>
      <c r="L22" s="56">
        <v>0</v>
      </c>
      <c r="M22" s="56">
        <v>0</v>
      </c>
      <c r="N22" s="56">
        <v>0</v>
      </c>
      <c r="O22" s="79">
        <v>1987486.43573</v>
      </c>
      <c r="P22" s="57">
        <f t="shared" si="0"/>
        <v>1.350293795921413</v>
      </c>
    </row>
    <row r="23" spans="1:16" x14ac:dyDescent="0.25">
      <c r="A23" s="54" t="s">
        <v>81</v>
      </c>
      <c r="B23" s="55" t="s">
        <v>219</v>
      </c>
      <c r="C23" s="79">
        <v>177886.66941</v>
      </c>
      <c r="D23" s="79">
        <v>234822.45847000001</v>
      </c>
      <c r="E23" s="79">
        <v>235968.95084</v>
      </c>
      <c r="F23" s="79">
        <v>208332.30275999999</v>
      </c>
      <c r="G23" s="79">
        <v>154707.65552999999</v>
      </c>
      <c r="H23" s="79">
        <v>227290.25992000001</v>
      </c>
      <c r="I23" s="56">
        <v>228982.10948000001</v>
      </c>
      <c r="J23" s="56">
        <v>212664.74267000001</v>
      </c>
      <c r="K23" s="56">
        <v>228289.03975</v>
      </c>
      <c r="L23" s="56">
        <v>0</v>
      </c>
      <c r="M23" s="56">
        <v>0</v>
      </c>
      <c r="N23" s="56">
        <v>0</v>
      </c>
      <c r="O23" s="79">
        <v>1908944.1888300001</v>
      </c>
      <c r="P23" s="57">
        <f t="shared" si="0"/>
        <v>1.2969323707563434</v>
      </c>
    </row>
    <row r="24" spans="1:16" x14ac:dyDescent="0.25">
      <c r="A24" s="54" t="s">
        <v>80</v>
      </c>
      <c r="B24" s="55" t="s">
        <v>220</v>
      </c>
      <c r="C24" s="79">
        <v>136071.78271999999</v>
      </c>
      <c r="D24" s="79">
        <v>141078.01717000001</v>
      </c>
      <c r="E24" s="79">
        <v>207492.13589999999</v>
      </c>
      <c r="F24" s="79">
        <v>206285.37301000001</v>
      </c>
      <c r="G24" s="79">
        <v>200844.76519999999</v>
      </c>
      <c r="H24" s="79">
        <v>210856.08848000001</v>
      </c>
      <c r="I24" s="56">
        <v>233474.76633000001</v>
      </c>
      <c r="J24" s="56">
        <v>205473.94193999999</v>
      </c>
      <c r="K24" s="56">
        <v>236640.16289000001</v>
      </c>
      <c r="L24" s="56">
        <v>0</v>
      </c>
      <c r="M24" s="56">
        <v>0</v>
      </c>
      <c r="N24" s="56">
        <v>0</v>
      </c>
      <c r="O24" s="79">
        <v>1778217.03364</v>
      </c>
      <c r="P24" s="57">
        <f t="shared" si="0"/>
        <v>1.2081166367527663</v>
      </c>
    </row>
    <row r="25" spans="1:16" x14ac:dyDescent="0.25">
      <c r="A25" s="58"/>
      <c r="B25" s="164" t="s">
        <v>79</v>
      </c>
      <c r="C25" s="164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96121342.781709999</v>
      </c>
      <c r="P25" s="60">
        <f>SUM(P5:P24)</f>
        <v>65.304623206701848</v>
      </c>
    </row>
    <row r="26" spans="1:16" ht="13.5" customHeight="1" x14ac:dyDescent="0.25">
      <c r="A26" s="58"/>
      <c r="B26" s="165" t="s">
        <v>78</v>
      </c>
      <c r="C26" s="165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147189185.17831001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O17" sqref="O17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I1" sqref="I1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2021-10-01T08:43:20Z</dcterms:modified>
</cp:coreProperties>
</file>