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10 - Ekim\dağıtım\"/>
    </mc:Choice>
  </mc:AlternateContent>
  <xr:revisionPtr revIDLastSave="0" documentId="13_ncr:1_{F61136B3-5B5F-43BF-92D4-1450753AAFC3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KTOR_TL" sheetId="2" r:id="rId2"/>
    <sheet name="USDvsTL" sheetId="3" r:id="rId3"/>
    <sheet name="SECILMIS_ISTATISTIK" sheetId="14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'2002_2020_AYLIK_IHR'!$B$1:$O$81</definedName>
  </definedNames>
  <calcPr calcId="191029"/>
</workbook>
</file>

<file path=xl/calcChain.xml><?xml version="1.0" encoding="utf-8"?>
<calcChain xmlns="http://schemas.openxmlformats.org/spreadsheetml/2006/main">
  <c r="E43" i="1" l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6" i="1"/>
  <c r="E25" i="1"/>
  <c r="E24" i="1"/>
  <c r="E21" i="1"/>
  <c r="E19" i="1"/>
  <c r="E17" i="1"/>
  <c r="E16" i="1"/>
  <c r="E15" i="1"/>
  <c r="E14" i="1"/>
  <c r="E13" i="1"/>
  <c r="E12" i="1"/>
  <c r="E11" i="1"/>
  <c r="E10" i="1"/>
  <c r="I43" i="1" l="1"/>
  <c r="I19" i="1"/>
  <c r="I41" i="1"/>
  <c r="I33" i="1"/>
  <c r="I25" i="1"/>
  <c r="I17" i="1"/>
  <c r="I39" i="1"/>
  <c r="I31" i="1"/>
  <c r="I30" i="1"/>
  <c r="I14" i="1"/>
  <c r="I40" i="1"/>
  <c r="I32" i="1"/>
  <c r="I24" i="1"/>
  <c r="I16" i="1"/>
  <c r="I15" i="1"/>
  <c r="I38" i="1"/>
  <c r="I10" i="1"/>
  <c r="I26" i="1"/>
  <c r="I37" i="1"/>
  <c r="I21" i="1"/>
  <c r="I13" i="1"/>
  <c r="I36" i="1"/>
  <c r="I28" i="1"/>
  <c r="I12" i="1"/>
  <c r="I35" i="1"/>
  <c r="I11" i="1"/>
  <c r="I34" i="1"/>
  <c r="M37" i="1"/>
  <c r="M21" i="1"/>
  <c r="M43" i="1"/>
  <c r="M35" i="1"/>
  <c r="M19" i="1"/>
  <c r="M11" i="1"/>
  <c r="M41" i="1"/>
  <c r="M25" i="1"/>
  <c r="M17" i="1"/>
  <c r="M40" i="1"/>
  <c r="M24" i="1"/>
  <c r="M34" i="1"/>
  <c r="M26" i="1"/>
  <c r="M10" i="1"/>
  <c r="M33" i="1"/>
  <c r="M32" i="1"/>
  <c r="M16" i="1"/>
  <c r="M28" i="1"/>
  <c r="M12" i="1"/>
  <c r="M39" i="1"/>
  <c r="M31" i="1"/>
  <c r="M15" i="1"/>
  <c r="M38" i="1"/>
  <c r="M30" i="1"/>
  <c r="M14" i="1"/>
  <c r="M13" i="1"/>
  <c r="M36" i="1"/>
  <c r="M46" i="1"/>
  <c r="L46" i="1"/>
  <c r="I46" i="1"/>
  <c r="H46" i="1"/>
  <c r="E46" i="1"/>
  <c r="D46" i="1"/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K23" i="4"/>
  <c r="M22" i="4" s="1"/>
  <c r="J23" i="4"/>
  <c r="G23" i="4"/>
  <c r="I23" i="4" s="1"/>
  <c r="F23" i="4"/>
  <c r="C23" i="4"/>
  <c r="E13" i="4" s="1"/>
  <c r="B23" i="4"/>
  <c r="E17" i="4" l="1"/>
  <c r="E20" i="4"/>
  <c r="E11" i="4"/>
  <c r="E14" i="4"/>
  <c r="E19" i="4"/>
  <c r="E10" i="4"/>
  <c r="E16" i="4"/>
  <c r="E21" i="4"/>
  <c r="E18" i="4"/>
  <c r="E15" i="4"/>
  <c r="E12" i="4"/>
  <c r="E9" i="4"/>
  <c r="E22" i="4"/>
  <c r="D23" i="4"/>
  <c r="I22" i="4"/>
  <c r="M23" i="4"/>
  <c r="L23" i="4"/>
  <c r="H23" i="4"/>
  <c r="E23" i="4"/>
  <c r="O80" i="22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C2" i="22"/>
  <c r="M20" i="4"/>
  <c r="I21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L14" i="2" s="1"/>
  <c r="G14" i="3" s="1"/>
  <c r="K13" i="2"/>
  <c r="K12" i="2"/>
  <c r="K11" i="2"/>
  <c r="K10" i="2"/>
  <c r="J43" i="2"/>
  <c r="J41" i="2"/>
  <c r="J40" i="2"/>
  <c r="J39" i="2"/>
  <c r="L39" i="2" s="1"/>
  <c r="G39" i="3" s="1"/>
  <c r="J38" i="2"/>
  <c r="J37" i="2"/>
  <c r="L37" i="2" s="1"/>
  <c r="G37" i="3" s="1"/>
  <c r="J36" i="2"/>
  <c r="J35" i="2"/>
  <c r="J34" i="2"/>
  <c r="J33" i="2"/>
  <c r="L33" i="2" s="1"/>
  <c r="G33" i="3" s="1"/>
  <c r="J32" i="2"/>
  <c r="J31" i="2"/>
  <c r="J30" i="2"/>
  <c r="J28" i="2"/>
  <c r="J26" i="2"/>
  <c r="J25" i="2"/>
  <c r="J24" i="2"/>
  <c r="J21" i="2"/>
  <c r="J19" i="2"/>
  <c r="J17" i="2"/>
  <c r="L17" i="2" s="1"/>
  <c r="G17" i="3" s="1"/>
  <c r="J16" i="2"/>
  <c r="J15" i="2"/>
  <c r="L15" i="2" s="1"/>
  <c r="G15" i="3" s="1"/>
  <c r="J14" i="2"/>
  <c r="J13" i="2"/>
  <c r="J12" i="2"/>
  <c r="J11" i="2"/>
  <c r="L11" i="2" s="1"/>
  <c r="G11" i="3" s="1"/>
  <c r="J10" i="2"/>
  <c r="G43" i="2"/>
  <c r="H43" i="2" s="1"/>
  <c r="E43" i="3" s="1"/>
  <c r="G41" i="2"/>
  <c r="G40" i="2"/>
  <c r="H40" i="2" s="1"/>
  <c r="E40" i="3" s="1"/>
  <c r="G39" i="2"/>
  <c r="G38" i="2"/>
  <c r="G37" i="2"/>
  <c r="G36" i="2"/>
  <c r="G35" i="2"/>
  <c r="G34" i="2"/>
  <c r="H34" i="2" s="1"/>
  <c r="E34" i="3" s="1"/>
  <c r="G33" i="2"/>
  <c r="G32" i="2"/>
  <c r="H32" i="2" s="1"/>
  <c r="E32" i="3" s="1"/>
  <c r="G31" i="2"/>
  <c r="G30" i="2"/>
  <c r="G28" i="2"/>
  <c r="G26" i="2"/>
  <c r="G25" i="2"/>
  <c r="G24" i="2"/>
  <c r="H24" i="2" s="1"/>
  <c r="E24" i="3" s="1"/>
  <c r="G21" i="2"/>
  <c r="G19" i="2"/>
  <c r="H19" i="2" s="1"/>
  <c r="E19" i="3" s="1"/>
  <c r="G17" i="2"/>
  <c r="G16" i="2"/>
  <c r="G15" i="2"/>
  <c r="G14" i="2"/>
  <c r="G13" i="2"/>
  <c r="G12" i="2"/>
  <c r="H12" i="2" s="1"/>
  <c r="E12" i="3" s="1"/>
  <c r="G11" i="2"/>
  <c r="G10" i="2"/>
  <c r="H10" i="2" s="1"/>
  <c r="E10" i="3" s="1"/>
  <c r="F43" i="2"/>
  <c r="F41" i="2"/>
  <c r="F40" i="2"/>
  <c r="F39" i="2"/>
  <c r="H39" i="2" s="1"/>
  <c r="E39" i="3" s="1"/>
  <c r="F38" i="2"/>
  <c r="F37" i="2"/>
  <c r="F36" i="2"/>
  <c r="F35" i="2"/>
  <c r="F34" i="2"/>
  <c r="F33" i="2"/>
  <c r="F32" i="2"/>
  <c r="F31" i="2"/>
  <c r="F30" i="2"/>
  <c r="F28" i="2"/>
  <c r="H28" i="2" s="1"/>
  <c r="E28" i="3" s="1"/>
  <c r="F26" i="2"/>
  <c r="F25" i="2"/>
  <c r="H25" i="2" s="1"/>
  <c r="E25" i="3" s="1"/>
  <c r="F24" i="2"/>
  <c r="F21" i="2"/>
  <c r="F19" i="2"/>
  <c r="F17" i="2"/>
  <c r="F16" i="2"/>
  <c r="F15" i="2"/>
  <c r="H15" i="2" s="1"/>
  <c r="E15" i="3" s="1"/>
  <c r="F14" i="2"/>
  <c r="F13" i="2"/>
  <c r="H13" i="2" s="1"/>
  <c r="E13" i="3" s="1"/>
  <c r="F12" i="2"/>
  <c r="F11" i="2"/>
  <c r="F10" i="2"/>
  <c r="C43" i="2"/>
  <c r="C41" i="2"/>
  <c r="C40" i="2"/>
  <c r="D40" i="2" s="1"/>
  <c r="C40" i="3" s="1"/>
  <c r="C39" i="2"/>
  <c r="C38" i="2"/>
  <c r="C37" i="2"/>
  <c r="C36" i="2"/>
  <c r="C35" i="2"/>
  <c r="C34" i="2"/>
  <c r="C33" i="2"/>
  <c r="C32" i="2"/>
  <c r="D32" i="2" s="1"/>
  <c r="C32" i="3" s="1"/>
  <c r="C31" i="2"/>
  <c r="C30" i="2"/>
  <c r="D30" i="2" s="1"/>
  <c r="C30" i="3" s="1"/>
  <c r="C28" i="2"/>
  <c r="C26" i="2"/>
  <c r="C25" i="2"/>
  <c r="C24" i="2"/>
  <c r="C21" i="2"/>
  <c r="C19" i="2"/>
  <c r="D19" i="2" s="1"/>
  <c r="C19" i="3" s="1"/>
  <c r="C17" i="2"/>
  <c r="C16" i="2"/>
  <c r="C15" i="2"/>
  <c r="C14" i="2"/>
  <c r="C13" i="2"/>
  <c r="C12" i="2"/>
  <c r="C11" i="2"/>
  <c r="C10" i="2"/>
  <c r="D10" i="2" s="1"/>
  <c r="C10" i="3" s="1"/>
  <c r="B43" i="2"/>
  <c r="B41" i="2"/>
  <c r="B40" i="2"/>
  <c r="B39" i="2"/>
  <c r="B38" i="2"/>
  <c r="B37" i="2"/>
  <c r="B36" i="2"/>
  <c r="B35" i="2"/>
  <c r="D35" i="2" s="1"/>
  <c r="C35" i="3" s="1"/>
  <c r="B34" i="2"/>
  <c r="B33" i="2"/>
  <c r="D33" i="2" s="1"/>
  <c r="C33" i="3" s="1"/>
  <c r="B32" i="2"/>
  <c r="B31" i="2"/>
  <c r="B30" i="2"/>
  <c r="B28" i="2"/>
  <c r="D28" i="2" s="1"/>
  <c r="C28" i="3" s="1"/>
  <c r="B26" i="2"/>
  <c r="B25" i="2"/>
  <c r="D25" i="2" s="1"/>
  <c r="C25" i="3" s="1"/>
  <c r="B24" i="2"/>
  <c r="B21" i="2"/>
  <c r="B19" i="2"/>
  <c r="B17" i="2"/>
  <c r="B16" i="2"/>
  <c r="B15" i="2"/>
  <c r="D15" i="2" s="1"/>
  <c r="C15" i="3" s="1"/>
  <c r="B14" i="2"/>
  <c r="B13" i="2"/>
  <c r="B12" i="2"/>
  <c r="B11" i="2"/>
  <c r="D11" i="2" s="1"/>
  <c r="C11" i="3" s="1"/>
  <c r="B10" i="2"/>
  <c r="C7" i="2"/>
  <c r="B7" i="2"/>
  <c r="F6" i="2"/>
  <c r="B6" i="2"/>
  <c r="K42" i="1"/>
  <c r="J42" i="1"/>
  <c r="J42" i="2"/>
  <c r="G42" i="1"/>
  <c r="I42" i="1" s="1"/>
  <c r="F42" i="1"/>
  <c r="F42" i="2" s="1"/>
  <c r="C42" i="1"/>
  <c r="E42" i="1" s="1"/>
  <c r="C42" i="2"/>
  <c r="B42" i="1"/>
  <c r="B42" i="2" s="1"/>
  <c r="K29" i="1"/>
  <c r="M29" i="1" s="1"/>
  <c r="J29" i="1"/>
  <c r="G29" i="1"/>
  <c r="F29" i="1"/>
  <c r="F29" i="2" s="1"/>
  <c r="C29" i="1"/>
  <c r="B29" i="1"/>
  <c r="B29" i="2" s="1"/>
  <c r="K27" i="1"/>
  <c r="J27" i="1"/>
  <c r="J27" i="2" s="1"/>
  <c r="G27" i="1"/>
  <c r="I27" i="1" s="1"/>
  <c r="F27" i="1"/>
  <c r="F27" i="2" s="1"/>
  <c r="C27" i="1"/>
  <c r="B27" i="1"/>
  <c r="B27" i="2" s="1"/>
  <c r="K23" i="1"/>
  <c r="J23" i="1"/>
  <c r="G23" i="1"/>
  <c r="F23" i="1"/>
  <c r="F23" i="2" s="1"/>
  <c r="C23" i="1"/>
  <c r="B23" i="1"/>
  <c r="K20" i="1"/>
  <c r="M20" i="1" s="1"/>
  <c r="J20" i="1"/>
  <c r="J20" i="2" s="1"/>
  <c r="G20" i="1"/>
  <c r="F20" i="1"/>
  <c r="F20" i="2"/>
  <c r="C20" i="1"/>
  <c r="B20" i="1"/>
  <c r="B20" i="2" s="1"/>
  <c r="K18" i="1"/>
  <c r="J18" i="1"/>
  <c r="L18" i="1" s="1"/>
  <c r="F18" i="3" s="1"/>
  <c r="G18" i="1"/>
  <c r="F18" i="1"/>
  <c r="F18" i="2" s="1"/>
  <c r="C18" i="1"/>
  <c r="B18" i="1"/>
  <c r="B18" i="2" s="1"/>
  <c r="K9" i="1"/>
  <c r="J9" i="1"/>
  <c r="G9" i="1"/>
  <c r="F9" i="1"/>
  <c r="F9" i="2" s="1"/>
  <c r="C9" i="1"/>
  <c r="B9" i="1"/>
  <c r="G42" i="2"/>
  <c r="J46" i="2"/>
  <c r="F46" i="2"/>
  <c r="C46" i="2"/>
  <c r="D46" i="2" s="1"/>
  <c r="C46" i="3" s="1"/>
  <c r="C45" i="2"/>
  <c r="B46" i="2"/>
  <c r="L21" i="4"/>
  <c r="L20" i="4"/>
  <c r="L19" i="4"/>
  <c r="L18" i="4"/>
  <c r="L17" i="4"/>
  <c r="L16" i="4"/>
  <c r="L15" i="4"/>
  <c r="L14" i="4"/>
  <c r="L13" i="4"/>
  <c r="M12" i="4"/>
  <c r="L12" i="4"/>
  <c r="L11" i="4"/>
  <c r="L10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20" i="1"/>
  <c r="F20" i="3" s="1"/>
  <c r="L19" i="1"/>
  <c r="F19" i="3" s="1"/>
  <c r="L17" i="1"/>
  <c r="F17" i="3" s="1"/>
  <c r="L16" i="1"/>
  <c r="F16" i="3" s="1"/>
  <c r="L15" i="1"/>
  <c r="F15" i="3"/>
  <c r="L14" i="1"/>
  <c r="F14" i="3" s="1"/>
  <c r="L13" i="1"/>
  <c r="F13" i="3" s="1"/>
  <c r="L12" i="1"/>
  <c r="F12" i="3" s="1"/>
  <c r="L11" i="1"/>
  <c r="F11" i="3" s="1"/>
  <c r="L10" i="1"/>
  <c r="F10" i="3" s="1"/>
  <c r="L32" i="2"/>
  <c r="G32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4" i="22"/>
  <c r="O25" i="22"/>
  <c r="O58" i="22"/>
  <c r="O59" i="22"/>
  <c r="O62" i="22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D46" i="3"/>
  <c r="B46" i="3"/>
  <c r="H43" i="1"/>
  <c r="D43" i="3" s="1"/>
  <c r="D43" i="1"/>
  <c r="B43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17" i="2"/>
  <c r="E17" i="3" s="1"/>
  <c r="D45" i="3"/>
  <c r="F46" i="3"/>
  <c r="F45" i="3"/>
  <c r="K9" i="2" l="1"/>
  <c r="M9" i="1"/>
  <c r="C20" i="2"/>
  <c r="E20" i="1"/>
  <c r="C23" i="2"/>
  <c r="E23" i="1"/>
  <c r="K42" i="2"/>
  <c r="L42" i="2" s="1"/>
  <c r="G42" i="3" s="1"/>
  <c r="M42" i="1"/>
  <c r="K27" i="2"/>
  <c r="M27" i="1"/>
  <c r="G27" i="2"/>
  <c r="C18" i="2"/>
  <c r="E18" i="1"/>
  <c r="G20" i="2"/>
  <c r="I20" i="1"/>
  <c r="K23" i="2"/>
  <c r="M23" i="1"/>
  <c r="C29" i="2"/>
  <c r="E29" i="1"/>
  <c r="H42" i="2"/>
  <c r="E42" i="3" s="1"/>
  <c r="H16" i="2"/>
  <c r="E16" i="3" s="1"/>
  <c r="H38" i="2"/>
  <c r="E38" i="3" s="1"/>
  <c r="K29" i="2"/>
  <c r="G23" i="2"/>
  <c r="H23" i="2" s="1"/>
  <c r="E23" i="3" s="1"/>
  <c r="I23" i="1"/>
  <c r="C9" i="2"/>
  <c r="E9" i="1"/>
  <c r="G18" i="2"/>
  <c r="I18" i="1"/>
  <c r="G29" i="2"/>
  <c r="I29" i="1"/>
  <c r="L12" i="2"/>
  <c r="G12" i="3" s="1"/>
  <c r="L24" i="2"/>
  <c r="G24" i="3" s="1"/>
  <c r="L43" i="2"/>
  <c r="G43" i="3" s="1"/>
  <c r="C27" i="2"/>
  <c r="E27" i="1"/>
  <c r="G9" i="2"/>
  <c r="I9" i="1"/>
  <c r="K18" i="2"/>
  <c r="L18" i="2" s="1"/>
  <c r="G18" i="3" s="1"/>
  <c r="M18" i="1"/>
  <c r="D24" i="2"/>
  <c r="C24" i="3" s="1"/>
  <c r="H36" i="2"/>
  <c r="E36" i="3" s="1"/>
  <c r="H11" i="2"/>
  <c r="E11" i="3" s="1"/>
  <c r="H41" i="2"/>
  <c r="E41" i="3" s="1"/>
  <c r="D12" i="2"/>
  <c r="C12" i="3" s="1"/>
  <c r="D43" i="2"/>
  <c r="C43" i="3" s="1"/>
  <c r="H14" i="2"/>
  <c r="E14" i="3" s="1"/>
  <c r="H26" i="2"/>
  <c r="E26" i="3" s="1"/>
  <c r="L16" i="2"/>
  <c r="G16" i="3" s="1"/>
  <c r="L38" i="2"/>
  <c r="G38" i="3" s="1"/>
  <c r="H27" i="2"/>
  <c r="E27" i="3" s="1"/>
  <c r="H20" i="2"/>
  <c r="E20" i="3" s="1"/>
  <c r="D17" i="2"/>
  <c r="C17" i="3" s="1"/>
  <c r="D39" i="2"/>
  <c r="C39" i="3" s="1"/>
  <c r="H33" i="2"/>
  <c r="E33" i="3" s="1"/>
  <c r="L35" i="2"/>
  <c r="G35" i="3" s="1"/>
  <c r="L10" i="2"/>
  <c r="G10" i="3" s="1"/>
  <c r="L36" i="2"/>
  <c r="G36" i="3" s="1"/>
  <c r="D42" i="2"/>
  <c r="C42" i="3" s="1"/>
  <c r="D14" i="2"/>
  <c r="C14" i="3" s="1"/>
  <c r="D26" i="2"/>
  <c r="C26" i="3" s="1"/>
  <c r="D41" i="2"/>
  <c r="C41" i="3" s="1"/>
  <c r="L40" i="2"/>
  <c r="G40" i="3" s="1"/>
  <c r="L28" i="2"/>
  <c r="G28" i="3" s="1"/>
  <c r="H42" i="1"/>
  <c r="D42" i="3" s="1"/>
  <c r="H18" i="1"/>
  <c r="D18" i="3" s="1"/>
  <c r="H20" i="1"/>
  <c r="D20" i="3" s="1"/>
  <c r="H18" i="2"/>
  <c r="E18" i="3" s="1"/>
  <c r="H27" i="1"/>
  <c r="D27" i="3" s="1"/>
  <c r="D34" i="2"/>
  <c r="C34" i="3" s="1"/>
  <c r="D31" i="2"/>
  <c r="C31" i="3" s="1"/>
  <c r="H21" i="2"/>
  <c r="E21" i="3" s="1"/>
  <c r="L13" i="2"/>
  <c r="G13" i="3" s="1"/>
  <c r="D21" i="2"/>
  <c r="C21" i="3" s="1"/>
  <c r="H35" i="2"/>
  <c r="E35" i="3" s="1"/>
  <c r="L30" i="2"/>
  <c r="G30" i="3" s="1"/>
  <c r="J18" i="2"/>
  <c r="D16" i="2"/>
  <c r="C16" i="3" s="1"/>
  <c r="D13" i="2"/>
  <c r="C13" i="3" s="1"/>
  <c r="H37" i="2"/>
  <c r="E37" i="3" s="1"/>
  <c r="L34" i="2"/>
  <c r="G34" i="3" s="1"/>
  <c r="L31" i="2"/>
  <c r="G31" i="3" s="1"/>
  <c r="D36" i="2"/>
  <c r="C36" i="3" s="1"/>
  <c r="H30" i="2"/>
  <c r="E30" i="3" s="1"/>
  <c r="L25" i="2"/>
  <c r="G25" i="3" s="1"/>
  <c r="K8" i="1"/>
  <c r="D18" i="2"/>
  <c r="C18" i="3" s="1"/>
  <c r="D37" i="2"/>
  <c r="C37" i="3" s="1"/>
  <c r="L26" i="2"/>
  <c r="G26" i="3" s="1"/>
  <c r="L21" i="2"/>
  <c r="G21" i="3" s="1"/>
  <c r="P25" i="23"/>
  <c r="E46" i="2"/>
  <c r="O25" i="23"/>
  <c r="M10" i="4"/>
  <c r="M15" i="4"/>
  <c r="M9" i="4"/>
  <c r="M16" i="4"/>
  <c r="M21" i="4"/>
  <c r="M13" i="4"/>
  <c r="M11" i="4"/>
  <c r="M14" i="4"/>
  <c r="M17" i="4"/>
  <c r="M18" i="4"/>
  <c r="M19" i="4"/>
  <c r="I20" i="4"/>
  <c r="I14" i="4"/>
  <c r="I16" i="4"/>
  <c r="I10" i="4"/>
  <c r="I12" i="4"/>
  <c r="I18" i="4"/>
  <c r="I9" i="4"/>
  <c r="I11" i="4"/>
  <c r="I13" i="4"/>
  <c r="I15" i="4"/>
  <c r="I17" i="4"/>
  <c r="I19" i="4"/>
  <c r="L42" i="1"/>
  <c r="F42" i="3" s="1"/>
  <c r="D42" i="1"/>
  <c r="B42" i="3" s="1"/>
  <c r="L41" i="2"/>
  <c r="G41" i="3" s="1"/>
  <c r="D38" i="2"/>
  <c r="C38" i="3" s="1"/>
  <c r="D29" i="1"/>
  <c r="B29" i="3" s="1"/>
  <c r="L29" i="1"/>
  <c r="F29" i="3" s="1"/>
  <c r="J29" i="2"/>
  <c r="D29" i="2"/>
  <c r="C29" i="3" s="1"/>
  <c r="H29" i="2"/>
  <c r="E29" i="3" s="1"/>
  <c r="H31" i="2"/>
  <c r="E31" i="3" s="1"/>
  <c r="H29" i="1"/>
  <c r="D29" i="3" s="1"/>
  <c r="L27" i="1"/>
  <c r="F27" i="3" s="1"/>
  <c r="K22" i="1"/>
  <c r="M22" i="1" s="1"/>
  <c r="L27" i="2"/>
  <c r="G27" i="3" s="1"/>
  <c r="J22" i="1"/>
  <c r="J22" i="2" s="1"/>
  <c r="D27" i="1"/>
  <c r="B27" i="3" s="1"/>
  <c r="D27" i="2"/>
  <c r="C27" i="3" s="1"/>
  <c r="B22" i="1"/>
  <c r="B22" i="2" s="1"/>
  <c r="L23" i="1"/>
  <c r="F23" i="3" s="1"/>
  <c r="J23" i="2"/>
  <c r="G22" i="1"/>
  <c r="H23" i="1"/>
  <c r="D23" i="3" s="1"/>
  <c r="C22" i="1"/>
  <c r="E22" i="1" s="1"/>
  <c r="D23" i="1"/>
  <c r="B23" i="3" s="1"/>
  <c r="F22" i="1"/>
  <c r="B23" i="2"/>
  <c r="D23" i="2" s="1"/>
  <c r="C23" i="3" s="1"/>
  <c r="K20" i="2"/>
  <c r="L20" i="2" s="1"/>
  <c r="G20" i="3" s="1"/>
  <c r="F8" i="1"/>
  <c r="F8" i="2" s="1"/>
  <c r="D20" i="1"/>
  <c r="B20" i="3" s="1"/>
  <c r="D20" i="2"/>
  <c r="C20" i="3" s="1"/>
  <c r="L19" i="2"/>
  <c r="G19" i="3" s="1"/>
  <c r="J8" i="1"/>
  <c r="D18" i="1"/>
  <c r="B18" i="3" s="1"/>
  <c r="B8" i="1"/>
  <c r="B8" i="2" s="1"/>
  <c r="H9" i="2"/>
  <c r="E9" i="3" s="1"/>
  <c r="B9" i="2"/>
  <c r="D9" i="2" s="1"/>
  <c r="C9" i="3" s="1"/>
  <c r="H9" i="1"/>
  <c r="D9" i="3" s="1"/>
  <c r="G8" i="1"/>
  <c r="I8" i="1" s="1"/>
  <c r="L9" i="1"/>
  <c r="F9" i="3" s="1"/>
  <c r="J9" i="2"/>
  <c r="L9" i="2" s="1"/>
  <c r="G9" i="3" s="1"/>
  <c r="D9" i="1"/>
  <c r="B9" i="3" s="1"/>
  <c r="C8" i="1"/>
  <c r="E8" i="1" s="1"/>
  <c r="K8" i="2" l="1"/>
  <c r="M8" i="1"/>
  <c r="L29" i="2"/>
  <c r="G29" i="3" s="1"/>
  <c r="G22" i="2"/>
  <c r="I22" i="1"/>
  <c r="L23" i="2"/>
  <c r="G23" i="3" s="1"/>
  <c r="H8" i="1"/>
  <c r="D8" i="3" s="1"/>
  <c r="K44" i="1"/>
  <c r="L8" i="1"/>
  <c r="F8" i="3" s="1"/>
  <c r="K22" i="2"/>
  <c r="L22" i="2" s="1"/>
  <c r="G22" i="3" s="1"/>
  <c r="J44" i="1"/>
  <c r="L22" i="1"/>
  <c r="F22" i="3" s="1"/>
  <c r="F44" i="1"/>
  <c r="C22" i="2"/>
  <c r="D22" i="2" s="1"/>
  <c r="C22" i="3" s="1"/>
  <c r="D22" i="1"/>
  <c r="B22" i="3" s="1"/>
  <c r="H22" i="1"/>
  <c r="D22" i="3" s="1"/>
  <c r="F22" i="2"/>
  <c r="J8" i="2"/>
  <c r="B44" i="1"/>
  <c r="L8" i="2"/>
  <c r="G8" i="3" s="1"/>
  <c r="G44" i="1"/>
  <c r="G8" i="2"/>
  <c r="D8" i="1"/>
  <c r="B8" i="3" s="1"/>
  <c r="C8" i="2"/>
  <c r="C44" i="1"/>
  <c r="M44" i="1" l="1"/>
  <c r="K45" i="1"/>
  <c r="K44" i="2"/>
  <c r="M9" i="2" s="1"/>
  <c r="G45" i="1"/>
  <c r="I44" i="1"/>
  <c r="J44" i="2"/>
  <c r="J45" i="1"/>
  <c r="B45" i="2"/>
  <c r="B45" i="1"/>
  <c r="E44" i="1"/>
  <c r="C45" i="1"/>
  <c r="H22" i="2"/>
  <c r="E22" i="3" s="1"/>
  <c r="F45" i="2"/>
  <c r="F45" i="1"/>
  <c r="J45" i="2"/>
  <c r="L44" i="1"/>
  <c r="F44" i="3" s="1"/>
  <c r="M13" i="2"/>
  <c r="F44" i="2"/>
  <c r="M35" i="2"/>
  <c r="M8" i="2"/>
  <c r="M15" i="2"/>
  <c r="M28" i="2"/>
  <c r="M44" i="2"/>
  <c r="M20" i="2"/>
  <c r="L44" i="2"/>
  <c r="G44" i="3" s="1"/>
  <c r="M32" i="2"/>
  <c r="M16" i="2"/>
  <c r="M23" i="2"/>
  <c r="M14" i="2"/>
  <c r="M30" i="2"/>
  <c r="M40" i="2"/>
  <c r="M26" i="2"/>
  <c r="M19" i="2"/>
  <c r="M38" i="2"/>
  <c r="M36" i="2"/>
  <c r="M43" i="2"/>
  <c r="M39" i="2"/>
  <c r="M18" i="2"/>
  <c r="M33" i="2"/>
  <c r="M10" i="2"/>
  <c r="M17" i="2"/>
  <c r="M25" i="2"/>
  <c r="M24" i="2"/>
  <c r="M21" i="2"/>
  <c r="M31" i="2"/>
  <c r="M27" i="2"/>
  <c r="M12" i="2"/>
  <c r="M11" i="2"/>
  <c r="M37" i="2"/>
  <c r="B44" i="2"/>
  <c r="H8" i="2"/>
  <c r="E8" i="3" s="1"/>
  <c r="G44" i="2"/>
  <c r="H44" i="1"/>
  <c r="D44" i="3" s="1"/>
  <c r="C44" i="2"/>
  <c r="E8" i="2" s="1"/>
  <c r="D44" i="1"/>
  <c r="B44" i="3" s="1"/>
  <c r="D8" i="2"/>
  <c r="C8" i="3" s="1"/>
  <c r="M42" i="2" l="1"/>
  <c r="I45" i="1"/>
  <c r="H45" i="1"/>
  <c r="E45" i="1"/>
  <c r="D45" i="1"/>
  <c r="M22" i="2"/>
  <c r="M34" i="2"/>
  <c r="M41" i="2"/>
  <c r="M29" i="2"/>
  <c r="M45" i="1"/>
  <c r="L45" i="1"/>
  <c r="I14" i="2"/>
  <c r="I43" i="2"/>
  <c r="I37" i="2"/>
  <c r="I19" i="2"/>
  <c r="I34" i="2"/>
  <c r="I26" i="2"/>
  <c r="I25" i="2"/>
  <c r="I27" i="2"/>
  <c r="I12" i="2"/>
  <c r="I15" i="2"/>
  <c r="I44" i="2"/>
  <c r="I41" i="2"/>
  <c r="I10" i="2"/>
  <c r="I23" i="2"/>
  <c r="I17" i="2"/>
  <c r="I32" i="2"/>
  <c r="I28" i="2"/>
  <c r="I35" i="2"/>
  <c r="I11" i="2"/>
  <c r="I20" i="2"/>
  <c r="I33" i="2"/>
  <c r="I31" i="2"/>
  <c r="I16" i="2"/>
  <c r="I21" i="2"/>
  <c r="I22" i="2"/>
  <c r="I42" i="2"/>
  <c r="I13" i="2"/>
  <c r="I36" i="2"/>
  <c r="I39" i="2"/>
  <c r="I9" i="2"/>
  <c r="I18" i="2"/>
  <c r="I30" i="2"/>
  <c r="I29" i="2"/>
  <c r="I24" i="2"/>
  <c r="I40" i="2"/>
  <c r="I38" i="2"/>
  <c r="H44" i="2"/>
  <c r="E44" i="3" s="1"/>
  <c r="I8" i="2"/>
  <c r="E44" i="2"/>
  <c r="E11" i="2"/>
  <c r="E40" i="2"/>
  <c r="E15" i="2"/>
  <c r="E16" i="2"/>
  <c r="E21" i="2"/>
  <c r="E38" i="2"/>
  <c r="E13" i="2"/>
  <c r="E17" i="2"/>
  <c r="E35" i="2"/>
  <c r="E29" i="2"/>
  <c r="E10" i="2"/>
  <c r="E23" i="2"/>
  <c r="E12" i="2"/>
  <c r="E25" i="2"/>
  <c r="E27" i="2"/>
  <c r="E36" i="2"/>
  <c r="E32" i="2"/>
  <c r="E24" i="2"/>
  <c r="E28" i="2"/>
  <c r="E37" i="2"/>
  <c r="E20" i="2"/>
  <c r="E19" i="2"/>
  <c r="E42" i="2"/>
  <c r="E33" i="2"/>
  <c r="E22" i="2"/>
  <c r="E30" i="2"/>
  <c r="E43" i="2"/>
  <c r="E34" i="2"/>
  <c r="E31" i="2"/>
  <c r="E26" i="2"/>
  <c r="E18" i="2"/>
  <c r="E41" i="2"/>
  <c r="E14" i="2"/>
  <c r="E39" i="2"/>
  <c r="E9" i="2"/>
  <c r="D44" i="2"/>
  <c r="C44" i="3" s="1"/>
  <c r="G46" i="2"/>
  <c r="G45" i="2"/>
  <c r="K46" i="2"/>
  <c r="K45" i="2"/>
  <c r="M45" i="2" l="1"/>
  <c r="L45" i="2"/>
  <c r="G45" i="3" s="1"/>
  <c r="M46" i="2"/>
  <c r="L46" i="2"/>
  <c r="G46" i="3" s="1"/>
  <c r="I45" i="2"/>
  <c r="H45" i="2"/>
  <c r="E45" i="3" s="1"/>
  <c r="I46" i="2"/>
  <c r="H46" i="2"/>
  <c r="E46" i="3" s="1"/>
</calcChain>
</file>

<file path=xl/sharedStrings.xml><?xml version="1.0" encoding="utf-8"?>
<sst xmlns="http://schemas.openxmlformats.org/spreadsheetml/2006/main" count="420" uniqueCount="227">
  <si>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</si>
  <si>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</si>
  <si>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</si>
  <si>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</si>
  <si>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</si>
  <si>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</si>
  <si>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</si>
  <si>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</si>
  <si>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</si>
  <si>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</si>
  <si>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</si>
  <si>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</si>
  <si>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</si>
  <si>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</si>
  <si>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</si>
  <si>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</si>
  <si>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</si>
  <si>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</si>
  <si>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</si>
  <si>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</si>
  <si>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</si>
  <si>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</si>
  <si>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</si>
  <si>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</si>
  <si>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</si>
  <si>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</si>
  <si>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</si>
  <si>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</si>
  <si>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</si>
  <si>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</si>
  <si>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</si>
  <si>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</si>
  <si>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</si>
  <si>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</si>
  <si>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</si>
  <si>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</si>
  <si>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</si>
  <si>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</si>
  <si>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</si>
  <si>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</si>
  <si>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</si>
  <si>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</si>
  <si>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</si>
  <si>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</si>
  <si>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</si>
  <si>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</si>
  <si>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</si>
  <si>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</si>
  <si>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</si>
  <si>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</si>
  <si>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</si>
  <si>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</si>
  <si>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</si>
  <si>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</si>
  <si>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</si>
  <si>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</si>
  <si>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</si>
  <si>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</si>
  <si>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</si>
  <si>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</si>
  <si>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</si>
  <si>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</si>
  <si>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</si>
  <si>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</si>
  <si>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</si>
  <si>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</si>
  <si>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</si>
  <si>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</si>
  <si>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</si>
  <si>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</si>
  <si>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</si>
  <si>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</si>
  <si>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</si>
  <si>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</si>
  <si>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</si>
  <si>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</si>
  <si>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</si>
  <si>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</si>
  <si>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</si>
  <si>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</si>
  <si>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</si>
  <si>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</si>
  <si>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</si>
  <si>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</si>
  <si>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</si>
  <si>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</si>
  <si>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</si>
  <si>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</si>
  <si>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</si>
  <si>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</si>
  <si>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</si>
  <si>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</si>
  <si>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</si>
  <si>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</si>
  <si>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</si>
  <si>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</si>
  <si>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</si>
  <si>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</si>
  <si>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</si>
  <si>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</si>
  <si>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</si>
  <si>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</si>
  <si>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</si>
  <si>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</si>
  <si>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</si>
  <si>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</si>
  <si>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</si>
  <si>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</si>
  <si>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</si>
  <si>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</si>
  <si>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</si>
  <si>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</si>
  <si>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</si>
  <si>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</si>
  <si>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</si>
  <si>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</si>
  <si>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Pay(20)  (%)</t>
  </si>
  <si>
    <t>2020 YILI İHRACATIMIZDA İLK 20 ÜLKE (1.000 $)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</si>
  <si>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</si>
  <si>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</si>
  <si>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('21/'20)</t>
  </si>
  <si>
    <t>2021 İHRACAT RAKAMLARI - TL</t>
  </si>
  <si>
    <t>1 - 31 EKIM İHRACAT RAKAMLARI</t>
  </si>
  <si>
    <t xml:space="preserve">SEKTÖREL BAZDA İHRACAT RAKAMLARI -1.000 $ </t>
  </si>
  <si>
    <t>1 - 31 EKIM</t>
  </si>
  <si>
    <t>1 OCAK  -  31 EKIM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</si>
  <si>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</si>
  <si>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</si>
  <si>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</si>
  <si>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</si>
  <si>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</si>
  <si>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</si>
  <si>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</si>
  <si>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</si>
  <si>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</si>
  <si>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</si>
  <si>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</si>
  <si>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</si>
  <si>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</si>
  <si>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</si>
  <si>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</si>
  <si>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</si>
  <si>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</si>
  <si>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</si>
  <si>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</si>
  <si>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</si>
  <si>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</si>
  <si>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</si>
  <si>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</si>
  <si>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</si>
  <si>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</si>
  <si>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</si>
  <si>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</si>
  <si>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</si>
  <si>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</si>
  <si>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1 - 31 EKIM</t>
  </si>
  <si>
    <t>2021  1 - 31 EKIM</t>
  </si>
  <si>
    <t>BRİTANYA HİNT OKYANUSU TOPRAKLARI</t>
  </si>
  <si>
    <t>ERİTRE</t>
  </si>
  <si>
    <t>ST. KİTTS VE NEVİS</t>
  </si>
  <si>
    <t>NEPAL</t>
  </si>
  <si>
    <t>COOK ADALARI</t>
  </si>
  <si>
    <t>RUANDA</t>
  </si>
  <si>
    <t>NAMİBYA</t>
  </si>
  <si>
    <t>SİNGAPUR</t>
  </si>
  <si>
    <t>MARŞAL ADALARI</t>
  </si>
  <si>
    <t>SAMSUN SERBEST BÖLGESİ</t>
  </si>
  <si>
    <t>ALMANYA</t>
  </si>
  <si>
    <t>BİRLEŞİK KRALLIK</t>
  </si>
  <si>
    <t>ABD</t>
  </si>
  <si>
    <t>İTALYA</t>
  </si>
  <si>
    <t>İSPANYA</t>
  </si>
  <si>
    <t>IRAK</t>
  </si>
  <si>
    <t>FRANSA</t>
  </si>
  <si>
    <t>İSRAİL</t>
  </si>
  <si>
    <t>RUSYA FEDERASYONU</t>
  </si>
  <si>
    <t>HOLLANDA</t>
  </si>
  <si>
    <t>İSTANBUL</t>
  </si>
  <si>
    <t>KOCAELI</t>
  </si>
  <si>
    <t>BURSA</t>
  </si>
  <si>
    <t>İZMIR</t>
  </si>
  <si>
    <t>ANKARA</t>
  </si>
  <si>
    <t>GAZIANTEP</t>
  </si>
  <si>
    <t>SAKARYA</t>
  </si>
  <si>
    <t>HATAY</t>
  </si>
  <si>
    <t>DENIZLI</t>
  </si>
  <si>
    <t>MANISA</t>
  </si>
  <si>
    <t>YALOVA</t>
  </si>
  <si>
    <t>ZONGULDAK</t>
  </si>
  <si>
    <t>ÇORUM</t>
  </si>
  <si>
    <t>OSMANIYE</t>
  </si>
  <si>
    <t>KARS</t>
  </si>
  <si>
    <t>KIRIKKALE</t>
  </si>
  <si>
    <t>BINGÖL</t>
  </si>
  <si>
    <t>KILIS</t>
  </si>
  <si>
    <t>NEVŞEHIR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</si>
  <si>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</si>
  <si>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</si>
  <si>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</si>
  <si>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</si>
  <si>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</si>
  <si>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</si>
  <si>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</si>
  <si>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</si>
  <si>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</si>
  <si>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</si>
  <si>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</si>
  <si>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</si>
  <si>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</si>
  <si>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ROMANYA</t>
  </si>
  <si>
    <t>BELÇİKA</t>
  </si>
  <si>
    <t>POLONYA</t>
  </si>
  <si>
    <t>MISIR</t>
  </si>
  <si>
    <t>BULGARİSTAN</t>
  </si>
  <si>
    <t>ÇİN</t>
  </si>
  <si>
    <t>YUNANİSTAN</t>
  </si>
  <si>
    <t>FAS</t>
  </si>
  <si>
    <t>BAE</t>
  </si>
  <si>
    <t>UKRAYNA</t>
  </si>
  <si>
    <t>İMMİB</t>
  </si>
  <si>
    <t>EKİM  (2021/2020)</t>
  </si>
  <si>
    <t>OCAK - EKİM (2021/2020)</t>
  </si>
  <si>
    <t>İhracatçı Birlikleri Kaydından Muaf İhracat ile Antrepo ve Serbest Bölgeler Farkı</t>
  </si>
  <si>
    <t>GENEL İHRACAT TOPLAMI</t>
  </si>
  <si>
    <t>1 Ekim - 31 Ekim</t>
  </si>
  <si>
    <t>1 Kasım - 31 Ekim</t>
  </si>
  <si>
    <t>1 Ocak - 31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</si>
</sst>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11098945.632069999</c:v>
                </c:pt>
                <c:pt idx="1">
                  <c:v>11121952.714990001</c:v>
                </c:pt>
                <c:pt idx="2">
                  <c:v>9957916.5514800008</c:v>
                </c:pt>
                <c:pt idx="3">
                  <c:v>6232426.8923899997</c:v>
                </c:pt>
                <c:pt idx="4">
                  <c:v>7112896.2528899992</c:v>
                </c:pt>
                <c:pt idx="5">
                  <c:v>10209232.27809</c:v>
                </c:pt>
                <c:pt idx="6">
                  <c:v>11458321.790929997</c:v>
                </c:pt>
                <c:pt idx="7">
                  <c:v>9391533.857280001</c:v>
                </c:pt>
                <c:pt idx="8">
                  <c:v>12224854.442819998</c:v>
                </c:pt>
                <c:pt idx="9">
                  <c:v>13279494.24412</c:v>
                </c:pt>
                <c:pt idx="10">
                  <c:v>12174016.356039997</c:v>
                </c:pt>
                <c:pt idx="11">
                  <c:v>13271038.382239996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D-4311-88B1-E6D6628936C9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11079751.617379997</c:v>
                </c:pt>
                <c:pt idx="1">
                  <c:v>11957638.331130002</c:v>
                </c:pt>
                <c:pt idx="2">
                  <c:v>14122991.453120001</c:v>
                </c:pt>
                <c:pt idx="3">
                  <c:v>14147877.35156</c:v>
                </c:pt>
                <c:pt idx="4">
                  <c:v>12589209.510670003</c:v>
                </c:pt>
                <c:pt idx="5">
                  <c:v>15251069.436250003</c:v>
                </c:pt>
                <c:pt idx="6">
                  <c:v>12636183.312759999</c:v>
                </c:pt>
                <c:pt idx="7">
                  <c:v>14452824.03813</c:v>
                </c:pt>
                <c:pt idx="8">
                  <c:v>15848190.81876</c:v>
                </c:pt>
                <c:pt idx="9">
                  <c:v>15769914.273479998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D-4311-88B1-E6D662893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329152"/>
        <c:axId val="-154337856"/>
      </c:lineChart>
      <c:catAx>
        <c:axId val="-1543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3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4337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29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103743.55989</c:v>
                </c:pt>
                <c:pt idx="1">
                  <c:v>116565.35743</c:v>
                </c:pt>
                <c:pt idx="2">
                  <c:v>126169.39178000001</c:v>
                </c:pt>
                <c:pt idx="3">
                  <c:v>121973.27202</c:v>
                </c:pt>
                <c:pt idx="4">
                  <c:v>105055.89023</c:v>
                </c:pt>
                <c:pt idx="5">
                  <c:v>110671.37599</c:v>
                </c:pt>
                <c:pt idx="6">
                  <c:v>71871.790030000004</c:v>
                </c:pt>
                <c:pt idx="7">
                  <c:v>113832.69001999999</c:v>
                </c:pt>
                <c:pt idx="8">
                  <c:v>160429.13325000001</c:v>
                </c:pt>
                <c:pt idx="9">
                  <c:v>196784.15439000001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4-487F-A1F1-EC03210FDDB9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84827.392730000007</c:v>
                </c:pt>
                <c:pt idx="8">
                  <c:v>148527.73120000001</c:v>
                </c:pt>
                <c:pt idx="9">
                  <c:v>191051.99992</c:v>
                </c:pt>
                <c:pt idx="10">
                  <c:v>154427.12138</c:v>
                </c:pt>
                <c:pt idx="11">
                  <c:v>125746.17405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4-487F-A1F1-EC03210FD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6528"/>
        <c:axId val="-2132661968"/>
      </c:lineChart>
      <c:catAx>
        <c:axId val="-213265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6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66196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6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190660.46724</c:v>
                </c:pt>
                <c:pt idx="1">
                  <c:v>201167.37249000001</c:v>
                </c:pt>
                <c:pt idx="2">
                  <c:v>183574.66057000001</c:v>
                </c:pt>
                <c:pt idx="3">
                  <c:v>165697.96616000001</c:v>
                </c:pt>
                <c:pt idx="4">
                  <c:v>147399.74366000001</c:v>
                </c:pt>
                <c:pt idx="5">
                  <c:v>148695.01631000001</c:v>
                </c:pt>
                <c:pt idx="6">
                  <c:v>131400.72881999999</c:v>
                </c:pt>
                <c:pt idx="7">
                  <c:v>112323.81542</c:v>
                </c:pt>
                <c:pt idx="8">
                  <c:v>202795.71593999999</c:v>
                </c:pt>
                <c:pt idx="9">
                  <c:v>251315.22706999999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C-4BF8-87F7-D2D9FA5648AE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196459.36877</c:v>
                </c:pt>
                <c:pt idx="4">
                  <c:v>119975.59901000001</c:v>
                </c:pt>
                <c:pt idx="5">
                  <c:v>120394.22031</c:v>
                </c:pt>
                <c:pt idx="6">
                  <c:v>134930.97643000001</c:v>
                </c:pt>
                <c:pt idx="7">
                  <c:v>91056.767959999997</c:v>
                </c:pt>
                <c:pt idx="8">
                  <c:v>222071.38493</c:v>
                </c:pt>
                <c:pt idx="9">
                  <c:v>171070.26412000001</c:v>
                </c:pt>
                <c:pt idx="10">
                  <c:v>155501.67624999999</c:v>
                </c:pt>
                <c:pt idx="11">
                  <c:v>174397.99295000001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C-4BF8-87F7-D2D9FA56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9792"/>
        <c:axId val="-2132661424"/>
      </c:lineChart>
      <c:catAx>
        <c:axId val="-213265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6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6614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9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24902.9107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24618.97465</c:v>
                </c:pt>
                <c:pt idx="8">
                  <c:v>29808.309069999999</c:v>
                </c:pt>
                <c:pt idx="9">
                  <c:v>25273.720959999999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2-46A1-AA8E-3FAA09C44F23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2-46A1-AA8E-3FAA09C4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8704"/>
        <c:axId val="-2132658160"/>
      </c:lineChart>
      <c:catAx>
        <c:axId val="-213265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658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8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49273.004710000001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101183.87721999999</c:v>
                </c:pt>
                <c:pt idx="9">
                  <c:v>76772.534390000001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F-4C30-AAC8-FEEDCC796F85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F-4C30-AAC8-FEEDCC79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7072"/>
        <c:axId val="-2132655984"/>
      </c:lineChart>
      <c:catAx>
        <c:axId val="-213265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65598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7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12035.34978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F-496F-87CA-4AD172B68F9B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F-496F-87CA-4AD172B6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3264"/>
        <c:axId val="-2132649456"/>
      </c:lineChart>
      <c:catAx>
        <c:axId val="-213265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4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64945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326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216901.64304</c:v>
                </c:pt>
                <c:pt idx="1">
                  <c:v>208723.36321000001</c:v>
                </c:pt>
                <c:pt idx="2">
                  <c:v>247882.11481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262604.43362000003</c:v>
                </c:pt>
                <c:pt idx="7">
                  <c:v>286233.78824000002</c:v>
                </c:pt>
                <c:pt idx="8">
                  <c:v>299900.84759999998</c:v>
                </c:pt>
                <c:pt idx="9">
                  <c:v>289496.57192000002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4-418A-BE7C-681F0B1EA14D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206141.39783999999</c:v>
                </c:pt>
                <c:pt idx="9">
                  <c:v>234850.00985999999</c:v>
                </c:pt>
                <c:pt idx="10">
                  <c:v>226851.70314999999</c:v>
                </c:pt>
                <c:pt idx="11">
                  <c:v>255890.40302999999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4-418A-BE7C-681F0B1E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51744"/>
        <c:axId val="-2130850656"/>
      </c:lineChart>
      <c:catAx>
        <c:axId val="-21308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8506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174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453671.45869</c:v>
                </c:pt>
                <c:pt idx="1">
                  <c:v>479091.56270000001</c:v>
                </c:pt>
                <c:pt idx="2">
                  <c:v>580709.26433000003</c:v>
                </c:pt>
                <c:pt idx="3">
                  <c:v>581540.17763000005</c:v>
                </c:pt>
                <c:pt idx="4">
                  <c:v>501086.97774</c:v>
                </c:pt>
                <c:pt idx="5">
                  <c:v>613220.75384999998</c:v>
                </c:pt>
                <c:pt idx="6">
                  <c:v>505815.04622999998</c:v>
                </c:pt>
                <c:pt idx="7">
                  <c:v>605368.31151000003</c:v>
                </c:pt>
                <c:pt idx="8">
                  <c:v>651638.30322999996</c:v>
                </c:pt>
                <c:pt idx="9">
                  <c:v>615125.98892999999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3-4C01-9FD9-7743EBF3F730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452779.88725000003</c:v>
                </c:pt>
                <c:pt idx="1">
                  <c:v>444728.80209000001</c:v>
                </c:pt>
                <c:pt idx="2">
                  <c:v>426719.42047000001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458876.29532999999</c:v>
                </c:pt>
                <c:pt idx="6">
                  <c:v>511745.76435999997</c:v>
                </c:pt>
                <c:pt idx="7">
                  <c:v>426557.83648</c:v>
                </c:pt>
                <c:pt idx="8">
                  <c:v>513783.41061000002</c:v>
                </c:pt>
                <c:pt idx="9">
                  <c:v>526444.50818</c:v>
                </c:pt>
                <c:pt idx="10">
                  <c:v>522367.76043999998</c:v>
                </c:pt>
                <c:pt idx="11">
                  <c:v>573079.91893000004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3-4C01-9FD9-7743EBF3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55552"/>
        <c:axId val="-2130846848"/>
      </c:lineChart>
      <c:catAx>
        <c:axId val="-21308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4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8468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55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730164.29153000005</c:v>
                </c:pt>
                <c:pt idx="1">
                  <c:v>744960.17636000004</c:v>
                </c:pt>
                <c:pt idx="2">
                  <c:v>868488.15026000002</c:v>
                </c:pt>
                <c:pt idx="3">
                  <c:v>877375.58495000005</c:v>
                </c:pt>
                <c:pt idx="4">
                  <c:v>743387.58469000005</c:v>
                </c:pt>
                <c:pt idx="5">
                  <c:v>898837.19663000002</c:v>
                </c:pt>
                <c:pt idx="6">
                  <c:v>724534.14459000004</c:v>
                </c:pt>
                <c:pt idx="7">
                  <c:v>828601.51135000004</c:v>
                </c:pt>
                <c:pt idx="8">
                  <c:v>944351.49299000006</c:v>
                </c:pt>
                <c:pt idx="9">
                  <c:v>918211.21103999997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F-4053-BC5A-887960383D09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672977.10942999995</c:v>
                </c:pt>
                <c:pt idx="1">
                  <c:v>645837.54252999998</c:v>
                </c:pt>
                <c:pt idx="2">
                  <c:v>584623.76174999995</c:v>
                </c:pt>
                <c:pt idx="3">
                  <c:v>306241.66527</c:v>
                </c:pt>
                <c:pt idx="4">
                  <c:v>368572.65928999998</c:v>
                </c:pt>
                <c:pt idx="5">
                  <c:v>553315.37245999998</c:v>
                </c:pt>
                <c:pt idx="6">
                  <c:v>655112.70288999996</c:v>
                </c:pt>
                <c:pt idx="7">
                  <c:v>568016.62592000002</c:v>
                </c:pt>
                <c:pt idx="8">
                  <c:v>687219.45716999995</c:v>
                </c:pt>
                <c:pt idx="9">
                  <c:v>769151.28098000004</c:v>
                </c:pt>
                <c:pt idx="10">
                  <c:v>704176.47514</c:v>
                </c:pt>
                <c:pt idx="11">
                  <c:v>768393.63055999996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F-4053-BC5A-887960383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62080"/>
        <c:axId val="-2130854464"/>
      </c:lineChart>
      <c:catAx>
        <c:axId val="-21308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8544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620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109758.12045</c:v>
                </c:pt>
                <c:pt idx="1">
                  <c:v>128889.27668</c:v>
                </c:pt>
                <c:pt idx="2">
                  <c:v>157434.83793000001</c:v>
                </c:pt>
                <c:pt idx="3">
                  <c:v>142924.13623999999</c:v>
                </c:pt>
                <c:pt idx="4">
                  <c:v>100680.88503</c:v>
                </c:pt>
                <c:pt idx="5">
                  <c:v>152998.52244999999</c:v>
                </c:pt>
                <c:pt idx="6">
                  <c:v>144843.47511999999</c:v>
                </c:pt>
                <c:pt idx="7">
                  <c:v>156961.66328000001</c:v>
                </c:pt>
                <c:pt idx="8">
                  <c:v>171889.75725</c:v>
                </c:pt>
                <c:pt idx="9">
                  <c:v>159493.86632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7-48F2-9A2C-3693FCB941F9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132734.87474999999</c:v>
                </c:pt>
                <c:pt idx="1">
                  <c:v>151363.62469999999</c:v>
                </c:pt>
                <c:pt idx="2">
                  <c:v>130394.66183</c:v>
                </c:pt>
                <c:pt idx="3">
                  <c:v>53932.50344</c:v>
                </c:pt>
                <c:pt idx="4">
                  <c:v>61556.372819999997</c:v>
                </c:pt>
                <c:pt idx="5">
                  <c:v>101137.99194000001</c:v>
                </c:pt>
                <c:pt idx="6">
                  <c:v>127734.83076</c:v>
                </c:pt>
                <c:pt idx="7">
                  <c:v>97893.038379999998</c:v>
                </c:pt>
                <c:pt idx="8">
                  <c:v>130334.23748</c:v>
                </c:pt>
                <c:pt idx="9">
                  <c:v>130849.26592999999</c:v>
                </c:pt>
                <c:pt idx="10">
                  <c:v>103918.5759</c:v>
                </c:pt>
                <c:pt idx="11">
                  <c:v>109801.31277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7-48F2-9A2C-3693FCB9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56640"/>
        <c:axId val="-2130852832"/>
      </c:lineChart>
      <c:catAx>
        <c:axId val="-21308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8528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66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246727.25545</c:v>
                </c:pt>
                <c:pt idx="2">
                  <c:v>286759.17868999997</c:v>
                </c:pt>
                <c:pt idx="3">
                  <c:v>304915.08318999998</c:v>
                </c:pt>
                <c:pt idx="4">
                  <c:v>245148.25648000001</c:v>
                </c:pt>
                <c:pt idx="5">
                  <c:v>297531.84859000001</c:v>
                </c:pt>
                <c:pt idx="6">
                  <c:v>214045.72468000001</c:v>
                </c:pt>
                <c:pt idx="7">
                  <c:v>237978.04055999999</c:v>
                </c:pt>
                <c:pt idx="8">
                  <c:v>271362.74800000002</c:v>
                </c:pt>
                <c:pt idx="9">
                  <c:v>276741.47820999997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1-4EA0-A87A-4BC7F13436DB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219868.65556000001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248773.95482000001</c:v>
                </c:pt>
                <c:pt idx="7">
                  <c:v>205412.21100000001</c:v>
                </c:pt>
                <c:pt idx="8">
                  <c:v>269573.72441000002</c:v>
                </c:pt>
                <c:pt idx="9">
                  <c:v>286633.86947999999</c:v>
                </c:pt>
                <c:pt idx="10">
                  <c:v>257662.76832</c:v>
                </c:pt>
                <c:pt idx="11">
                  <c:v>289157.74354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1-4EA0-A87A-4BC7F134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52288"/>
        <c:axId val="-2130851200"/>
      </c:lineChart>
      <c:catAx>
        <c:axId val="-2130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8512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2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1-4462-8495-036B2538C3EF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414333.15104999999</c:v>
                </c:pt>
                <c:pt idx="2">
                  <c:v>446331.37463999999</c:v>
                </c:pt>
                <c:pt idx="3">
                  <c:v>557451.49578</c:v>
                </c:pt>
                <c:pt idx="4">
                  <c:v>548539.27771000005</c:v>
                </c:pt>
                <c:pt idx="5">
                  <c:v>496929.93656</c:v>
                </c:pt>
                <c:pt idx="6">
                  <c:v>476819.54365000001</c:v>
                </c:pt>
                <c:pt idx="7">
                  <c:v>509020.95983000001</c:v>
                </c:pt>
                <c:pt idx="8">
                  <c:v>583688.96236999996</c:v>
                </c:pt>
                <c:pt idx="9">
                  <c:v>466286.89409999998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1-4462-8495-036B2538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328064"/>
        <c:axId val="-154337312"/>
      </c:lineChart>
      <c:catAx>
        <c:axId val="-1543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3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4337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28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1641077.8901</c:v>
                </c:pt>
                <c:pt idx="1">
                  <c:v>1672799.66686</c:v>
                </c:pt>
                <c:pt idx="2">
                  <c:v>1994408.8810699999</c:v>
                </c:pt>
                <c:pt idx="3">
                  <c:v>2165438.59418</c:v>
                </c:pt>
                <c:pt idx="4">
                  <c:v>2127068.4816200002</c:v>
                </c:pt>
                <c:pt idx="5">
                  <c:v>2367379.8535000002</c:v>
                </c:pt>
                <c:pt idx="6">
                  <c:v>1917160.4354300001</c:v>
                </c:pt>
                <c:pt idx="7">
                  <c:v>2044830.8092499999</c:v>
                </c:pt>
                <c:pt idx="8">
                  <c:v>2292599.7997599998</c:v>
                </c:pt>
                <c:pt idx="9">
                  <c:v>2312698.46263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399-9E7F-132F988445FB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1680043.01471</c:v>
                </c:pt>
                <c:pt idx="1">
                  <c:v>1489521.7327000001</c:v>
                </c:pt>
                <c:pt idx="2">
                  <c:v>1489041.5845999999</c:v>
                </c:pt>
                <c:pt idx="3">
                  <c:v>1275068.46431</c:v>
                </c:pt>
                <c:pt idx="4">
                  <c:v>1180652.81812</c:v>
                </c:pt>
                <c:pt idx="5">
                  <c:v>1422569.77773</c:v>
                </c:pt>
                <c:pt idx="6">
                  <c:v>1579569.2742699999</c:v>
                </c:pt>
                <c:pt idx="7">
                  <c:v>1372148.35136</c:v>
                </c:pt>
                <c:pt idx="8">
                  <c:v>1617744.6758999999</c:v>
                </c:pt>
                <c:pt idx="9">
                  <c:v>1721130.7699899999</c:v>
                </c:pt>
                <c:pt idx="10">
                  <c:v>1629477.8753500001</c:v>
                </c:pt>
                <c:pt idx="11">
                  <c:v>1799154.74003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0-4399-9E7F-132F9884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47936"/>
        <c:axId val="-2130857184"/>
      </c:lineChart>
      <c:catAx>
        <c:axId val="-21308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8571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47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651059.27391999995</c:v>
                </c:pt>
                <c:pt idx="1">
                  <c:v>683984.50204000005</c:v>
                </c:pt>
                <c:pt idx="2">
                  <c:v>783796.52668999997</c:v>
                </c:pt>
                <c:pt idx="3">
                  <c:v>821358.28365</c:v>
                </c:pt>
                <c:pt idx="4">
                  <c:v>735080.38910000003</c:v>
                </c:pt>
                <c:pt idx="5">
                  <c:v>827193.70655999996</c:v>
                </c:pt>
                <c:pt idx="6">
                  <c:v>696436.58322999999</c:v>
                </c:pt>
                <c:pt idx="7">
                  <c:v>758766.43946999998</c:v>
                </c:pt>
                <c:pt idx="8">
                  <c:v>875334.14905999997</c:v>
                </c:pt>
                <c:pt idx="9">
                  <c:v>809811.23650999996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5-4894-88F7-1B57DA93E6E6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623574.86653</c:v>
                </c:pt>
                <c:pt idx="1">
                  <c:v>633525.03185000003</c:v>
                </c:pt>
                <c:pt idx="2">
                  <c:v>625380.19048999995</c:v>
                </c:pt>
                <c:pt idx="3">
                  <c:v>455416.58948000002</c:v>
                </c:pt>
                <c:pt idx="4">
                  <c:v>430817.02828000003</c:v>
                </c:pt>
                <c:pt idx="5">
                  <c:v>585088.29325999995</c:v>
                </c:pt>
                <c:pt idx="6">
                  <c:v>665729.42975999997</c:v>
                </c:pt>
                <c:pt idx="7">
                  <c:v>570455.08342000004</c:v>
                </c:pt>
                <c:pt idx="8">
                  <c:v>687211.75537999999</c:v>
                </c:pt>
                <c:pt idx="9">
                  <c:v>735206.19264999998</c:v>
                </c:pt>
                <c:pt idx="10">
                  <c:v>693407.14445000002</c:v>
                </c:pt>
                <c:pt idx="11">
                  <c:v>833339.71681000001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5-4894-88F7-1B57DA93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49024"/>
        <c:axId val="-2130848480"/>
      </c:lineChart>
      <c:catAx>
        <c:axId val="-21308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4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8484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490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2266244.6269399999</c:v>
                </c:pt>
                <c:pt idx="1">
                  <c:v>2530838.6746499999</c:v>
                </c:pt>
                <c:pt idx="2">
                  <c:v>2890152.5696899998</c:v>
                </c:pt>
                <c:pt idx="3">
                  <c:v>2462333.69362</c:v>
                </c:pt>
                <c:pt idx="4">
                  <c:v>1880247.95233</c:v>
                </c:pt>
                <c:pt idx="5">
                  <c:v>2350289.6699199998</c:v>
                </c:pt>
                <c:pt idx="6">
                  <c:v>1981944.0596100001</c:v>
                </c:pt>
                <c:pt idx="7">
                  <c:v>2418884.5952699999</c:v>
                </c:pt>
                <c:pt idx="8">
                  <c:v>2465639.4228500002</c:v>
                </c:pt>
                <c:pt idx="9">
                  <c:v>2606327.38423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4-4D51-A904-AA13EA368B94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2398133.06116</c:v>
                </c:pt>
                <c:pt idx="1">
                  <c:v>2517955.8064100002</c:v>
                </c:pt>
                <c:pt idx="2">
                  <c:v>2060596.1968799999</c:v>
                </c:pt>
                <c:pt idx="3">
                  <c:v>596327.39124000003</c:v>
                </c:pt>
                <c:pt idx="4">
                  <c:v>1202335.5852000001</c:v>
                </c:pt>
                <c:pt idx="5">
                  <c:v>2014182.48566</c:v>
                </c:pt>
                <c:pt idx="6">
                  <c:v>2199836.6643300001</c:v>
                </c:pt>
                <c:pt idx="7">
                  <c:v>1543626.7607400001</c:v>
                </c:pt>
                <c:pt idx="8">
                  <c:v>2604387.2261100002</c:v>
                </c:pt>
                <c:pt idx="9">
                  <c:v>2914054.4328200002</c:v>
                </c:pt>
                <c:pt idx="10">
                  <c:v>2696295.7245200002</c:v>
                </c:pt>
                <c:pt idx="11">
                  <c:v>2797534.3574299999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4-4D51-A904-AA13EA368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59904"/>
        <c:axId val="-2129839200"/>
      </c:lineChart>
      <c:catAx>
        <c:axId val="-21308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3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83920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085990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894357.04431000003</c:v>
                </c:pt>
                <c:pt idx="1">
                  <c:v>1064030.41377</c:v>
                </c:pt>
                <c:pt idx="2">
                  <c:v>1254823.16478</c:v>
                </c:pt>
                <c:pt idx="3">
                  <c:v>1251418.08721</c:v>
                </c:pt>
                <c:pt idx="4">
                  <c:v>1099210.8628199999</c:v>
                </c:pt>
                <c:pt idx="5">
                  <c:v>1304309.27575</c:v>
                </c:pt>
                <c:pt idx="6">
                  <c:v>1000766.39981</c:v>
                </c:pt>
                <c:pt idx="7">
                  <c:v>1205787.89906</c:v>
                </c:pt>
                <c:pt idx="8">
                  <c:v>1278922.66753</c:v>
                </c:pt>
                <c:pt idx="9">
                  <c:v>1233021.4127799999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3-45C4-9D82-A343C78C8B52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822563.70241999999</c:v>
                </c:pt>
                <c:pt idx="1">
                  <c:v>862522.96938999998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668904.08845000004</c:v>
                </c:pt>
                <c:pt idx="5">
                  <c:v>901025.82091999997</c:v>
                </c:pt>
                <c:pt idx="6">
                  <c:v>984826.73367999995</c:v>
                </c:pt>
                <c:pt idx="7">
                  <c:v>849844.22594999999</c:v>
                </c:pt>
                <c:pt idx="8">
                  <c:v>1061222.9366899999</c:v>
                </c:pt>
                <c:pt idx="9">
                  <c:v>1121149.4062900001</c:v>
                </c:pt>
                <c:pt idx="10">
                  <c:v>1109003.0629700001</c:v>
                </c:pt>
                <c:pt idx="11">
                  <c:v>1218440.3254499999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3-45C4-9D82-A343C78C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49536"/>
        <c:axId val="-2129841376"/>
      </c:lineChart>
      <c:catAx>
        <c:axId val="-21298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4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84137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495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1512838.09292</c:v>
                </c:pt>
                <c:pt idx="1">
                  <c:v>1510551.8312299999</c:v>
                </c:pt>
                <c:pt idx="2">
                  <c:v>1675107.40891</c:v>
                </c:pt>
                <c:pt idx="3">
                  <c:v>1625727.2538099999</c:v>
                </c:pt>
                <c:pt idx="4">
                  <c:v>1299958.16603</c:v>
                </c:pt>
                <c:pt idx="5">
                  <c:v>1803100.4245800001</c:v>
                </c:pt>
                <c:pt idx="6">
                  <c:v>1694511.8983</c:v>
                </c:pt>
                <c:pt idx="7">
                  <c:v>1738608.2188800001</c:v>
                </c:pt>
                <c:pt idx="8">
                  <c:v>1946540.0170400001</c:v>
                </c:pt>
                <c:pt idx="9">
                  <c:v>1913265.2248800001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8-422E-A093-039F03C32771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1490291.1417799999</c:v>
                </c:pt>
                <c:pt idx="1">
                  <c:v>1516908.9624699999</c:v>
                </c:pt>
                <c:pt idx="2">
                  <c:v>1209777.87473</c:v>
                </c:pt>
                <c:pt idx="3">
                  <c:v>573299.87627999997</c:v>
                </c:pt>
                <c:pt idx="4">
                  <c:v>835965.34791999997</c:v>
                </c:pt>
                <c:pt idx="5">
                  <c:v>1348691.20836</c:v>
                </c:pt>
                <c:pt idx="6">
                  <c:v>1804537.1905700001</c:v>
                </c:pt>
                <c:pt idx="7">
                  <c:v>1538137.8292400001</c:v>
                </c:pt>
                <c:pt idx="8">
                  <c:v>1787466.8677699999</c:v>
                </c:pt>
                <c:pt idx="9">
                  <c:v>1846769.2877400001</c:v>
                </c:pt>
                <c:pt idx="10">
                  <c:v>1514559.6236</c:v>
                </c:pt>
                <c:pt idx="11">
                  <c:v>1651703.95906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8-422E-A093-039F03C3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38656"/>
        <c:axId val="-2129850624"/>
      </c:lineChart>
      <c:catAx>
        <c:axId val="-21298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5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85062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38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758810.71380999999</c:v>
                </c:pt>
                <c:pt idx="1">
                  <c:v>832971.49042000005</c:v>
                </c:pt>
                <c:pt idx="2">
                  <c:v>978714.78355000005</c:v>
                </c:pt>
                <c:pt idx="3">
                  <c:v>1048758.1228100001</c:v>
                </c:pt>
                <c:pt idx="4">
                  <c:v>937423.82238000003</c:v>
                </c:pt>
                <c:pt idx="5">
                  <c:v>1125655.8344099999</c:v>
                </c:pt>
                <c:pt idx="6">
                  <c:v>929241.35883000004</c:v>
                </c:pt>
                <c:pt idx="7">
                  <c:v>1022733.55463</c:v>
                </c:pt>
                <c:pt idx="8">
                  <c:v>1148389.6048099999</c:v>
                </c:pt>
                <c:pt idx="9">
                  <c:v>1144850.12925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5-4B98-B602-BEC091F5EEA1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702065.38291000004</c:v>
                </c:pt>
                <c:pt idx="1">
                  <c:v>689342.32172000001</c:v>
                </c:pt>
                <c:pt idx="2">
                  <c:v>671242.55478000001</c:v>
                </c:pt>
                <c:pt idx="3">
                  <c:v>517649.66103000002</c:v>
                </c:pt>
                <c:pt idx="4">
                  <c:v>497664.98108</c:v>
                </c:pt>
                <c:pt idx="5">
                  <c:v>676126.43989000004</c:v>
                </c:pt>
                <c:pt idx="6">
                  <c:v>754121.44113000005</c:v>
                </c:pt>
                <c:pt idx="7">
                  <c:v>614921.33929999999</c:v>
                </c:pt>
                <c:pt idx="8">
                  <c:v>747637.01046999998</c:v>
                </c:pt>
                <c:pt idx="9">
                  <c:v>800778.22903000005</c:v>
                </c:pt>
                <c:pt idx="10">
                  <c:v>761575.41747999995</c:v>
                </c:pt>
                <c:pt idx="11">
                  <c:v>819266.59869000001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5-4B98-B602-BEC091F5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40288"/>
        <c:axId val="-2129837568"/>
      </c:lineChart>
      <c:catAx>
        <c:axId val="-21298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3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8375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402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330075.83805000002</c:v>
                </c:pt>
                <c:pt idx="2">
                  <c:v>402265.52726</c:v>
                </c:pt>
                <c:pt idx="3">
                  <c:v>402270.08211000002</c:v>
                </c:pt>
                <c:pt idx="4">
                  <c:v>384091.06495999999</c:v>
                </c:pt>
                <c:pt idx="5">
                  <c:v>425882.65704000002</c:v>
                </c:pt>
                <c:pt idx="6">
                  <c:v>357715.30332000001</c:v>
                </c:pt>
                <c:pt idx="7">
                  <c:v>420514.07108000002</c:v>
                </c:pt>
                <c:pt idx="8">
                  <c:v>417015.41765999998</c:v>
                </c:pt>
                <c:pt idx="9">
                  <c:v>381339.75156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7-4732-B094-380CB77DFA05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287885.92378999997</c:v>
                </c:pt>
                <c:pt idx="1">
                  <c:v>309016.50404999999</c:v>
                </c:pt>
                <c:pt idx="2">
                  <c:v>316472.83137999999</c:v>
                </c:pt>
                <c:pt idx="3">
                  <c:v>231352.50904</c:v>
                </c:pt>
                <c:pt idx="4">
                  <c:v>250091.89478</c:v>
                </c:pt>
                <c:pt idx="5">
                  <c:v>322827.06705999997</c:v>
                </c:pt>
                <c:pt idx="6">
                  <c:v>350453.63160000002</c:v>
                </c:pt>
                <c:pt idx="7">
                  <c:v>318562.36916</c:v>
                </c:pt>
                <c:pt idx="8">
                  <c:v>343965.49119999999</c:v>
                </c:pt>
                <c:pt idx="9">
                  <c:v>356368.76887999999</c:v>
                </c:pt>
                <c:pt idx="10">
                  <c:v>318073.2954</c:v>
                </c:pt>
                <c:pt idx="11">
                  <c:v>352265.43910000002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7-4732-B094-380CB77D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43008"/>
        <c:axId val="-2129848992"/>
      </c:lineChart>
      <c:catAx>
        <c:axId val="-21298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4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8489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4300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406844.22931999998</c:v>
                </c:pt>
                <c:pt idx="4">
                  <c:v>492628.34412000002</c:v>
                </c:pt>
                <c:pt idx="5">
                  <c:v>591512.53367000003</c:v>
                </c:pt>
                <c:pt idx="6">
                  <c:v>455933.04430000001</c:v>
                </c:pt>
                <c:pt idx="7">
                  <c:v>452293.27033000003</c:v>
                </c:pt>
                <c:pt idx="8">
                  <c:v>500721.67751000001</c:v>
                </c:pt>
                <c:pt idx="9">
                  <c:v>686249.74569000001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A6E-BA72-F1CA92E15130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290300.44258999999</c:v>
                </c:pt>
                <c:pt idx="1">
                  <c:v>374002.95552000002</c:v>
                </c:pt>
                <c:pt idx="2">
                  <c:v>228975.81461999999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346434.36122999998</c:v>
                </c:pt>
                <c:pt idx="6">
                  <c:v>347043.65740999999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314789.19592000003</c:v>
                </c:pt>
                <c:pt idx="11">
                  <c:v>301748.44339999999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5-4A6E-BA72-F1CA92E1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45728"/>
        <c:axId val="-2129836480"/>
      </c:lineChart>
      <c:catAx>
        <c:axId val="-21298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3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836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45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1052771.9818</c:v>
                </c:pt>
                <c:pt idx="1">
                  <c:v>1199904.80822</c:v>
                </c:pt>
                <c:pt idx="2">
                  <c:v>1528716.98165</c:v>
                </c:pt>
                <c:pt idx="3">
                  <c:v>1651668.4017700001</c:v>
                </c:pt>
                <c:pt idx="4">
                  <c:v>1740418.4801400001</c:v>
                </c:pt>
                <c:pt idx="5">
                  <c:v>2021776.42909</c:v>
                </c:pt>
                <c:pt idx="6">
                  <c:v>1734945.54813</c:v>
                </c:pt>
                <c:pt idx="7">
                  <c:v>2291652.4419300002</c:v>
                </c:pt>
                <c:pt idx="8">
                  <c:v>2603234.34143</c:v>
                </c:pt>
                <c:pt idx="9">
                  <c:v>2294017.7712900001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7-42DB-9D73-65852914B5B2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1133295.1537599999</c:v>
                </c:pt>
                <c:pt idx="1">
                  <c:v>997635.78670000006</c:v>
                </c:pt>
                <c:pt idx="2">
                  <c:v>979413.15893000003</c:v>
                </c:pt>
                <c:pt idx="3">
                  <c:v>900232.36549999996</c:v>
                </c:pt>
                <c:pt idx="4">
                  <c:v>813839.48707000003</c:v>
                </c:pt>
                <c:pt idx="5">
                  <c:v>1119137.2262800001</c:v>
                </c:pt>
                <c:pt idx="6">
                  <c:v>1034390.7086</c:v>
                </c:pt>
                <c:pt idx="7">
                  <c:v>864588.15717000002</c:v>
                </c:pt>
                <c:pt idx="8">
                  <c:v>1084079.7432599999</c:v>
                </c:pt>
                <c:pt idx="9">
                  <c:v>1103693.70264</c:v>
                </c:pt>
                <c:pt idx="10">
                  <c:v>1208069.7869299999</c:v>
                </c:pt>
                <c:pt idx="11">
                  <c:v>1364472.0563699999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7-42DB-9D73-65852914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35936"/>
        <c:axId val="-2129848448"/>
      </c:lineChart>
      <c:catAx>
        <c:axId val="-21298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84844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359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414333.15104999999</c:v>
                </c:pt>
                <c:pt idx="2">
                  <c:v>446331.37463999999</c:v>
                </c:pt>
                <c:pt idx="3">
                  <c:v>557451.49578</c:v>
                </c:pt>
                <c:pt idx="4">
                  <c:v>548539.27771000005</c:v>
                </c:pt>
                <c:pt idx="5">
                  <c:v>496929.93656</c:v>
                </c:pt>
                <c:pt idx="6">
                  <c:v>476819.54365000001</c:v>
                </c:pt>
                <c:pt idx="7">
                  <c:v>509020.95983000001</c:v>
                </c:pt>
                <c:pt idx="8">
                  <c:v>583688.96236999996</c:v>
                </c:pt>
                <c:pt idx="9">
                  <c:v>466286.89409999998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4-4D27-AE62-421855EC0A21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4-4D27-AE62-421855EC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43552"/>
        <c:axId val="-2129842464"/>
      </c:lineChart>
      <c:catAx>
        <c:axId val="-21298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4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842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8435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14701346.982000001</c:v>
                </c:pt>
                <c:pt idx="1">
                  <c:v>14608289.785</c:v>
                </c:pt>
                <c:pt idx="2">
                  <c:v>13353075.963</c:v>
                </c:pt>
                <c:pt idx="3">
                  <c:v>8978290.7589999996</c:v>
                </c:pt>
                <c:pt idx="4">
                  <c:v>9957512.1809999999</c:v>
                </c:pt>
                <c:pt idx="5">
                  <c:v>13460251.822000001</c:v>
                </c:pt>
                <c:pt idx="6">
                  <c:v>14890653.468</c:v>
                </c:pt>
                <c:pt idx="7">
                  <c:v>12456453.472999999</c:v>
                </c:pt>
                <c:pt idx="8">
                  <c:v>15990797.705</c:v>
                </c:pt>
                <c:pt idx="9">
                  <c:v>17315266.203000002</c:v>
                </c:pt>
                <c:pt idx="10">
                  <c:v>16088682.231000001</c:v>
                </c:pt>
                <c:pt idx="11">
                  <c:v>17837134.738000002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0-402E-9D47-E4EDF501C4B8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15019666.58</c:v>
                </c:pt>
                <c:pt idx="1">
                  <c:v>15953494.796</c:v>
                </c:pt>
                <c:pt idx="2">
                  <c:v>18958706.454</c:v>
                </c:pt>
                <c:pt idx="3">
                  <c:v>18759691.521000002</c:v>
                </c:pt>
                <c:pt idx="4">
                  <c:v>16466208.718</c:v>
                </c:pt>
                <c:pt idx="5">
                  <c:v>19745881.927999999</c:v>
                </c:pt>
                <c:pt idx="6">
                  <c:v>16371585.206</c:v>
                </c:pt>
                <c:pt idx="7">
                  <c:v>18895190.473999999</c:v>
                </c:pt>
                <c:pt idx="8">
                  <c:v>20780446.452</c:v>
                </c:pt>
                <c:pt idx="9">
                  <c:v>20806975.809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0-402E-9D47-E4EDF501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325888"/>
        <c:axId val="-154327520"/>
      </c:lineChart>
      <c:catAx>
        <c:axId val="-1543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2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4327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25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14477.6723</c:v>
                </c:pt>
                <c:pt idx="2">
                  <c:v>153858.56008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0-4D50-AA21-74710D055FDF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0-4D50-AA21-74710D05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40288"/>
        <c:axId val="-2129739744"/>
      </c:lineChart>
      <c:catAx>
        <c:axId val="-21297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73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73974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7402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170346.18906</c:v>
                </c:pt>
                <c:pt idx="5">
                  <c:v>221750.15656</c:v>
                </c:pt>
                <c:pt idx="6">
                  <c:v>230940.86597000001</c:v>
                </c:pt>
                <c:pt idx="7">
                  <c:v>284721.89536999998</c:v>
                </c:pt>
                <c:pt idx="8">
                  <c:v>252281.1059</c:v>
                </c:pt>
                <c:pt idx="9">
                  <c:v>301649.25711000001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D-4FF4-9094-283E96B8A81A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167255.90655000001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287144.69549999997</c:v>
                </c:pt>
                <c:pt idx="10">
                  <c:v>191364.25755000001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D-4FF4-9094-283E96B8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43008"/>
        <c:axId val="-2129739200"/>
      </c:lineChart>
      <c:catAx>
        <c:axId val="-21297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73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739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743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400036.98421999998</c:v>
                </c:pt>
                <c:pt idx="1">
                  <c:v>445946.95733</c:v>
                </c:pt>
                <c:pt idx="2">
                  <c:v>546014.49259000004</c:v>
                </c:pt>
                <c:pt idx="3">
                  <c:v>561099.67260000005</c:v>
                </c:pt>
                <c:pt idx="4">
                  <c:v>485955.29835</c:v>
                </c:pt>
                <c:pt idx="5">
                  <c:v>573298.58131000004</c:v>
                </c:pt>
                <c:pt idx="6">
                  <c:v>466259.77197</c:v>
                </c:pt>
                <c:pt idx="7">
                  <c:v>522160.09526999999</c:v>
                </c:pt>
                <c:pt idx="8">
                  <c:v>550486.39454000001</c:v>
                </c:pt>
                <c:pt idx="9">
                  <c:v>513955.95814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0-46C5-9902-8342E75A57D2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360909.50300000003</c:v>
                </c:pt>
                <c:pt idx="1">
                  <c:v>387544.98968</c:v>
                </c:pt>
                <c:pt idx="2">
                  <c:v>395991.82296000002</c:v>
                </c:pt>
                <c:pt idx="3">
                  <c:v>286875.19173000002</c:v>
                </c:pt>
                <c:pt idx="4">
                  <c:v>277944.24114</c:v>
                </c:pt>
                <c:pt idx="5">
                  <c:v>359614.30628999998</c:v>
                </c:pt>
                <c:pt idx="6">
                  <c:v>415949.28769999999</c:v>
                </c:pt>
                <c:pt idx="7">
                  <c:v>355292.08405</c:v>
                </c:pt>
                <c:pt idx="8">
                  <c:v>435776.42264</c:v>
                </c:pt>
                <c:pt idx="9">
                  <c:v>459634.50439000002</c:v>
                </c:pt>
                <c:pt idx="10">
                  <c:v>439294.79661000002</c:v>
                </c:pt>
                <c:pt idx="11">
                  <c:v>487899.76399000001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0-46C5-9902-8342E75A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48448"/>
        <c:axId val="-2129740832"/>
      </c:lineChart>
      <c:catAx>
        <c:axId val="-21297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74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7408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297484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2043227.3886000002</c:v>
                </c:pt>
                <c:pt idx="1">
                  <c:v>1939477.2558599999</c:v>
                </c:pt>
                <c:pt idx="2">
                  <c:v>2031578.6321599998</c:v>
                </c:pt>
                <c:pt idx="3">
                  <c:v>1762541.3152000001</c:v>
                </c:pt>
                <c:pt idx="4">
                  <c:v>1575449.7843600002</c:v>
                </c:pt>
                <c:pt idx="5">
                  <c:v>1910044.0991600002</c:v>
                </c:pt>
                <c:pt idx="6">
                  <c:v>1953689.3890300002</c:v>
                </c:pt>
                <c:pt idx="7">
                  <c:v>1678821.06632</c:v>
                </c:pt>
                <c:pt idx="8">
                  <c:v>2215682.0759899998</c:v>
                </c:pt>
                <c:pt idx="9">
                  <c:v>2332409.8701599999</c:v>
                </c:pt>
                <c:pt idx="10">
                  <c:v>2307730.3850400001</c:v>
                </c:pt>
                <c:pt idx="11">
                  <c:v>2593693.2994200001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0-42F2-BAD5-B4916110127A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2059514.8680799999</c:v>
                </c:pt>
                <c:pt idx="1">
                  <c:v>2127453.8551400001</c:v>
                </c:pt>
                <c:pt idx="2">
                  <c:v>2426191.89304</c:v>
                </c:pt>
                <c:pt idx="3">
                  <c:v>2351827.6269300003</c:v>
                </c:pt>
                <c:pt idx="4">
                  <c:v>2070487.98459</c:v>
                </c:pt>
                <c:pt idx="5">
                  <c:v>2559168.5119500002</c:v>
                </c:pt>
                <c:pt idx="6">
                  <c:v>2026130.0608700002</c:v>
                </c:pt>
                <c:pt idx="7">
                  <c:v>2319404.8133199997</c:v>
                </c:pt>
                <c:pt idx="8">
                  <c:v>2730965.5737600001</c:v>
                </c:pt>
                <c:pt idx="9">
                  <c:v>2840461.2711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0-42F2-BAD5-B4916110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325344"/>
        <c:axId val="-154335680"/>
      </c:lineChart>
      <c:catAx>
        <c:axId val="-1543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3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43356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25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E-4473-8448-A9DD69CF68B8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E-4473-8448-A9DD69CF68B8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E-4473-8448-A9DD69CF68B8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E-4473-8448-A9DD69CF68B8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E-4473-8448-A9DD69CF68B8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E-4473-8448-A9DD69CF68B8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E-4473-8448-A9DD69CF68B8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5E-4473-8448-A9DD69CF68B8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5E-4473-8448-A9DD69CF68B8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5E-4473-8448-A9DD69CF68B8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5E-4473-8448-A9DD69CF68B8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15019666.58</c:v>
                </c:pt>
                <c:pt idx="1">
                  <c:v>15953494.796</c:v>
                </c:pt>
                <c:pt idx="2">
                  <c:v>18958706.454</c:v>
                </c:pt>
                <c:pt idx="3">
                  <c:v>18759691.521000002</c:v>
                </c:pt>
                <c:pt idx="4">
                  <c:v>16466208.718</c:v>
                </c:pt>
                <c:pt idx="5">
                  <c:v>19745881.927999999</c:v>
                </c:pt>
                <c:pt idx="6">
                  <c:v>16371585.206</c:v>
                </c:pt>
                <c:pt idx="7">
                  <c:v>18895190.473999999</c:v>
                </c:pt>
                <c:pt idx="8">
                  <c:v>20780446.452</c:v>
                </c:pt>
                <c:pt idx="9">
                  <c:v>20806975.809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5E-4473-8448-A9DD69CF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332960"/>
        <c:axId val="-154332416"/>
      </c:lineChart>
      <c:catAx>
        <c:axId val="-1543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3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433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329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181757847.93799996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D-46EB-8957-607DA9E8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326976"/>
        <c:axId val="-154330240"/>
      </c:barChart>
      <c:catAx>
        <c:axId val="-1543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3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4330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432697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599629.44536000001</c:v>
                </c:pt>
                <c:pt idx="1">
                  <c:v>635185.20019</c:v>
                </c:pt>
                <c:pt idx="2">
                  <c:v>783752.09183000005</c:v>
                </c:pt>
                <c:pt idx="3">
                  <c:v>750089.52440999995</c:v>
                </c:pt>
                <c:pt idx="4">
                  <c:v>609782.57446000003</c:v>
                </c:pt>
                <c:pt idx="5">
                  <c:v>764901.99138000002</c:v>
                </c:pt>
                <c:pt idx="6">
                  <c:v>648563.12996000005</c:v>
                </c:pt>
                <c:pt idx="7">
                  <c:v>780695.43258000002</c:v>
                </c:pt>
                <c:pt idx="8">
                  <c:v>843480.42815000005</c:v>
                </c:pt>
                <c:pt idx="9">
                  <c:v>903561.05975000001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2-4D0D-825C-6A52BF4C9C2A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583479.08978000004</c:v>
                </c:pt>
                <c:pt idx="1">
                  <c:v>593047.14078999998</c:v>
                </c:pt>
                <c:pt idx="2">
                  <c:v>631314.89391999994</c:v>
                </c:pt>
                <c:pt idx="3">
                  <c:v>593842.38549999997</c:v>
                </c:pt>
                <c:pt idx="4">
                  <c:v>498426.75157000002</c:v>
                </c:pt>
                <c:pt idx="5">
                  <c:v>571551.14307999995</c:v>
                </c:pt>
                <c:pt idx="6">
                  <c:v>588897.20463000005</c:v>
                </c:pt>
                <c:pt idx="7">
                  <c:v>544244.33328999998</c:v>
                </c:pt>
                <c:pt idx="8">
                  <c:v>643333.20675999997</c:v>
                </c:pt>
                <c:pt idx="9">
                  <c:v>667002.41604000004</c:v>
                </c:pt>
                <c:pt idx="10">
                  <c:v>611654.42038000003</c:v>
                </c:pt>
                <c:pt idx="11">
                  <c:v>765121.46846999996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4D0D-825C-6A52BF4C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535280"/>
        <c:axId val="-158529840"/>
      </c:lineChart>
      <c:catAx>
        <c:axId val="-15853528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852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852984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85352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295167.19553999999</c:v>
                </c:pt>
                <c:pt idx="6">
                  <c:v>166103.65802999999</c:v>
                </c:pt>
                <c:pt idx="7">
                  <c:v>147797.92554</c:v>
                </c:pt>
                <c:pt idx="8">
                  <c:v>229438.33773999999</c:v>
                </c:pt>
                <c:pt idx="9">
                  <c:v>292380.51634999999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E-4272-B933-12832E206CB0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255282.10699</c:v>
                </c:pt>
                <c:pt idx="1">
                  <c:v>203425.85910999999</c:v>
                </c:pt>
                <c:pt idx="2">
                  <c:v>178132.90669999999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129732.23796</c:v>
                </c:pt>
                <c:pt idx="8">
                  <c:v>197103.72863</c:v>
                </c:pt>
                <c:pt idx="9">
                  <c:v>263887.011</c:v>
                </c:pt>
                <c:pt idx="10">
                  <c:v>370411.22047</c:v>
                </c:pt>
                <c:pt idx="11">
                  <c:v>405234.37189000001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E-4272-B933-12832E20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2720"/>
        <c:axId val="-2132650544"/>
      </c:lineChart>
      <c:catAx>
        <c:axId val="-213265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6505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2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129703.74055</c:v>
                </c:pt>
                <c:pt idx="1">
                  <c:v>145631.38305</c:v>
                </c:pt>
                <c:pt idx="2">
                  <c:v>164304.42228999999</c:v>
                </c:pt>
                <c:pt idx="3">
                  <c:v>157785.5588</c:v>
                </c:pt>
                <c:pt idx="4">
                  <c:v>144509.63402</c:v>
                </c:pt>
                <c:pt idx="5">
                  <c:v>193443.59748</c:v>
                </c:pt>
                <c:pt idx="6">
                  <c:v>152400.91469000001</c:v>
                </c:pt>
                <c:pt idx="7">
                  <c:v>180072.35261</c:v>
                </c:pt>
                <c:pt idx="8">
                  <c:v>203072.33403999999</c:v>
                </c:pt>
                <c:pt idx="9">
                  <c:v>181771.80270999999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D-4FEC-821F-B495525FEEBC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99998.845289999997</c:v>
                </c:pt>
                <c:pt idx="5">
                  <c:v>112658.94438</c:v>
                </c:pt>
                <c:pt idx="6">
                  <c:v>124157.46395999999</c:v>
                </c:pt>
                <c:pt idx="7">
                  <c:v>130627.09166999999</c:v>
                </c:pt>
                <c:pt idx="8">
                  <c:v>166814.96082000001</c:v>
                </c:pt>
                <c:pt idx="9">
                  <c:v>168475.02244999999</c:v>
                </c:pt>
                <c:pt idx="10">
                  <c:v>164390.72112999999</c:v>
                </c:pt>
                <c:pt idx="11">
                  <c:v>151058.94980999999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D-4FEC-821F-B495525F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5440"/>
        <c:axId val="-2132648912"/>
      </c:lineChart>
      <c:catAx>
        <c:axId val="-213265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4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6489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32655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52" t="s">
        <v>122</v>
      </c>
      <c r="C1" s="152"/>
      <c r="D1" s="152"/>
      <c r="E1" s="152"/>
      <c r="F1" s="152"/>
      <c r="G1" s="152"/>
      <c r="H1" s="152"/>
      <c r="I1" s="152"/>
      <c r="J1" s="152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9" t="s">
        <v>123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1"/>
    </row>
    <row r="6" spans="1:13" ht="17.399999999999999" x14ac:dyDescent="0.25">
      <c r="A6" s="3"/>
      <c r="B6" s="148" t="s">
        <v>124</v>
      </c>
      <c r="C6" s="148"/>
      <c r="D6" s="148"/>
      <c r="E6" s="148"/>
      <c r="F6" s="148" t="s">
        <v>125</v>
      </c>
      <c r="G6" s="148"/>
      <c r="H6" s="148"/>
      <c r="I6" s="148"/>
      <c r="J6" s="148" t="s">
        <v>104</v>
      </c>
      <c r="K6" s="148"/>
      <c r="L6" s="148"/>
      <c r="M6" s="148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120</v>
      </c>
      <c r="E7" s="7" t="s">
        <v>116</v>
      </c>
      <c r="F7" s="5">
        <v>2020</v>
      </c>
      <c r="G7" s="6">
        <v>2021</v>
      </c>
      <c r="H7" s="7" t="s">
        <v>120</v>
      </c>
      <c r="I7" s="7" t="s">
        <v>116</v>
      </c>
      <c r="J7" s="5" t="s">
        <v>126</v>
      </c>
      <c r="K7" s="5" t="s">
        <v>127</v>
      </c>
      <c r="L7" s="7" t="s">
        <v>120</v>
      </c>
      <c r="M7" s="7" t="s">
        <v>116</v>
      </c>
    </row>
    <row r="8" spans="1:13" ht="16.8" x14ac:dyDescent="0.3">
      <c r="A8" s="85" t="s">
        <v>2</v>
      </c>
      <c r="B8" s="8">
        <f>B9+B18+B20</f>
        <v>2332409.8701599999</v>
      </c>
      <c r="C8" s="8">
        <f>C9+C18+C20</f>
        <v>2840461.2711</v>
      </c>
      <c r="D8" s="10">
        <f t="shared" ref="D8:D46" si="0">(C8-B8)/B8*100</f>
        <v>21.782252229328307</v>
      </c>
      <c r="E8" s="10">
        <f t="shared" ref="E8:E44" si="1">C8/C$46*100</f>
        <v>13.651485430532226</v>
      </c>
      <c r="F8" s="8">
        <f>F9+F18+F20</f>
        <v>19442920.876840003</v>
      </c>
      <c r="G8" s="8">
        <f>G9+G18+G20</f>
        <v>23511606.458780002</v>
      </c>
      <c r="H8" s="10">
        <f t="shared" ref="H8:H46" si="2">(G8-F8)/F8*100</f>
        <v>20.926308386033352</v>
      </c>
      <c r="I8" s="10">
        <f t="shared" ref="I8:I45" si="3">G8/G$46*100</f>
        <v>12.935676079747669</v>
      </c>
      <c r="J8" s="8">
        <f>J9+J18+J20</f>
        <v>24054100.367550001</v>
      </c>
      <c r="K8" s="8">
        <f>K9+K18+K20</f>
        <v>28413030.143239997</v>
      </c>
      <c r="L8" s="10">
        <f t="shared" ref="L8:L46" si="4">(K8-J8)/J8*100</f>
        <v>18.121358558769369</v>
      </c>
      <c r="M8" s="10">
        <f t="shared" ref="M8:M45" si="5">K8/K$46*100</f>
        <v>13.173473362246199</v>
      </c>
    </row>
    <row r="9" spans="1:13" ht="15.6" x14ac:dyDescent="0.3">
      <c r="A9" s="9" t="s">
        <v>3</v>
      </c>
      <c r="B9" s="8">
        <f>B10+B11+B12+B13+B14+B15+B16+B17</f>
        <v>1571115.3521200002</v>
      </c>
      <c r="C9" s="8">
        <f>C10+C11+C12+C13+C14+C15+C16+C17</f>
        <v>1935838.71025</v>
      </c>
      <c r="D9" s="10">
        <f t="shared" si="0"/>
        <v>23.214295349979029</v>
      </c>
      <c r="E9" s="10">
        <f t="shared" si="1"/>
        <v>9.303796611387698</v>
      </c>
      <c r="F9" s="8">
        <f>F10+F11+F12+F13+F14+F15+F16+F17</f>
        <v>13007213.546340002</v>
      </c>
      <c r="G9" s="8">
        <f>G10+G11+G12+G13+G14+G15+G16+G17</f>
        <v>15252996.317540001</v>
      </c>
      <c r="H9" s="10">
        <f t="shared" si="2"/>
        <v>17.265671569080393</v>
      </c>
      <c r="I9" s="10">
        <f t="shared" si="3"/>
        <v>8.3919327228956853</v>
      </c>
      <c r="J9" s="8">
        <f>J10+J11+J12+J13+J14+J15+J16+J17</f>
        <v>16157685.729720002</v>
      </c>
      <c r="K9" s="8">
        <f>K10+K11+K12+K13+K14+K15+K16+K17</f>
        <v>18576230.216449998</v>
      </c>
      <c r="L9" s="10">
        <f t="shared" si="4"/>
        <v>14.968384254939382</v>
      </c>
      <c r="M9" s="10">
        <f t="shared" si="5"/>
        <v>8.6127200335082534</v>
      </c>
    </row>
    <row r="10" spans="1:13" ht="13.8" x14ac:dyDescent="0.25">
      <c r="A10" s="11" t="s">
        <v>128</v>
      </c>
      <c r="B10" s="12">
        <v>667002.41604000004</v>
      </c>
      <c r="C10" s="12">
        <v>903561.05975000001</v>
      </c>
      <c r="D10" s="13">
        <f t="shared" si="0"/>
        <v>35.465935058294242</v>
      </c>
      <c r="E10" s="13">
        <f t="shared" si="1"/>
        <v>4.3425871594427825</v>
      </c>
      <c r="F10" s="12">
        <v>5915138.5653600004</v>
      </c>
      <c r="G10" s="12">
        <v>7319640.8780699996</v>
      </c>
      <c r="H10" s="13">
        <f t="shared" si="2"/>
        <v>23.744199686800069</v>
      </c>
      <c r="I10" s="13">
        <f t="shared" si="3"/>
        <v>4.0271388339538587</v>
      </c>
      <c r="J10" s="12">
        <v>7164747.1555899996</v>
      </c>
      <c r="K10" s="12">
        <v>8696416.7669200003</v>
      </c>
      <c r="L10" s="13">
        <f t="shared" si="4"/>
        <v>21.377859930967393</v>
      </c>
      <c r="M10" s="13">
        <f t="shared" si="5"/>
        <v>4.0320238302097575</v>
      </c>
    </row>
    <row r="11" spans="1:13" ht="13.8" x14ac:dyDescent="0.25">
      <c r="A11" s="11" t="s">
        <v>129</v>
      </c>
      <c r="B11" s="12">
        <v>263887.011</v>
      </c>
      <c r="C11" s="12">
        <v>292380.51634999999</v>
      </c>
      <c r="D11" s="13">
        <f t="shared" si="0"/>
        <v>10.797615707580238</v>
      </c>
      <c r="E11" s="13">
        <f t="shared" si="1"/>
        <v>1.4052042883787637</v>
      </c>
      <c r="F11" s="12">
        <v>1954342.2939899999</v>
      </c>
      <c r="G11" s="12">
        <v>2307244.1987100001</v>
      </c>
      <c r="H11" s="13">
        <f t="shared" si="2"/>
        <v>18.057323213300215</v>
      </c>
      <c r="I11" s="13">
        <f t="shared" si="3"/>
        <v>1.2694055441815266</v>
      </c>
      <c r="J11" s="12">
        <v>2635871.4146500002</v>
      </c>
      <c r="K11" s="12">
        <v>3082889.7910699998</v>
      </c>
      <c r="L11" s="13">
        <f t="shared" si="4"/>
        <v>16.959035783593269</v>
      </c>
      <c r="M11" s="13">
        <f t="shared" si="5"/>
        <v>1.4293571061115369</v>
      </c>
    </row>
    <row r="12" spans="1:13" ht="13.8" x14ac:dyDescent="0.25">
      <c r="A12" s="11" t="s">
        <v>130</v>
      </c>
      <c r="B12" s="12">
        <v>168475.02244999999</v>
      </c>
      <c r="C12" s="12">
        <v>181771.80270999999</v>
      </c>
      <c r="D12" s="13">
        <f t="shared" si="0"/>
        <v>7.8924341820142612</v>
      </c>
      <c r="E12" s="13">
        <f t="shared" si="1"/>
        <v>0.87360991034254531</v>
      </c>
      <c r="F12" s="12">
        <v>1367318.0920200001</v>
      </c>
      <c r="G12" s="12">
        <v>1652695.74024</v>
      </c>
      <c r="H12" s="13">
        <f t="shared" si="2"/>
        <v>20.871342951251286</v>
      </c>
      <c r="I12" s="13">
        <f t="shared" si="3"/>
        <v>0.90928439073715073</v>
      </c>
      <c r="J12" s="12">
        <v>1634272.85507</v>
      </c>
      <c r="K12" s="12">
        <v>1968145.4111800001</v>
      </c>
      <c r="L12" s="13">
        <f t="shared" si="4"/>
        <v>20.429425543857509</v>
      </c>
      <c r="M12" s="13">
        <f t="shared" si="5"/>
        <v>0.91251482212556001</v>
      </c>
    </row>
    <row r="13" spans="1:13" ht="13.8" x14ac:dyDescent="0.25">
      <c r="A13" s="11" t="s">
        <v>131</v>
      </c>
      <c r="B13" s="12">
        <v>191051.99992</v>
      </c>
      <c r="C13" s="12">
        <v>196784.15439000001</v>
      </c>
      <c r="D13" s="13">
        <f t="shared" si="0"/>
        <v>3.0003111573813714</v>
      </c>
      <c r="E13" s="13">
        <f t="shared" si="1"/>
        <v>0.94576048050616546</v>
      </c>
      <c r="F13" s="12">
        <v>1118297.88588</v>
      </c>
      <c r="G13" s="12">
        <v>1227096.61503</v>
      </c>
      <c r="H13" s="13">
        <f t="shared" si="2"/>
        <v>9.7289577780418668</v>
      </c>
      <c r="I13" s="13">
        <f t="shared" si="3"/>
        <v>0.67512716999630129</v>
      </c>
      <c r="J13" s="12">
        <v>1392076.8874600001</v>
      </c>
      <c r="K13" s="12">
        <v>1507269.9104599999</v>
      </c>
      <c r="L13" s="13">
        <f t="shared" si="4"/>
        <v>8.274903781369602</v>
      </c>
      <c r="M13" s="13">
        <f t="shared" si="5"/>
        <v>0.69883359553905722</v>
      </c>
    </row>
    <row r="14" spans="1:13" ht="13.8" x14ac:dyDescent="0.25">
      <c r="A14" s="11" t="s">
        <v>132</v>
      </c>
      <c r="B14" s="12">
        <v>171070.26412000001</v>
      </c>
      <c r="C14" s="12">
        <v>251315.22706999999</v>
      </c>
      <c r="D14" s="13">
        <f t="shared" si="0"/>
        <v>46.907604523081147</v>
      </c>
      <c r="E14" s="13">
        <f t="shared" si="1"/>
        <v>1.207841203724062</v>
      </c>
      <c r="F14" s="12">
        <v>1609665.84626</v>
      </c>
      <c r="G14" s="12">
        <v>1735030.71368</v>
      </c>
      <c r="H14" s="13">
        <f t="shared" si="2"/>
        <v>7.7882541715897577</v>
      </c>
      <c r="I14" s="13">
        <f t="shared" si="3"/>
        <v>0.95458365807227319</v>
      </c>
      <c r="J14" s="12">
        <v>2060226.8043200001</v>
      </c>
      <c r="K14" s="12">
        <v>2064930.3828799999</v>
      </c>
      <c r="L14" s="13">
        <f t="shared" si="4"/>
        <v>0.22830392023524257</v>
      </c>
      <c r="M14" s="13">
        <f t="shared" si="5"/>
        <v>0.9573883973876145</v>
      </c>
    </row>
    <row r="15" spans="1:13" ht="13.8" x14ac:dyDescent="0.25">
      <c r="A15" s="11" t="s">
        <v>133</v>
      </c>
      <c r="B15" s="12">
        <v>22005.576830000002</v>
      </c>
      <c r="C15" s="12">
        <v>25273.720959999999</v>
      </c>
      <c r="D15" s="13">
        <f t="shared" si="0"/>
        <v>14.851435866677967</v>
      </c>
      <c r="E15" s="13">
        <f t="shared" si="1"/>
        <v>0.12146753661850235</v>
      </c>
      <c r="F15" s="12">
        <v>215797.00096999999</v>
      </c>
      <c r="G15" s="12">
        <v>239306.80872</v>
      </c>
      <c r="H15" s="13">
        <f t="shared" si="2"/>
        <v>10.894408932619195</v>
      </c>
      <c r="I15" s="13">
        <f t="shared" si="3"/>
        <v>0.1316624351767362</v>
      </c>
      <c r="J15" s="12">
        <v>267792.09736000001</v>
      </c>
      <c r="K15" s="12">
        <v>294636.62148999999</v>
      </c>
      <c r="L15" s="13">
        <f t="shared" si="4"/>
        <v>10.024389963200509</v>
      </c>
      <c r="M15" s="13">
        <f t="shared" si="5"/>
        <v>0.13660590458579397</v>
      </c>
    </row>
    <row r="16" spans="1:13" ht="13.8" x14ac:dyDescent="0.25">
      <c r="A16" s="11" t="s">
        <v>134</v>
      </c>
      <c r="B16" s="12">
        <v>79811.920360000004</v>
      </c>
      <c r="C16" s="12">
        <v>76772.534390000001</v>
      </c>
      <c r="D16" s="13">
        <f t="shared" si="0"/>
        <v>-3.8081854894488636</v>
      </c>
      <c r="E16" s="13">
        <f t="shared" si="1"/>
        <v>0.36897497788598499</v>
      </c>
      <c r="F16" s="12">
        <v>742614.67611999996</v>
      </c>
      <c r="G16" s="12">
        <v>647684.71184999996</v>
      </c>
      <c r="H16" s="13">
        <f t="shared" si="2"/>
        <v>-12.78320605862362</v>
      </c>
      <c r="I16" s="13">
        <f t="shared" si="3"/>
        <v>0.35634483968523545</v>
      </c>
      <c r="J16" s="12">
        <v>899443.12485999998</v>
      </c>
      <c r="K16" s="12">
        <v>815576.31649</v>
      </c>
      <c r="L16" s="13">
        <f t="shared" si="4"/>
        <v>-9.3243036776843464</v>
      </c>
      <c r="M16" s="13">
        <f t="shared" si="5"/>
        <v>0.37813541273126361</v>
      </c>
    </row>
    <row r="17" spans="1:13" ht="13.8" x14ac:dyDescent="0.25">
      <c r="A17" s="11" t="s">
        <v>135</v>
      </c>
      <c r="B17" s="12">
        <v>7811.1414000000004</v>
      </c>
      <c r="C17" s="12">
        <v>7979.69463</v>
      </c>
      <c r="D17" s="13">
        <f t="shared" si="0"/>
        <v>2.1578565969884953</v>
      </c>
      <c r="E17" s="13">
        <f t="shared" si="1"/>
        <v>3.8351054488891201E-2</v>
      </c>
      <c r="F17" s="12">
        <v>84039.185740000001</v>
      </c>
      <c r="G17" s="12">
        <v>124296.65124000001</v>
      </c>
      <c r="H17" s="13">
        <f t="shared" si="2"/>
        <v>47.903207468654379</v>
      </c>
      <c r="I17" s="13">
        <f t="shared" si="3"/>
        <v>6.8385851092602756E-2</v>
      </c>
      <c r="J17" s="12">
        <v>103255.39041000001</v>
      </c>
      <c r="K17" s="12">
        <v>146365.01595999999</v>
      </c>
      <c r="L17" s="13">
        <f t="shared" si="4"/>
        <v>41.750484288348524</v>
      </c>
      <c r="M17" s="13">
        <f t="shared" si="5"/>
        <v>6.7860964817669747E-2</v>
      </c>
    </row>
    <row r="18" spans="1:13" ht="15.6" x14ac:dyDescent="0.3">
      <c r="A18" s="9" t="s">
        <v>12</v>
      </c>
      <c r="B18" s="8">
        <f>B19</f>
        <v>234850.00985999999</v>
      </c>
      <c r="C18" s="8">
        <f>C19</f>
        <v>289496.57192000002</v>
      </c>
      <c r="D18" s="10">
        <f t="shared" si="0"/>
        <v>23.268707585993383</v>
      </c>
      <c r="E18" s="10">
        <f t="shared" si="1"/>
        <v>1.391343819387626</v>
      </c>
      <c r="F18" s="8">
        <f>F19</f>
        <v>1967086.78147</v>
      </c>
      <c r="G18" s="8">
        <f>G19</f>
        <v>2671342.2963999999</v>
      </c>
      <c r="H18" s="10">
        <f t="shared" si="2"/>
        <v>35.80195452300844</v>
      </c>
      <c r="I18" s="10">
        <f t="shared" si="3"/>
        <v>1.4697259715086584</v>
      </c>
      <c r="J18" s="8">
        <f>J19</f>
        <v>2383094.2492499999</v>
      </c>
      <c r="K18" s="8">
        <f>K19</f>
        <v>3154084.40258</v>
      </c>
      <c r="L18" s="10">
        <f t="shared" si="4"/>
        <v>32.352482641953578</v>
      </c>
      <c r="M18" s="10">
        <f t="shared" si="5"/>
        <v>1.4623659162783609</v>
      </c>
    </row>
    <row r="19" spans="1:13" ht="13.8" x14ac:dyDescent="0.25">
      <c r="A19" s="11" t="s">
        <v>136</v>
      </c>
      <c r="B19" s="12">
        <v>234850.00985999999</v>
      </c>
      <c r="C19" s="12">
        <v>289496.57192000002</v>
      </c>
      <c r="D19" s="13">
        <f t="shared" si="0"/>
        <v>23.268707585993383</v>
      </c>
      <c r="E19" s="13">
        <f t="shared" si="1"/>
        <v>1.391343819387626</v>
      </c>
      <c r="F19" s="12">
        <v>1967086.78147</v>
      </c>
      <c r="G19" s="12">
        <v>2671342.2963999999</v>
      </c>
      <c r="H19" s="13">
        <f t="shared" si="2"/>
        <v>35.80195452300844</v>
      </c>
      <c r="I19" s="13">
        <f t="shared" si="3"/>
        <v>1.4697259715086584</v>
      </c>
      <c r="J19" s="12">
        <v>2383094.2492499999</v>
      </c>
      <c r="K19" s="12">
        <v>3154084.40258</v>
      </c>
      <c r="L19" s="13">
        <f t="shared" si="4"/>
        <v>32.352482641953578</v>
      </c>
      <c r="M19" s="13">
        <f t="shared" si="5"/>
        <v>1.4623659162783609</v>
      </c>
    </row>
    <row r="20" spans="1:13" ht="15.6" x14ac:dyDescent="0.3">
      <c r="A20" s="9" t="s">
        <v>110</v>
      </c>
      <c r="B20" s="8">
        <f>B21</f>
        <v>526444.50818</v>
      </c>
      <c r="C20" s="8">
        <f>C21</f>
        <v>615125.98892999999</v>
      </c>
      <c r="D20" s="10">
        <f t="shared" si="0"/>
        <v>16.845361547522941</v>
      </c>
      <c r="E20" s="10">
        <f t="shared" si="1"/>
        <v>2.9563449997569031</v>
      </c>
      <c r="F20" s="8">
        <f>F21</f>
        <v>4468620.5490300003</v>
      </c>
      <c r="G20" s="8">
        <f>G21</f>
        <v>5587267.8448400004</v>
      </c>
      <c r="H20" s="10">
        <f t="shared" si="2"/>
        <v>25.033391927914394</v>
      </c>
      <c r="I20" s="10">
        <f t="shared" si="3"/>
        <v>3.0740173853433235</v>
      </c>
      <c r="J20" s="8">
        <f>J21</f>
        <v>5513320.38858</v>
      </c>
      <c r="K20" s="8">
        <f>K21</f>
        <v>6682715.5242100004</v>
      </c>
      <c r="L20" s="10">
        <f t="shared" si="4"/>
        <v>21.210360603244162</v>
      </c>
      <c r="M20" s="10">
        <f t="shared" si="5"/>
        <v>3.0983874124595854</v>
      </c>
    </row>
    <row r="21" spans="1:13" ht="13.8" x14ac:dyDescent="0.25">
      <c r="A21" s="11" t="s">
        <v>137</v>
      </c>
      <c r="B21" s="12">
        <v>526444.50818</v>
      </c>
      <c r="C21" s="12">
        <v>615125.98892999999</v>
      </c>
      <c r="D21" s="13">
        <f t="shared" si="0"/>
        <v>16.845361547522941</v>
      </c>
      <c r="E21" s="13">
        <f t="shared" si="1"/>
        <v>2.9563449997569031</v>
      </c>
      <c r="F21" s="12">
        <v>4468620.5490300003</v>
      </c>
      <c r="G21" s="12">
        <v>5587267.8448400004</v>
      </c>
      <c r="H21" s="13">
        <f t="shared" si="2"/>
        <v>25.033391927914394</v>
      </c>
      <c r="I21" s="13">
        <f t="shared" si="3"/>
        <v>3.0740173853433235</v>
      </c>
      <c r="J21" s="12">
        <v>5513320.38858</v>
      </c>
      <c r="K21" s="12">
        <v>6682715.5242100004</v>
      </c>
      <c r="L21" s="13">
        <f t="shared" si="4"/>
        <v>21.210360603244162</v>
      </c>
      <c r="M21" s="13">
        <f t="shared" si="5"/>
        <v>3.0983874124595854</v>
      </c>
    </row>
    <row r="22" spans="1:13" ht="16.8" x14ac:dyDescent="0.3">
      <c r="A22" s="85" t="s">
        <v>14</v>
      </c>
      <c r="B22" s="8">
        <f>B23+B27+B29</f>
        <v>13279494.244120002</v>
      </c>
      <c r="C22" s="8">
        <f>C23+C27+C29</f>
        <v>15769914.273479998</v>
      </c>
      <c r="D22" s="10">
        <f t="shared" si="0"/>
        <v>18.753877094850385</v>
      </c>
      <c r="E22" s="10">
        <f t="shared" si="1"/>
        <v>75.791476946201684</v>
      </c>
      <c r="F22" s="8">
        <f>F23+F27+F29</f>
        <v>102087574.65706</v>
      </c>
      <c r="G22" s="8">
        <f>G23+G27+G29</f>
        <v>137855650.14324003</v>
      </c>
      <c r="H22" s="10">
        <f t="shared" si="2"/>
        <v>35.036659070738779</v>
      </c>
      <c r="I22" s="10">
        <f t="shared" si="3"/>
        <v>75.845775963558083</v>
      </c>
      <c r="J22" s="8">
        <f>J23+J27+J29</f>
        <v>125677321.17274003</v>
      </c>
      <c r="K22" s="8">
        <f>K23+K27+K29</f>
        <v>163300704.88152003</v>
      </c>
      <c r="L22" s="10">
        <f t="shared" si="4"/>
        <v>29.936493997248476</v>
      </c>
      <c r="M22" s="10">
        <f t="shared" si="5"/>
        <v>75.713061047962611</v>
      </c>
    </row>
    <row r="23" spans="1:13" ht="15.6" x14ac:dyDescent="0.3">
      <c r="A23" s="9" t="s">
        <v>15</v>
      </c>
      <c r="B23" s="8">
        <f>B24+B25+B26</f>
        <v>1186634.4163899999</v>
      </c>
      <c r="C23" s="8">
        <f>C24+C25+C26</f>
        <v>1354446.5555699999</v>
      </c>
      <c r="D23" s="10">
        <f>(C23-B23)/B23*100</f>
        <v>14.141856738870004</v>
      </c>
      <c r="E23" s="10">
        <f t="shared" si="1"/>
        <v>6.5095791334756958</v>
      </c>
      <c r="F23" s="8">
        <f>F24+F25+F26</f>
        <v>8985388.6615399998</v>
      </c>
      <c r="G23" s="8">
        <f>G24+G25+G26</f>
        <v>12321586.266489999</v>
      </c>
      <c r="H23" s="10">
        <f t="shared" si="2"/>
        <v>37.129140770836848</v>
      </c>
      <c r="I23" s="10">
        <f t="shared" si="3"/>
        <v>6.7791220056110353</v>
      </c>
      <c r="J23" s="8">
        <f>J24+J25+J26</f>
        <v>10974094.17152</v>
      </c>
      <c r="K23" s="8">
        <f>K24+K25+K26</f>
        <v>14554696.77272</v>
      </c>
      <c r="L23" s="10">
        <f t="shared" si="4"/>
        <v>32.627773602420774</v>
      </c>
      <c r="M23" s="10">
        <f t="shared" si="5"/>
        <v>6.7481683320782766</v>
      </c>
    </row>
    <row r="24" spans="1:13" ht="13.8" x14ac:dyDescent="0.25">
      <c r="A24" s="11" t="s">
        <v>138</v>
      </c>
      <c r="B24" s="12">
        <v>769151.28098000004</v>
      </c>
      <c r="C24" s="12">
        <v>918211.21103999997</v>
      </c>
      <c r="D24" s="13">
        <f t="shared" si="0"/>
        <v>19.37979351345264</v>
      </c>
      <c r="E24" s="13">
        <f t="shared" si="1"/>
        <v>4.4129969653871095</v>
      </c>
      <c r="F24" s="12">
        <v>5811068.1776900003</v>
      </c>
      <c r="G24" s="12">
        <v>8278911.3443900002</v>
      </c>
      <c r="H24" s="13">
        <f t="shared" si="2"/>
        <v>42.46797819675573</v>
      </c>
      <c r="I24" s="13">
        <f t="shared" si="3"/>
        <v>4.5549127249867354</v>
      </c>
      <c r="J24" s="12">
        <v>7083428.02599</v>
      </c>
      <c r="K24" s="12">
        <v>9751481.4500900004</v>
      </c>
      <c r="L24" s="13">
        <f t="shared" si="4"/>
        <v>37.666133040535918</v>
      </c>
      <c r="M24" s="13">
        <f t="shared" si="5"/>
        <v>4.521196101844204</v>
      </c>
    </row>
    <row r="25" spans="1:13" ht="13.8" x14ac:dyDescent="0.25">
      <c r="A25" s="11" t="s">
        <v>139</v>
      </c>
      <c r="B25" s="12">
        <v>130849.26592999999</v>
      </c>
      <c r="C25" s="12">
        <v>159493.86632</v>
      </c>
      <c r="D25" s="13">
        <f t="shared" si="0"/>
        <v>21.891296207442167</v>
      </c>
      <c r="E25" s="13">
        <f t="shared" si="1"/>
        <v>0.76654035542739163</v>
      </c>
      <c r="F25" s="12">
        <v>1117931.40203</v>
      </c>
      <c r="G25" s="12">
        <v>1425874.5407499999</v>
      </c>
      <c r="H25" s="13">
        <f t="shared" si="2"/>
        <v>27.545799157338298</v>
      </c>
      <c r="I25" s="13">
        <f t="shared" si="3"/>
        <v>0.78449132014172218</v>
      </c>
      <c r="J25" s="12">
        <v>1356410.6600299999</v>
      </c>
      <c r="K25" s="12">
        <v>1639594.4294199999</v>
      </c>
      <c r="L25" s="13">
        <f t="shared" si="4"/>
        <v>20.877436143397517</v>
      </c>
      <c r="M25" s="13">
        <f t="shared" si="5"/>
        <v>0.76018479662192862</v>
      </c>
    </row>
    <row r="26" spans="1:13" ht="13.8" x14ac:dyDescent="0.25">
      <c r="A26" s="11" t="s">
        <v>140</v>
      </c>
      <c r="B26" s="12">
        <v>286633.86947999999</v>
      </c>
      <c r="C26" s="12">
        <v>276741.47820999997</v>
      </c>
      <c r="D26" s="13">
        <f t="shared" si="0"/>
        <v>-3.4512290148915103</v>
      </c>
      <c r="E26" s="13">
        <f t="shared" si="1"/>
        <v>1.3300418126611953</v>
      </c>
      <c r="F26" s="12">
        <v>2056389.08182</v>
      </c>
      <c r="G26" s="12">
        <v>2616800.3813499999</v>
      </c>
      <c r="H26" s="13">
        <f t="shared" si="2"/>
        <v>27.252201661857196</v>
      </c>
      <c r="I26" s="13">
        <f t="shared" si="3"/>
        <v>1.4397179604825787</v>
      </c>
      <c r="J26" s="12">
        <v>2534255.4855</v>
      </c>
      <c r="K26" s="12">
        <v>3163620.8932099999</v>
      </c>
      <c r="L26" s="13">
        <f t="shared" si="4"/>
        <v>24.834331475692881</v>
      </c>
      <c r="M26" s="13">
        <f t="shared" si="5"/>
        <v>1.4667874336121429</v>
      </c>
    </row>
    <row r="27" spans="1:13" ht="15.6" x14ac:dyDescent="0.3">
      <c r="A27" s="9" t="s">
        <v>19</v>
      </c>
      <c r="B27" s="8">
        <f>B28</f>
        <v>1721130.7699899999</v>
      </c>
      <c r="C27" s="8">
        <f>C28</f>
        <v>2312698.46263</v>
      </c>
      <c r="D27" s="10">
        <f t="shared" si="0"/>
        <v>34.370874250504343</v>
      </c>
      <c r="E27" s="10">
        <f t="shared" si="1"/>
        <v>11.115014905864641</v>
      </c>
      <c r="F27" s="8">
        <f>F28</f>
        <v>14827490.46369</v>
      </c>
      <c r="G27" s="8">
        <f>G28</f>
        <v>20535462.874400001</v>
      </c>
      <c r="H27" s="10">
        <f t="shared" si="2"/>
        <v>38.495876457906711</v>
      </c>
      <c r="I27" s="10">
        <f t="shared" si="3"/>
        <v>11.29825375210479</v>
      </c>
      <c r="J27" s="8">
        <f>J28</f>
        <v>18454308.08399</v>
      </c>
      <c r="K27" s="8">
        <f>K28</f>
        <v>23964095.489780001</v>
      </c>
      <c r="L27" s="10">
        <f t="shared" si="4"/>
        <v>29.856374894759707</v>
      </c>
      <c r="M27" s="10">
        <f t="shared" si="5"/>
        <v>11.110760520558202</v>
      </c>
    </row>
    <row r="28" spans="1:13" ht="13.8" x14ac:dyDescent="0.25">
      <c r="A28" s="11" t="s">
        <v>141</v>
      </c>
      <c r="B28" s="12">
        <v>1721130.7699899999</v>
      </c>
      <c r="C28" s="12">
        <v>2312698.46263</v>
      </c>
      <c r="D28" s="13">
        <f t="shared" si="0"/>
        <v>34.370874250504343</v>
      </c>
      <c r="E28" s="13">
        <f t="shared" si="1"/>
        <v>11.115014905864641</v>
      </c>
      <c r="F28" s="12">
        <v>14827490.46369</v>
      </c>
      <c r="G28" s="12">
        <v>20535462.874400001</v>
      </c>
      <c r="H28" s="13">
        <f t="shared" si="2"/>
        <v>38.495876457906711</v>
      </c>
      <c r="I28" s="13">
        <f t="shared" si="3"/>
        <v>11.29825375210479</v>
      </c>
      <c r="J28" s="12">
        <v>18454308.08399</v>
      </c>
      <c r="K28" s="12">
        <v>23964095.489780001</v>
      </c>
      <c r="L28" s="13">
        <f t="shared" si="4"/>
        <v>29.856374894759707</v>
      </c>
      <c r="M28" s="13">
        <f t="shared" si="5"/>
        <v>11.110760520558202</v>
      </c>
    </row>
    <row r="29" spans="1:13" ht="15.6" x14ac:dyDescent="0.3">
      <c r="A29" s="9" t="s">
        <v>21</v>
      </c>
      <c r="B29" s="8">
        <f>B30+B31+B32+B33+B34+B35+B36+B37+B38+B39+B40+B41</f>
        <v>10371729.057740001</v>
      </c>
      <c r="C29" s="8">
        <f>C30+C31+C32+C33+C34+C35+C36+C37+C38+C39+C40+C41</f>
        <v>12102769.255279999</v>
      </c>
      <c r="D29" s="10">
        <f t="shared" si="0"/>
        <v>16.689986673419639</v>
      </c>
      <c r="E29" s="10">
        <f t="shared" si="1"/>
        <v>58.16688290686136</v>
      </c>
      <c r="F29" s="8">
        <f>F30+F31+F32+F33+F34+F35+F36+F37+F38+F39+F40+F41</f>
        <v>78274695.531829998</v>
      </c>
      <c r="G29" s="8">
        <f>G30+G31+G32+G33+G34+G35+G36+G37+G38+G39+G40+G41</f>
        <v>104998601.00235002</v>
      </c>
      <c r="H29" s="10">
        <f t="shared" si="2"/>
        <v>34.14118098952283</v>
      </c>
      <c r="I29" s="10">
        <f t="shared" si="3"/>
        <v>57.768400205842255</v>
      </c>
      <c r="J29" s="8">
        <f>J30+J31+J32+J33+J34+J35+J36+J37+J38+J39+J40+J41</f>
        <v>96248918.917230025</v>
      </c>
      <c r="K29" s="8">
        <f>K30+K31+K32+K33+K34+K35+K36+K37+K38+K39+K40+K41</f>
        <v>124781912.61902002</v>
      </c>
      <c r="L29" s="10">
        <f t="shared" si="4"/>
        <v>29.64500175459337</v>
      </c>
      <c r="M29" s="10">
        <f t="shared" si="5"/>
        <v>57.854132195326123</v>
      </c>
    </row>
    <row r="30" spans="1:13" ht="13.8" x14ac:dyDescent="0.25">
      <c r="A30" s="11" t="s">
        <v>142</v>
      </c>
      <c r="B30" s="12">
        <v>1846769.2877400001</v>
      </c>
      <c r="C30" s="12">
        <v>1913265.2248800001</v>
      </c>
      <c r="D30" s="13">
        <f t="shared" si="0"/>
        <v>3.6006629296599915</v>
      </c>
      <c r="E30" s="13">
        <f t="shared" si="1"/>
        <v>9.1953066242929093</v>
      </c>
      <c r="F30" s="12">
        <v>13951845.586859999</v>
      </c>
      <c r="G30" s="12">
        <v>16720208.53658</v>
      </c>
      <c r="H30" s="13">
        <f t="shared" si="2"/>
        <v>19.8422705618766</v>
      </c>
      <c r="I30" s="13">
        <f t="shared" si="3"/>
        <v>9.1991673131404408</v>
      </c>
      <c r="J30" s="12">
        <v>16815378.521329999</v>
      </c>
      <c r="K30" s="12">
        <v>19886472.119240001</v>
      </c>
      <c r="L30" s="13">
        <f t="shared" si="4"/>
        <v>18.263600751029042</v>
      </c>
      <c r="M30" s="13">
        <f t="shared" si="5"/>
        <v>9.2202031747813571</v>
      </c>
    </row>
    <row r="31" spans="1:13" ht="13.8" x14ac:dyDescent="0.25">
      <c r="A31" s="11" t="s">
        <v>143</v>
      </c>
      <c r="B31" s="12">
        <v>2914054.4328200002</v>
      </c>
      <c r="C31" s="12">
        <v>2606327.38423</v>
      </c>
      <c r="D31" s="13">
        <f t="shared" si="0"/>
        <v>-10.560099534318082</v>
      </c>
      <c r="E31" s="13">
        <f t="shared" si="1"/>
        <v>12.526219130329553</v>
      </c>
      <c r="F31" s="12">
        <v>20051435.610550001</v>
      </c>
      <c r="G31" s="12">
        <v>23852902.649110001</v>
      </c>
      <c r="H31" s="13">
        <f t="shared" si="2"/>
        <v>18.958577891349929</v>
      </c>
      <c r="I31" s="13">
        <f t="shared" si="3"/>
        <v>13.123451295069549</v>
      </c>
      <c r="J31" s="12">
        <v>25279272.927960001</v>
      </c>
      <c r="K31" s="12">
        <v>29346732.731059998</v>
      </c>
      <c r="L31" s="13">
        <f t="shared" si="4"/>
        <v>16.090098060538782</v>
      </c>
      <c r="M31" s="13">
        <f t="shared" si="5"/>
        <v>13.606377072512158</v>
      </c>
    </row>
    <row r="32" spans="1:13" ht="13.8" x14ac:dyDescent="0.25">
      <c r="A32" s="11" t="s">
        <v>144</v>
      </c>
      <c r="B32" s="12">
        <v>41729.86378</v>
      </c>
      <c r="C32" s="12">
        <v>208205.03047999999</v>
      </c>
      <c r="D32" s="13">
        <f t="shared" si="0"/>
        <v>398.9353226208878</v>
      </c>
      <c r="E32" s="13">
        <f t="shared" si="1"/>
        <v>1.0006501299912189</v>
      </c>
      <c r="F32" s="12">
        <v>963589.69892</v>
      </c>
      <c r="G32" s="12">
        <v>1195418.81916</v>
      </c>
      <c r="H32" s="13">
        <f t="shared" si="2"/>
        <v>24.058903960870083</v>
      </c>
      <c r="I32" s="13">
        <f t="shared" si="3"/>
        <v>0.6576985988345182</v>
      </c>
      <c r="J32" s="12">
        <v>1236935.19735</v>
      </c>
      <c r="K32" s="12">
        <v>1606835.47514</v>
      </c>
      <c r="L32" s="13">
        <f t="shared" si="4"/>
        <v>29.904580173841872</v>
      </c>
      <c r="M32" s="13">
        <f t="shared" si="5"/>
        <v>0.744996370417225</v>
      </c>
    </row>
    <row r="33" spans="1:13" ht="13.8" x14ac:dyDescent="0.25">
      <c r="A33" s="11" t="s">
        <v>145</v>
      </c>
      <c r="B33" s="12">
        <v>1121149.4062900001</v>
      </c>
      <c r="C33" s="12">
        <v>1233021.4127799999</v>
      </c>
      <c r="D33" s="13">
        <f t="shared" si="0"/>
        <v>9.9783316891007345</v>
      </c>
      <c r="E33" s="13">
        <f t="shared" si="1"/>
        <v>5.926000126585719</v>
      </c>
      <c r="F33" s="12">
        <v>8720317.6021500006</v>
      </c>
      <c r="G33" s="12">
        <v>11586647.22782</v>
      </c>
      <c r="H33" s="13">
        <f t="shared" si="2"/>
        <v>32.86955540430435</v>
      </c>
      <c r="I33" s="13">
        <f t="shared" si="3"/>
        <v>6.3747713561025225</v>
      </c>
      <c r="J33" s="12">
        <v>10706591.94729</v>
      </c>
      <c r="K33" s="12">
        <v>13914090.61624</v>
      </c>
      <c r="L33" s="13">
        <f t="shared" si="4"/>
        <v>29.958166751296311</v>
      </c>
      <c r="M33" s="13">
        <f t="shared" si="5"/>
        <v>6.4511564295977513</v>
      </c>
    </row>
    <row r="34" spans="1:13" ht="13.8" x14ac:dyDescent="0.25">
      <c r="A34" s="11" t="s">
        <v>146</v>
      </c>
      <c r="B34" s="12">
        <v>735206.19264999998</v>
      </c>
      <c r="C34" s="12">
        <v>809811.23650999996</v>
      </c>
      <c r="D34" s="13">
        <f t="shared" si="0"/>
        <v>10.147499382600579</v>
      </c>
      <c r="E34" s="13">
        <f t="shared" si="1"/>
        <v>3.8920179652427835</v>
      </c>
      <c r="F34" s="12">
        <v>6012404.4611</v>
      </c>
      <c r="G34" s="12">
        <v>7642821.0902300002</v>
      </c>
      <c r="H34" s="13">
        <f t="shared" si="2"/>
        <v>27.117547391875018</v>
      </c>
      <c r="I34" s="13">
        <f t="shared" si="3"/>
        <v>4.2049469538377613</v>
      </c>
      <c r="J34" s="12">
        <v>7435496.1024099998</v>
      </c>
      <c r="K34" s="12">
        <v>9169567.9514899999</v>
      </c>
      <c r="L34" s="13">
        <f t="shared" si="4"/>
        <v>23.321535311113283</v>
      </c>
      <c r="M34" s="13">
        <f t="shared" si="5"/>
        <v>4.2513965790797368</v>
      </c>
    </row>
    <row r="35" spans="1:13" ht="13.8" x14ac:dyDescent="0.25">
      <c r="A35" s="11" t="s">
        <v>147</v>
      </c>
      <c r="B35" s="12">
        <v>800778.22903000005</v>
      </c>
      <c r="C35" s="12">
        <v>1144850.12925</v>
      </c>
      <c r="D35" s="13">
        <f t="shared" si="0"/>
        <v>42.967189634611032</v>
      </c>
      <c r="E35" s="13">
        <f t="shared" si="1"/>
        <v>5.502241843116856</v>
      </c>
      <c r="F35" s="12">
        <v>6671549.3613400003</v>
      </c>
      <c r="G35" s="12">
        <v>9927549.4148999993</v>
      </c>
      <c r="H35" s="13">
        <f t="shared" si="2"/>
        <v>48.804256361014495</v>
      </c>
      <c r="I35" s="13">
        <f t="shared" si="3"/>
        <v>5.4619646565613049</v>
      </c>
      <c r="J35" s="12">
        <v>8032869.5192999998</v>
      </c>
      <c r="K35" s="12">
        <v>11508391.43107</v>
      </c>
      <c r="L35" s="13">
        <f t="shared" si="4"/>
        <v>43.266256266451393</v>
      </c>
      <c r="M35" s="13">
        <f t="shared" si="5"/>
        <v>5.3357733122868938</v>
      </c>
    </row>
    <row r="36" spans="1:13" ht="13.8" x14ac:dyDescent="0.25">
      <c r="A36" s="11" t="s">
        <v>148</v>
      </c>
      <c r="B36" s="12">
        <v>1103693.70264</v>
      </c>
      <c r="C36" s="12">
        <v>2294017.7712900001</v>
      </c>
      <c r="D36" s="13">
        <f t="shared" si="0"/>
        <v>107.8491311314709</v>
      </c>
      <c r="E36" s="13">
        <f t="shared" si="1"/>
        <v>11.025234000117061</v>
      </c>
      <c r="F36" s="12">
        <v>10030305.489909999</v>
      </c>
      <c r="G36" s="12">
        <v>18119107.185449999</v>
      </c>
      <c r="H36" s="13">
        <f t="shared" si="2"/>
        <v>80.643622506582105</v>
      </c>
      <c r="I36" s="13">
        <f t="shared" si="3"/>
        <v>9.9688169677441767</v>
      </c>
      <c r="J36" s="12">
        <v>12127902.39474</v>
      </c>
      <c r="K36" s="12">
        <v>20691649.028749999</v>
      </c>
      <c r="L36" s="13">
        <f t="shared" si="4"/>
        <v>70.611935644569385</v>
      </c>
      <c r="M36" s="13">
        <f t="shared" si="5"/>
        <v>9.593516985939555</v>
      </c>
    </row>
    <row r="37" spans="1:13" ht="13.8" x14ac:dyDescent="0.25">
      <c r="A37" s="14" t="s">
        <v>149</v>
      </c>
      <c r="B37" s="12">
        <v>356368.76887999999</v>
      </c>
      <c r="C37" s="12">
        <v>381339.75156</v>
      </c>
      <c r="D37" s="13">
        <f t="shared" si="0"/>
        <v>7.0070625881384379</v>
      </c>
      <c r="E37" s="13">
        <f t="shared" si="1"/>
        <v>1.8327495310253235</v>
      </c>
      <c r="F37" s="12">
        <v>3086996.9909399999</v>
      </c>
      <c r="G37" s="12">
        <v>3800029.0899</v>
      </c>
      <c r="H37" s="13">
        <f t="shared" si="2"/>
        <v>23.097920116303051</v>
      </c>
      <c r="I37" s="13">
        <f t="shared" si="3"/>
        <v>2.0907097729261412</v>
      </c>
      <c r="J37" s="12">
        <v>3668258.9124400001</v>
      </c>
      <c r="K37" s="12">
        <v>4470367.8244000003</v>
      </c>
      <c r="L37" s="13">
        <f t="shared" si="4"/>
        <v>21.866202225798308</v>
      </c>
      <c r="M37" s="13">
        <f t="shared" si="5"/>
        <v>2.0726501593560944</v>
      </c>
    </row>
    <row r="38" spans="1:13" ht="13.8" x14ac:dyDescent="0.25">
      <c r="A38" s="11" t="s">
        <v>150</v>
      </c>
      <c r="B38" s="12">
        <v>694774.87872000004</v>
      </c>
      <c r="C38" s="12">
        <v>686249.74569000001</v>
      </c>
      <c r="D38" s="13">
        <f t="shared" si="0"/>
        <v>-1.227035301809714</v>
      </c>
      <c r="E38" s="13">
        <f t="shared" si="1"/>
        <v>3.2981714978164418</v>
      </c>
      <c r="F38" s="12">
        <v>3161485.0434300001</v>
      </c>
      <c r="G38" s="12">
        <v>4569104.7396200001</v>
      </c>
      <c r="H38" s="13">
        <f t="shared" si="2"/>
        <v>44.524003019252831</v>
      </c>
      <c r="I38" s="13">
        <f t="shared" si="3"/>
        <v>2.5138417908527302</v>
      </c>
      <c r="J38" s="12">
        <v>3835388.9478600002</v>
      </c>
      <c r="K38" s="12">
        <v>5185642.3789400002</v>
      </c>
      <c r="L38" s="13">
        <f t="shared" si="4"/>
        <v>35.205123898409042</v>
      </c>
      <c r="M38" s="13">
        <f t="shared" si="5"/>
        <v>2.4042814652542099</v>
      </c>
    </row>
    <row r="39" spans="1:13" ht="13.8" x14ac:dyDescent="0.25">
      <c r="A39" s="11" t="s">
        <v>151</v>
      </c>
      <c r="B39" s="12">
        <v>287144.69549999997</v>
      </c>
      <c r="C39" s="12">
        <v>301649.25711000001</v>
      </c>
      <c r="D39" s="13">
        <f>(C39-B39)/B39*100</f>
        <v>5.0513075245020627</v>
      </c>
      <c r="E39" s="13">
        <f t="shared" si="1"/>
        <v>1.449750602293306</v>
      </c>
      <c r="F39" s="12">
        <v>1808107.7532599999</v>
      </c>
      <c r="G39" s="12">
        <v>2410927.6774200001</v>
      </c>
      <c r="H39" s="13">
        <f t="shared" si="2"/>
        <v>33.339822976430575</v>
      </c>
      <c r="I39" s="13">
        <f t="shared" si="3"/>
        <v>1.3264503870239484</v>
      </c>
      <c r="J39" s="12">
        <v>2457038.6934400001</v>
      </c>
      <c r="K39" s="12">
        <v>2881802.30394</v>
      </c>
      <c r="L39" s="13">
        <f t="shared" si="4"/>
        <v>17.287623985493923</v>
      </c>
      <c r="M39" s="13">
        <f t="shared" si="5"/>
        <v>1.336124506778293</v>
      </c>
    </row>
    <row r="40" spans="1:13" ht="13.8" x14ac:dyDescent="0.25">
      <c r="A40" s="11" t="s">
        <v>152</v>
      </c>
      <c r="B40" s="12">
        <v>459634.50439000002</v>
      </c>
      <c r="C40" s="12">
        <v>513955.95814</v>
      </c>
      <c r="D40" s="13">
        <f>(C40-B40)/B40*100</f>
        <v>11.818402063198505</v>
      </c>
      <c r="E40" s="13">
        <f t="shared" si="1"/>
        <v>2.4701136909943915</v>
      </c>
      <c r="F40" s="12">
        <v>3735532.3535799999</v>
      </c>
      <c r="G40" s="12">
        <v>5065214.2063199999</v>
      </c>
      <c r="H40" s="13">
        <f t="shared" si="2"/>
        <v>35.59551161337636</v>
      </c>
      <c r="I40" s="13">
        <f t="shared" si="3"/>
        <v>2.7867925725263936</v>
      </c>
      <c r="J40" s="12">
        <v>4545057.24376</v>
      </c>
      <c r="K40" s="12">
        <v>5992408.7669200003</v>
      </c>
      <c r="L40" s="13">
        <f t="shared" si="4"/>
        <v>31.844516923237837</v>
      </c>
      <c r="M40" s="13">
        <f t="shared" si="5"/>
        <v>2.7783322253467126</v>
      </c>
    </row>
    <row r="41" spans="1:13" ht="13.8" x14ac:dyDescent="0.25">
      <c r="A41" s="11" t="s">
        <v>153</v>
      </c>
      <c r="B41" s="12">
        <v>10425.095300000001</v>
      </c>
      <c r="C41" s="12">
        <v>10076.353359999999</v>
      </c>
      <c r="D41" s="13">
        <f t="shared" si="0"/>
        <v>-3.345215846611989</v>
      </c>
      <c r="E41" s="13">
        <f t="shared" si="1"/>
        <v>4.8427765055801625E-2</v>
      </c>
      <c r="F41" s="12">
        <v>81125.579790000003</v>
      </c>
      <c r="G41" s="12">
        <v>108670.36584</v>
      </c>
      <c r="H41" s="13">
        <f t="shared" si="2"/>
        <v>33.953268650038446</v>
      </c>
      <c r="I41" s="13">
        <f t="shared" si="3"/>
        <v>5.9788541222753101E-2</v>
      </c>
      <c r="J41" s="12">
        <v>108728.50934999999</v>
      </c>
      <c r="K41" s="12">
        <v>127951.99183</v>
      </c>
      <c r="L41" s="13">
        <f t="shared" si="4"/>
        <v>17.680259386357537</v>
      </c>
      <c r="M41" s="13">
        <f t="shared" si="5"/>
        <v>5.9323913976133173E-2</v>
      </c>
    </row>
    <row r="42" spans="1:13" ht="15.6" x14ac:dyDescent="0.3">
      <c r="A42" s="9" t="s">
        <v>31</v>
      </c>
      <c r="B42" s="8">
        <f>B43</f>
        <v>393981.22207000002</v>
      </c>
      <c r="C42" s="8">
        <f>C43</f>
        <v>466286.89409999998</v>
      </c>
      <c r="D42" s="10">
        <f t="shared" si="0"/>
        <v>18.352568086900639</v>
      </c>
      <c r="E42" s="10">
        <f t="shared" si="1"/>
        <v>2.2410123334613044</v>
      </c>
      <c r="F42" s="8">
        <f>F43</f>
        <v>3358665.1648800001</v>
      </c>
      <c r="G42" s="8">
        <f>G43</f>
        <v>4852157.0588100003</v>
      </c>
      <c r="H42" s="10">
        <f t="shared" si="2"/>
        <v>44.46682895177377</v>
      </c>
      <c r="I42" s="10">
        <f t="shared" si="3"/>
        <v>2.669572243430796</v>
      </c>
      <c r="J42" s="8">
        <f>J43</f>
        <v>4097455.6832599998</v>
      </c>
      <c r="K42" s="8">
        <f>K43</f>
        <v>5763286.3376799999</v>
      </c>
      <c r="L42" s="10">
        <f t="shared" si="4"/>
        <v>40.655245186072129</v>
      </c>
      <c r="M42" s="10">
        <f t="shared" si="5"/>
        <v>2.6721014501330242</v>
      </c>
    </row>
    <row r="43" spans="1:13" ht="13.8" x14ac:dyDescent="0.25">
      <c r="A43" s="11" t="s">
        <v>154</v>
      </c>
      <c r="B43" s="12">
        <v>393981.22207000002</v>
      </c>
      <c r="C43" s="12">
        <v>466286.89409999998</v>
      </c>
      <c r="D43" s="13">
        <f t="shared" si="0"/>
        <v>18.352568086900639</v>
      </c>
      <c r="E43" s="13">
        <f t="shared" si="1"/>
        <v>2.2410123334613044</v>
      </c>
      <c r="F43" s="12">
        <v>3358665.1648800001</v>
      </c>
      <c r="G43" s="12">
        <v>4852157.0588100003</v>
      </c>
      <c r="H43" s="13">
        <f t="shared" si="2"/>
        <v>44.46682895177377</v>
      </c>
      <c r="I43" s="13">
        <f t="shared" si="3"/>
        <v>2.669572243430796</v>
      </c>
      <c r="J43" s="12">
        <v>4097455.6832599998</v>
      </c>
      <c r="K43" s="12">
        <v>5763286.3376799999</v>
      </c>
      <c r="L43" s="13">
        <f t="shared" si="4"/>
        <v>40.655245186072129</v>
      </c>
      <c r="M43" s="13">
        <f t="shared" si="5"/>
        <v>2.6721014501330242</v>
      </c>
    </row>
    <row r="44" spans="1:13" ht="15.6" x14ac:dyDescent="0.3">
      <c r="A44" s="9" t="s">
        <v>33</v>
      </c>
      <c r="B44" s="8">
        <f>B8+B22+B42</f>
        <v>16005885.336350001</v>
      </c>
      <c r="C44" s="8">
        <f>C8+C22+C42</f>
        <v>19076662.438679997</v>
      </c>
      <c r="D44" s="10">
        <f t="shared" si="0"/>
        <v>19.185299893134548</v>
      </c>
      <c r="E44" s="10">
        <f t="shared" si="1"/>
        <v>91.683974710195216</v>
      </c>
      <c r="F44" s="15">
        <f>F8+F22+F42</f>
        <v>124889160.69878</v>
      </c>
      <c r="G44" s="15">
        <f>G8+G22+G42</f>
        <v>166219413.66083002</v>
      </c>
      <c r="H44" s="16">
        <f t="shared" si="2"/>
        <v>33.093546894541475</v>
      </c>
      <c r="I44" s="16">
        <f t="shared" si="3"/>
        <v>91.451024286736541</v>
      </c>
      <c r="J44" s="15">
        <f>J8+J22+J42</f>
        <v>153828877.22355002</v>
      </c>
      <c r="K44" s="15">
        <f>K8+K22+K42</f>
        <v>197477021.36244005</v>
      </c>
      <c r="L44" s="16">
        <f t="shared" si="4"/>
        <v>28.374480088975019</v>
      </c>
      <c r="M44" s="16">
        <f t="shared" si="5"/>
        <v>91.558635860341838</v>
      </c>
    </row>
    <row r="45" spans="1:13" ht="30" x14ac:dyDescent="0.25">
      <c r="A45" s="140" t="s">
        <v>222</v>
      </c>
      <c r="B45" s="141">
        <f>B46-B44</f>
        <v>1309380.8666500002</v>
      </c>
      <c r="C45" s="141">
        <f>C46-C44</f>
        <v>1730313.3703200035</v>
      </c>
      <c r="D45" s="142">
        <f t="shared" si="0"/>
        <v>32.147445742577759</v>
      </c>
      <c r="E45" s="142">
        <f t="shared" ref="E45:E46" si="6">C45/C$46*100</f>
        <v>8.3160252898047826</v>
      </c>
      <c r="F45" s="141">
        <f>F46-F44</f>
        <v>10822777.64222002</v>
      </c>
      <c r="G45" s="141">
        <f>G46-G44</f>
        <v>15538434.277169943</v>
      </c>
      <c r="H45" s="143">
        <f t="shared" si="2"/>
        <v>43.571593086732072</v>
      </c>
      <c r="I45" s="142">
        <f t="shared" si="3"/>
        <v>8.5489757132634576</v>
      </c>
      <c r="J45" s="141">
        <f>J46-J44</f>
        <v>13512429.977449983</v>
      </c>
      <c r="K45" s="141">
        <f>K46-K44</f>
        <v>18206643.544559956</v>
      </c>
      <c r="L45" s="143">
        <f t="shared" si="4"/>
        <v>34.739965905050681</v>
      </c>
      <c r="M45" s="142">
        <f t="shared" si="5"/>
        <v>8.4413641396581536</v>
      </c>
    </row>
    <row r="46" spans="1:13" ht="21" x14ac:dyDescent="0.25">
      <c r="A46" s="144" t="s">
        <v>223</v>
      </c>
      <c r="B46" s="145">
        <v>17315266.203000002</v>
      </c>
      <c r="C46" s="145">
        <v>20806975.809</v>
      </c>
      <c r="D46" s="146">
        <f t="shared" si="0"/>
        <v>20.165497688941297</v>
      </c>
      <c r="E46" s="147">
        <f t="shared" si="6"/>
        <v>100</v>
      </c>
      <c r="F46" s="145">
        <v>135711938.34100002</v>
      </c>
      <c r="G46" s="145">
        <v>181757847.93799996</v>
      </c>
      <c r="H46" s="146">
        <f t="shared" si="2"/>
        <v>33.929151819570599</v>
      </c>
      <c r="I46" s="147">
        <f t="shared" ref="I46" si="7">G46/G$46*100</f>
        <v>100</v>
      </c>
      <c r="J46" s="145">
        <v>167341307.20100001</v>
      </c>
      <c r="K46" s="145">
        <v>215683664.90700001</v>
      </c>
      <c r="L46" s="146">
        <f t="shared" si="4"/>
        <v>28.888478591800503</v>
      </c>
      <c r="M46" s="147">
        <f t="shared" ref="M46" si="8"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1" sqref="I1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H1" sqref="H1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topLeftCell="B1" zoomScale="90" zoomScaleNormal="90" workbookViewId="0">
      <selection activeCell="B1" sqref="B1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2021</v>
      </c>
      <c r="B2" s="113" t="s">
        <v>2</v>
      </c>
      <c r="C2" s="114">
        <f>C4+C6+C8+C10+C12+C14+C16+C18+C20+C22</f>
        <v>2059514.8680799999</v>
      </c>
      <c r="D2" s="114">
        <f t="shared" ref="D2:O2" si="0">D4+D6+D8+D10+D12+D14+D16+D18+D20+D22</f>
        <v>2127453.8551400001</v>
      </c>
      <c r="E2" s="114">
        <f t="shared" si="0"/>
        <v>2426191.89304</v>
      </c>
      <c r="F2" s="114">
        <f t="shared" si="0"/>
        <v>2351827.6269300003</v>
      </c>
      <c r="G2" s="114">
        <f t="shared" si="0"/>
        <v>2070487.98459</v>
      </c>
      <c r="H2" s="114">
        <f t="shared" si="0"/>
        <v>2559168.5119500002</v>
      </c>
      <c r="I2" s="114">
        <f t="shared" si="0"/>
        <v>2026130.0608700002</v>
      </c>
      <c r="J2" s="114">
        <f t="shared" si="0"/>
        <v>2319404.8133199997</v>
      </c>
      <c r="K2" s="114">
        <f t="shared" si="0"/>
        <v>2730965.5737600001</v>
      </c>
      <c r="L2" s="114">
        <f t="shared" si="0"/>
        <v>2840461.2711</v>
      </c>
      <c r="M2" s="114"/>
      <c r="N2" s="114"/>
      <c r="O2" s="114">
        <f t="shared" si="0"/>
        <v>23511606.458780002</v>
      </c>
    </row>
    <row r="3" spans="1:15" ht="14.4" thickTop="1" x14ac:dyDescent="0.25">
      <c r="A3" s="86">
        <v>2020</v>
      </c>
      <c r="B3" s="113" t="s">
        <v>2</v>
      </c>
      <c r="C3" s="114">
        <f>C5+C7+C9+C11+C13+C15+C17+C19+C21+C23</f>
        <v>2043227.3886000002</v>
      </c>
      <c r="D3" s="114">
        <f t="shared" ref="D3:O3" si="1">D5+D7+D9+D11+D13+D15+D17+D19+D21+D23</f>
        <v>1939477.2558599999</v>
      </c>
      <c r="E3" s="114">
        <f t="shared" si="1"/>
        <v>2031578.6321599998</v>
      </c>
      <c r="F3" s="114">
        <f t="shared" si="1"/>
        <v>1762541.3152000001</v>
      </c>
      <c r="G3" s="114">
        <f t="shared" si="1"/>
        <v>1575449.7843600002</v>
      </c>
      <c r="H3" s="114">
        <f t="shared" si="1"/>
        <v>1910044.0991600002</v>
      </c>
      <c r="I3" s="114">
        <f t="shared" si="1"/>
        <v>1953689.3890300002</v>
      </c>
      <c r="J3" s="114">
        <f t="shared" si="1"/>
        <v>1678821.06632</v>
      </c>
      <c r="K3" s="114">
        <f t="shared" si="1"/>
        <v>2215682.0759899998</v>
      </c>
      <c r="L3" s="114">
        <f t="shared" si="1"/>
        <v>2332409.8701599999</v>
      </c>
      <c r="M3" s="114">
        <f t="shared" si="1"/>
        <v>2307730.3850400001</v>
      </c>
      <c r="N3" s="114">
        <f t="shared" si="1"/>
        <v>2593693.2994200001</v>
      </c>
      <c r="O3" s="114">
        <f t="shared" si="1"/>
        <v>24344344.561299998</v>
      </c>
    </row>
    <row r="4" spans="1:15" s="37" customFormat="1" ht="13.8" x14ac:dyDescent="0.25">
      <c r="A4" s="87">
        <v>2021</v>
      </c>
      <c r="B4" s="115" t="s">
        <v>128</v>
      </c>
      <c r="C4" s="116">
        <v>599629.44536000001</v>
      </c>
      <c r="D4" s="116">
        <v>635185.20019</v>
      </c>
      <c r="E4" s="116">
        <v>783752.09183000005</v>
      </c>
      <c r="F4" s="116">
        <v>750089.52440999995</v>
      </c>
      <c r="G4" s="116">
        <v>609782.57446000003</v>
      </c>
      <c r="H4" s="116">
        <v>764901.99138000002</v>
      </c>
      <c r="I4" s="116">
        <v>648563.12996000005</v>
      </c>
      <c r="J4" s="116">
        <v>780695.43258000002</v>
      </c>
      <c r="K4" s="116">
        <v>843480.42815000005</v>
      </c>
      <c r="L4" s="116">
        <v>903561.05975000001</v>
      </c>
      <c r="M4" s="116"/>
      <c r="N4" s="116"/>
      <c r="O4" s="117">
        <v>7319640.8780699996</v>
      </c>
    </row>
    <row r="5" spans="1:15" ht="13.8" x14ac:dyDescent="0.25">
      <c r="A5" s="86">
        <v>2020</v>
      </c>
      <c r="B5" s="115" t="s">
        <v>128</v>
      </c>
      <c r="C5" s="116">
        <v>583479.08978000004</v>
      </c>
      <c r="D5" s="116">
        <v>593047.14078999998</v>
      </c>
      <c r="E5" s="116">
        <v>631314.89391999994</v>
      </c>
      <c r="F5" s="116">
        <v>593842.38549999997</v>
      </c>
      <c r="G5" s="116">
        <v>498426.75157000002</v>
      </c>
      <c r="H5" s="116">
        <v>571551.14307999995</v>
      </c>
      <c r="I5" s="116">
        <v>588897.20463000005</v>
      </c>
      <c r="J5" s="116">
        <v>544244.33328999998</v>
      </c>
      <c r="K5" s="116">
        <v>643333.20675999997</v>
      </c>
      <c r="L5" s="116">
        <v>667002.41604000004</v>
      </c>
      <c r="M5" s="116">
        <v>611654.42038000003</v>
      </c>
      <c r="N5" s="116">
        <v>765121.46846999996</v>
      </c>
      <c r="O5" s="117">
        <v>7291914.4542100001</v>
      </c>
    </row>
    <row r="6" spans="1:15" s="37" customFormat="1" ht="13.8" x14ac:dyDescent="0.25">
      <c r="A6" s="87">
        <v>2021</v>
      </c>
      <c r="B6" s="115" t="s">
        <v>129</v>
      </c>
      <c r="C6" s="116">
        <v>278127.63173999998</v>
      </c>
      <c r="D6" s="116">
        <v>249528.27283999999</v>
      </c>
      <c r="E6" s="116">
        <v>246515.34013</v>
      </c>
      <c r="F6" s="116">
        <v>201459.41336000001</v>
      </c>
      <c r="G6" s="116">
        <v>200725.90744000001</v>
      </c>
      <c r="H6" s="116">
        <v>295167.19553999999</v>
      </c>
      <c r="I6" s="116">
        <v>166103.65802999999</v>
      </c>
      <c r="J6" s="116">
        <v>147797.92554</v>
      </c>
      <c r="K6" s="116">
        <v>229438.33773999999</v>
      </c>
      <c r="L6" s="116">
        <v>292380.51634999999</v>
      </c>
      <c r="M6" s="116"/>
      <c r="N6" s="116"/>
      <c r="O6" s="117">
        <v>2307244.1987100001</v>
      </c>
    </row>
    <row r="7" spans="1:15" ht="13.8" x14ac:dyDescent="0.25">
      <c r="A7" s="86">
        <v>2020</v>
      </c>
      <c r="B7" s="115" t="s">
        <v>129</v>
      </c>
      <c r="C7" s="116">
        <v>255282.10699</v>
      </c>
      <c r="D7" s="116">
        <v>203425.85910999999</v>
      </c>
      <c r="E7" s="116">
        <v>178132.90669999999</v>
      </c>
      <c r="F7" s="116">
        <v>118357.13295</v>
      </c>
      <c r="G7" s="116">
        <v>158686.86642999999</v>
      </c>
      <c r="H7" s="116">
        <v>264193.62819999998</v>
      </c>
      <c r="I7" s="116">
        <v>185540.81602</v>
      </c>
      <c r="J7" s="116">
        <v>129732.23796</v>
      </c>
      <c r="K7" s="116">
        <v>197103.72863</v>
      </c>
      <c r="L7" s="116">
        <v>263887.011</v>
      </c>
      <c r="M7" s="116">
        <v>370411.22047</v>
      </c>
      <c r="N7" s="116">
        <v>405234.37189000001</v>
      </c>
      <c r="O7" s="117">
        <v>2729987.8863499998</v>
      </c>
    </row>
    <row r="8" spans="1:15" s="37" customFormat="1" ht="13.8" x14ac:dyDescent="0.25">
      <c r="A8" s="87">
        <v>2021</v>
      </c>
      <c r="B8" s="115" t="s">
        <v>130</v>
      </c>
      <c r="C8" s="116">
        <v>129703.74055</v>
      </c>
      <c r="D8" s="116">
        <v>145631.38305</v>
      </c>
      <c r="E8" s="116">
        <v>164304.42228999999</v>
      </c>
      <c r="F8" s="116">
        <v>157785.5588</v>
      </c>
      <c r="G8" s="116">
        <v>144509.63402</v>
      </c>
      <c r="H8" s="116">
        <v>193443.59748</v>
      </c>
      <c r="I8" s="116">
        <v>152400.91469000001</v>
      </c>
      <c r="J8" s="116">
        <v>180072.35261</v>
      </c>
      <c r="K8" s="116">
        <v>203072.33403999999</v>
      </c>
      <c r="L8" s="116">
        <v>181771.80270999999</v>
      </c>
      <c r="M8" s="116"/>
      <c r="N8" s="116"/>
      <c r="O8" s="117">
        <v>1652695.74024</v>
      </c>
    </row>
    <row r="9" spans="1:15" ht="13.8" x14ac:dyDescent="0.25">
      <c r="A9" s="86">
        <v>2020</v>
      </c>
      <c r="B9" s="115" t="s">
        <v>130</v>
      </c>
      <c r="C9" s="116">
        <v>131869.98423</v>
      </c>
      <c r="D9" s="116">
        <v>126847.16056</v>
      </c>
      <c r="E9" s="116">
        <v>162232.90966999999</v>
      </c>
      <c r="F9" s="116">
        <v>143635.70899000001</v>
      </c>
      <c r="G9" s="116">
        <v>99998.845289999997</v>
      </c>
      <c r="H9" s="116">
        <v>112658.94438</v>
      </c>
      <c r="I9" s="116">
        <v>124157.46395999999</v>
      </c>
      <c r="J9" s="116">
        <v>130627.09166999999</v>
      </c>
      <c r="K9" s="116">
        <v>166814.96082000001</v>
      </c>
      <c r="L9" s="116">
        <v>168475.02244999999</v>
      </c>
      <c r="M9" s="116">
        <v>164390.72112999999</v>
      </c>
      <c r="N9" s="116">
        <v>151058.94980999999</v>
      </c>
      <c r="O9" s="117">
        <v>1682767.76296</v>
      </c>
    </row>
    <row r="10" spans="1:15" s="37" customFormat="1" ht="13.8" x14ac:dyDescent="0.25">
      <c r="A10" s="87">
        <v>2021</v>
      </c>
      <c r="B10" s="115" t="s">
        <v>131</v>
      </c>
      <c r="C10" s="116">
        <v>103743.55989</v>
      </c>
      <c r="D10" s="116">
        <v>116565.35743</v>
      </c>
      <c r="E10" s="116">
        <v>126169.39178000001</v>
      </c>
      <c r="F10" s="116">
        <v>121973.27202</v>
      </c>
      <c r="G10" s="116">
        <v>105055.89023</v>
      </c>
      <c r="H10" s="116">
        <v>110671.37599</v>
      </c>
      <c r="I10" s="116">
        <v>71871.790030000004</v>
      </c>
      <c r="J10" s="116">
        <v>113832.69001999999</v>
      </c>
      <c r="K10" s="116">
        <v>160429.13325000001</v>
      </c>
      <c r="L10" s="116">
        <v>196784.15439000001</v>
      </c>
      <c r="M10" s="116"/>
      <c r="N10" s="116"/>
      <c r="O10" s="117">
        <v>1227096.61503</v>
      </c>
    </row>
    <row r="11" spans="1:15" ht="13.8" x14ac:dyDescent="0.25">
      <c r="A11" s="86">
        <v>2020</v>
      </c>
      <c r="B11" s="115" t="s">
        <v>131</v>
      </c>
      <c r="C11" s="116">
        <v>113205.42514000001</v>
      </c>
      <c r="D11" s="116">
        <v>100301.6303</v>
      </c>
      <c r="E11" s="116">
        <v>123199.15419</v>
      </c>
      <c r="F11" s="116">
        <v>103631.95716999999</v>
      </c>
      <c r="G11" s="116">
        <v>74239.044009999998</v>
      </c>
      <c r="H11" s="116">
        <v>89459.700299999997</v>
      </c>
      <c r="I11" s="116">
        <v>89853.850919999997</v>
      </c>
      <c r="J11" s="116">
        <v>84827.392730000007</v>
      </c>
      <c r="K11" s="116">
        <v>148527.73120000001</v>
      </c>
      <c r="L11" s="116">
        <v>191051.99992</v>
      </c>
      <c r="M11" s="116">
        <v>154427.12138</v>
      </c>
      <c r="N11" s="116">
        <v>125746.17405</v>
      </c>
      <c r="O11" s="117">
        <v>1398471.1813099999</v>
      </c>
    </row>
    <row r="12" spans="1:15" s="37" customFormat="1" ht="13.8" x14ac:dyDescent="0.25">
      <c r="A12" s="87">
        <v>2021</v>
      </c>
      <c r="B12" s="115" t="s">
        <v>132</v>
      </c>
      <c r="C12" s="116">
        <v>190660.46724</v>
      </c>
      <c r="D12" s="116">
        <v>201167.37249000001</v>
      </c>
      <c r="E12" s="116">
        <v>183574.66057000001</v>
      </c>
      <c r="F12" s="116">
        <v>165697.96616000001</v>
      </c>
      <c r="G12" s="116">
        <v>147399.74366000001</v>
      </c>
      <c r="H12" s="116">
        <v>148695.01631000001</v>
      </c>
      <c r="I12" s="116">
        <v>131400.72881999999</v>
      </c>
      <c r="J12" s="116">
        <v>112323.81542</v>
      </c>
      <c r="K12" s="116">
        <v>202795.71593999999</v>
      </c>
      <c r="L12" s="116">
        <v>251315.22706999999</v>
      </c>
      <c r="M12" s="116"/>
      <c r="N12" s="116"/>
      <c r="O12" s="117">
        <v>1735030.71368</v>
      </c>
    </row>
    <row r="13" spans="1:15" ht="13.8" x14ac:dyDescent="0.25">
      <c r="A13" s="86">
        <v>2020</v>
      </c>
      <c r="B13" s="115" t="s">
        <v>132</v>
      </c>
      <c r="C13" s="116">
        <v>183299.71315</v>
      </c>
      <c r="D13" s="116">
        <v>163093.91933999999</v>
      </c>
      <c r="E13" s="116">
        <v>207313.63224000001</v>
      </c>
      <c r="F13" s="116">
        <v>196459.36877</v>
      </c>
      <c r="G13" s="116">
        <v>119975.59901000001</v>
      </c>
      <c r="H13" s="116">
        <v>120394.22031</v>
      </c>
      <c r="I13" s="116">
        <v>134930.97643000001</v>
      </c>
      <c r="J13" s="116">
        <v>91056.767959999997</v>
      </c>
      <c r="K13" s="116">
        <v>222071.38493</v>
      </c>
      <c r="L13" s="116">
        <v>171070.26412000001</v>
      </c>
      <c r="M13" s="116">
        <v>155501.67624999999</v>
      </c>
      <c r="N13" s="116">
        <v>174397.99295000001</v>
      </c>
      <c r="O13" s="117">
        <v>1939565.5154599999</v>
      </c>
    </row>
    <row r="14" spans="1:15" s="37" customFormat="1" ht="13.8" x14ac:dyDescent="0.25">
      <c r="A14" s="87">
        <v>2021</v>
      </c>
      <c r="B14" s="115" t="s">
        <v>133</v>
      </c>
      <c r="C14" s="116">
        <v>15943.144840000001</v>
      </c>
      <c r="D14" s="116">
        <v>26135.543170000001</v>
      </c>
      <c r="E14" s="116">
        <v>26641.716609999999</v>
      </c>
      <c r="F14" s="116">
        <v>24902.9107</v>
      </c>
      <c r="G14" s="116">
        <v>19490.09143</v>
      </c>
      <c r="H14" s="116">
        <v>23364.857059999998</v>
      </c>
      <c r="I14" s="116">
        <v>23127.540229999999</v>
      </c>
      <c r="J14" s="116">
        <v>24618.97465</v>
      </c>
      <c r="K14" s="116">
        <v>29808.309069999999</v>
      </c>
      <c r="L14" s="116">
        <v>25273.720959999999</v>
      </c>
      <c r="M14" s="116"/>
      <c r="N14" s="116"/>
      <c r="O14" s="117">
        <v>239306.80872</v>
      </c>
    </row>
    <row r="15" spans="1:15" ht="13.8" x14ac:dyDescent="0.25">
      <c r="A15" s="86">
        <v>2020</v>
      </c>
      <c r="B15" s="115" t="s">
        <v>133</v>
      </c>
      <c r="C15" s="116">
        <v>24451.569380000001</v>
      </c>
      <c r="D15" s="116">
        <v>24726.651860000002</v>
      </c>
      <c r="E15" s="116">
        <v>29417.072550000001</v>
      </c>
      <c r="F15" s="116">
        <v>23301.29163</v>
      </c>
      <c r="G15" s="116">
        <v>19919.669020000001</v>
      </c>
      <c r="H15" s="116">
        <v>18969.29394</v>
      </c>
      <c r="I15" s="116">
        <v>19075.408370000001</v>
      </c>
      <c r="J15" s="116">
        <v>14848.67002</v>
      </c>
      <c r="K15" s="116">
        <v>19081.79737</v>
      </c>
      <c r="L15" s="116">
        <v>22005.576830000002</v>
      </c>
      <c r="M15" s="116">
        <v>25197.230309999999</v>
      </c>
      <c r="N15" s="116">
        <v>30132.582460000001</v>
      </c>
      <c r="O15" s="117">
        <v>271126.81374000001</v>
      </c>
    </row>
    <row r="16" spans="1:15" ht="13.8" x14ac:dyDescent="0.25">
      <c r="A16" s="87">
        <v>2021</v>
      </c>
      <c r="B16" s="115" t="s">
        <v>134</v>
      </c>
      <c r="C16" s="116">
        <v>59118.003539999998</v>
      </c>
      <c r="D16" s="116">
        <v>49199.688770000001</v>
      </c>
      <c r="E16" s="116">
        <v>49273.004710000001</v>
      </c>
      <c r="F16" s="116">
        <v>52377.636700000003</v>
      </c>
      <c r="G16" s="116">
        <v>62135.500480000002</v>
      </c>
      <c r="H16" s="116">
        <v>85394.880229999995</v>
      </c>
      <c r="I16" s="116">
        <v>52207.46948</v>
      </c>
      <c r="J16" s="116">
        <v>60022.116329999997</v>
      </c>
      <c r="K16" s="116">
        <v>101183.87721999999</v>
      </c>
      <c r="L16" s="116">
        <v>76772.534390000001</v>
      </c>
      <c r="M16" s="116"/>
      <c r="N16" s="116"/>
      <c r="O16" s="117">
        <v>647684.71184999996</v>
      </c>
    </row>
    <row r="17" spans="1:15" ht="13.8" x14ac:dyDescent="0.25">
      <c r="A17" s="86">
        <v>2020</v>
      </c>
      <c r="B17" s="115" t="s">
        <v>134</v>
      </c>
      <c r="C17" s="116">
        <v>79131.446320000003</v>
      </c>
      <c r="D17" s="116">
        <v>60671.367539999999</v>
      </c>
      <c r="E17" s="116">
        <v>78806.017680000004</v>
      </c>
      <c r="F17" s="116">
        <v>53409.438990000002</v>
      </c>
      <c r="G17" s="116">
        <v>69658.718049999996</v>
      </c>
      <c r="H17" s="116">
        <v>84526.764179999998</v>
      </c>
      <c r="I17" s="116">
        <v>74619.318069999994</v>
      </c>
      <c r="J17" s="116">
        <v>71254.857780000006</v>
      </c>
      <c r="K17" s="116">
        <v>90724.827149999997</v>
      </c>
      <c r="L17" s="116">
        <v>79811.920360000004</v>
      </c>
      <c r="M17" s="116">
        <v>67968.791859999998</v>
      </c>
      <c r="N17" s="116">
        <v>99922.812779999993</v>
      </c>
      <c r="O17" s="117">
        <v>910506.28075999999</v>
      </c>
    </row>
    <row r="18" spans="1:15" ht="13.8" x14ac:dyDescent="0.25">
      <c r="A18" s="87">
        <v>2021</v>
      </c>
      <c r="B18" s="115" t="s">
        <v>135</v>
      </c>
      <c r="C18" s="116">
        <v>12015.77319</v>
      </c>
      <c r="D18" s="116">
        <v>16226.111290000001</v>
      </c>
      <c r="E18" s="116">
        <v>17369.885979999999</v>
      </c>
      <c r="F18" s="116">
        <v>15412.279479999999</v>
      </c>
      <c r="G18" s="116">
        <v>14638.275320000001</v>
      </c>
      <c r="H18" s="116">
        <v>10961.58763</v>
      </c>
      <c r="I18" s="116">
        <v>12035.34978</v>
      </c>
      <c r="J18" s="116">
        <v>8439.4064199999993</v>
      </c>
      <c r="K18" s="116">
        <v>9218.2875199999999</v>
      </c>
      <c r="L18" s="116">
        <v>7979.69463</v>
      </c>
      <c r="M18" s="116"/>
      <c r="N18" s="116"/>
      <c r="O18" s="117">
        <v>124296.65124000001</v>
      </c>
    </row>
    <row r="19" spans="1:15" ht="13.8" x14ac:dyDescent="0.25">
      <c r="A19" s="86">
        <v>2020</v>
      </c>
      <c r="B19" s="115" t="s">
        <v>135</v>
      </c>
      <c r="C19" s="116">
        <v>11024.010979999999</v>
      </c>
      <c r="D19" s="116">
        <v>13044.33958</v>
      </c>
      <c r="E19" s="116">
        <v>12149.519109999999</v>
      </c>
      <c r="F19" s="116">
        <v>6813.2945600000003</v>
      </c>
      <c r="G19" s="116">
        <v>6914.2485900000001</v>
      </c>
      <c r="H19" s="116">
        <v>6061.0726599999998</v>
      </c>
      <c r="I19" s="116">
        <v>6099.3303900000001</v>
      </c>
      <c r="J19" s="116">
        <v>6022.5977899999998</v>
      </c>
      <c r="K19" s="116">
        <v>8099.6306800000002</v>
      </c>
      <c r="L19" s="116">
        <v>7811.1414000000004</v>
      </c>
      <c r="M19" s="116">
        <v>8959.7396700000008</v>
      </c>
      <c r="N19" s="116">
        <v>13108.625050000001</v>
      </c>
      <c r="O19" s="117">
        <v>106107.55046</v>
      </c>
    </row>
    <row r="20" spans="1:15" ht="13.8" x14ac:dyDescent="0.25">
      <c r="A20" s="87">
        <v>2021</v>
      </c>
      <c r="B20" s="115" t="s">
        <v>136</v>
      </c>
      <c r="C20" s="118">
        <v>216901.64304</v>
      </c>
      <c r="D20" s="118">
        <v>208723.36321000001</v>
      </c>
      <c r="E20" s="118">
        <v>247882.11481</v>
      </c>
      <c r="F20" s="118">
        <v>280588.88767000003</v>
      </c>
      <c r="G20" s="118">
        <v>265663.38981000002</v>
      </c>
      <c r="H20" s="116">
        <v>313347.25647999998</v>
      </c>
      <c r="I20" s="116">
        <v>262604.43362000003</v>
      </c>
      <c r="J20" s="116">
        <v>286233.78824000002</v>
      </c>
      <c r="K20" s="116">
        <v>299900.84759999998</v>
      </c>
      <c r="L20" s="116">
        <v>289496.57192000002</v>
      </c>
      <c r="M20" s="116"/>
      <c r="N20" s="116"/>
      <c r="O20" s="117">
        <v>2671342.2963999999</v>
      </c>
    </row>
    <row r="21" spans="1:15" ht="13.8" x14ac:dyDescent="0.25">
      <c r="A21" s="86">
        <v>2020</v>
      </c>
      <c r="B21" s="115" t="s">
        <v>136</v>
      </c>
      <c r="C21" s="116">
        <v>208704.15538000001</v>
      </c>
      <c r="D21" s="116">
        <v>209590.38469000001</v>
      </c>
      <c r="E21" s="116">
        <v>182293.10563000001</v>
      </c>
      <c r="F21" s="116">
        <v>182916.50704999999</v>
      </c>
      <c r="G21" s="116">
        <v>160819.64772000001</v>
      </c>
      <c r="H21" s="116">
        <v>183353.03677999999</v>
      </c>
      <c r="I21" s="116">
        <v>218769.25588000001</v>
      </c>
      <c r="J21" s="116">
        <v>179649.28064000001</v>
      </c>
      <c r="K21" s="116">
        <v>206141.39783999999</v>
      </c>
      <c r="L21" s="116">
        <v>234850.00985999999</v>
      </c>
      <c r="M21" s="116">
        <v>226851.70314999999</v>
      </c>
      <c r="N21" s="116">
        <v>255890.40302999999</v>
      </c>
      <c r="O21" s="117">
        <v>2449828.8876499999</v>
      </c>
    </row>
    <row r="22" spans="1:15" ht="13.8" x14ac:dyDescent="0.25">
      <c r="A22" s="87">
        <v>2021</v>
      </c>
      <c r="B22" s="115" t="s">
        <v>137</v>
      </c>
      <c r="C22" s="118">
        <v>453671.45869</v>
      </c>
      <c r="D22" s="118">
        <v>479091.56270000001</v>
      </c>
      <c r="E22" s="118">
        <v>580709.26433000003</v>
      </c>
      <c r="F22" s="118">
        <v>581540.17763000005</v>
      </c>
      <c r="G22" s="118">
        <v>501086.97774</v>
      </c>
      <c r="H22" s="116">
        <v>613220.75384999998</v>
      </c>
      <c r="I22" s="116">
        <v>505815.04622999998</v>
      </c>
      <c r="J22" s="116">
        <v>605368.31151000003</v>
      </c>
      <c r="K22" s="116">
        <v>651638.30322999996</v>
      </c>
      <c r="L22" s="116">
        <v>615125.98892999999</v>
      </c>
      <c r="M22" s="116"/>
      <c r="N22" s="116"/>
      <c r="O22" s="117">
        <v>5587267.8448400004</v>
      </c>
    </row>
    <row r="23" spans="1:15" ht="13.8" x14ac:dyDescent="0.25">
      <c r="A23" s="86">
        <v>2020</v>
      </c>
      <c r="B23" s="115" t="s">
        <v>137</v>
      </c>
      <c r="C23" s="116">
        <v>452779.88725000003</v>
      </c>
      <c r="D23" s="118">
        <v>444728.80209000001</v>
      </c>
      <c r="E23" s="116">
        <v>426719.42047000001</v>
      </c>
      <c r="F23" s="116">
        <v>340174.22959</v>
      </c>
      <c r="G23" s="116">
        <v>366810.39467000001</v>
      </c>
      <c r="H23" s="116">
        <v>458876.29532999999</v>
      </c>
      <c r="I23" s="116">
        <v>511745.76435999997</v>
      </c>
      <c r="J23" s="116">
        <v>426557.83648</v>
      </c>
      <c r="K23" s="116">
        <v>513783.41061000002</v>
      </c>
      <c r="L23" s="116">
        <v>526444.50818</v>
      </c>
      <c r="M23" s="116">
        <v>522367.76043999998</v>
      </c>
      <c r="N23" s="116">
        <v>573079.91893000004</v>
      </c>
      <c r="O23" s="117">
        <v>5564068.2284000004</v>
      </c>
    </row>
    <row r="24" spans="1:15" ht="13.8" x14ac:dyDescent="0.25">
      <c r="A24" s="87">
        <v>2021</v>
      </c>
      <c r="B24" s="113" t="s">
        <v>14</v>
      </c>
      <c r="C24" s="119">
        <f>C26+C28+C30+C32+C34+C36+C38+C40+C42+C44+C46+C48+C50+C52+C54+C56</f>
        <v>11079751.617379997</v>
      </c>
      <c r="D24" s="119">
        <f t="shared" ref="D24:O24" si="2">D26+D28+D30+D32+D34+D36+D38+D40+D42+D44+D46+D48+D50+D52+D54+D56</f>
        <v>11957638.331130002</v>
      </c>
      <c r="E24" s="119">
        <f t="shared" si="2"/>
        <v>14122991.453120001</v>
      </c>
      <c r="F24" s="119">
        <f t="shared" si="2"/>
        <v>14147877.35156</v>
      </c>
      <c r="G24" s="119">
        <f t="shared" si="2"/>
        <v>12589209.510670003</v>
      </c>
      <c r="H24" s="119">
        <f t="shared" si="2"/>
        <v>15251069.436250003</v>
      </c>
      <c r="I24" s="119">
        <f t="shared" si="2"/>
        <v>12636183.312759999</v>
      </c>
      <c r="J24" s="119">
        <f t="shared" si="2"/>
        <v>14452824.03813</v>
      </c>
      <c r="K24" s="119">
        <f t="shared" si="2"/>
        <v>15848190.81876</v>
      </c>
      <c r="L24" s="119">
        <f t="shared" si="2"/>
        <v>15769914.273479998</v>
      </c>
      <c r="M24" s="119"/>
      <c r="N24" s="119"/>
      <c r="O24" s="119">
        <f t="shared" si="2"/>
        <v>137855650.14324</v>
      </c>
    </row>
    <row r="25" spans="1:15" ht="13.8" x14ac:dyDescent="0.25">
      <c r="A25" s="86">
        <v>2020</v>
      </c>
      <c r="B25" s="113" t="s">
        <v>14</v>
      </c>
      <c r="C25" s="119">
        <f>C27+C29+C31+C33+C35+C37+C39+C41+C43+C45+C47+C49+C51+C53+C55+C57</f>
        <v>11098945.632069999</v>
      </c>
      <c r="D25" s="119">
        <f t="shared" ref="D25:O25" si="3">D27+D29+D31+D33+D35+D37+D39+D41+D43+D45+D47+D49+D51+D53+D55+D57</f>
        <v>11121952.714990001</v>
      </c>
      <c r="E25" s="119">
        <f t="shared" si="3"/>
        <v>9957916.5514800008</v>
      </c>
      <c r="F25" s="119">
        <f t="shared" si="3"/>
        <v>6232426.8923899997</v>
      </c>
      <c r="G25" s="119">
        <f t="shared" si="3"/>
        <v>7112896.2528899992</v>
      </c>
      <c r="H25" s="119">
        <f t="shared" si="3"/>
        <v>10209232.27809</v>
      </c>
      <c r="I25" s="119">
        <f t="shared" si="3"/>
        <v>11458321.790929997</v>
      </c>
      <c r="J25" s="119">
        <f t="shared" si="3"/>
        <v>9391533.857280001</v>
      </c>
      <c r="K25" s="119">
        <f t="shared" si="3"/>
        <v>12224854.442819998</v>
      </c>
      <c r="L25" s="119">
        <f t="shared" si="3"/>
        <v>13279494.24412</v>
      </c>
      <c r="M25" s="119">
        <f t="shared" si="3"/>
        <v>12174016.356039997</v>
      </c>
      <c r="N25" s="119">
        <f t="shared" si="3"/>
        <v>13271038.382239996</v>
      </c>
      <c r="O25" s="119">
        <f t="shared" si="3"/>
        <v>127532629.39533998</v>
      </c>
    </row>
    <row r="26" spans="1:15" ht="13.8" x14ac:dyDescent="0.25">
      <c r="A26" s="87">
        <v>2021</v>
      </c>
      <c r="B26" s="115" t="s">
        <v>138</v>
      </c>
      <c r="C26" s="116">
        <v>730164.29153000005</v>
      </c>
      <c r="D26" s="116">
        <v>744960.17636000004</v>
      </c>
      <c r="E26" s="116">
        <v>868488.15026000002</v>
      </c>
      <c r="F26" s="116">
        <v>877375.58495000005</v>
      </c>
      <c r="G26" s="116">
        <v>743387.58469000005</v>
      </c>
      <c r="H26" s="116">
        <v>898837.19663000002</v>
      </c>
      <c r="I26" s="116">
        <v>724534.14459000004</v>
      </c>
      <c r="J26" s="116">
        <v>828601.51135000004</v>
      </c>
      <c r="K26" s="116">
        <v>944351.49299000006</v>
      </c>
      <c r="L26" s="116">
        <v>918211.21103999997</v>
      </c>
      <c r="M26" s="116"/>
      <c r="N26" s="116"/>
      <c r="O26" s="117">
        <v>8278911.3443900002</v>
      </c>
    </row>
    <row r="27" spans="1:15" ht="13.8" x14ac:dyDescent="0.25">
      <c r="A27" s="86">
        <v>2020</v>
      </c>
      <c r="B27" s="115" t="s">
        <v>138</v>
      </c>
      <c r="C27" s="116">
        <v>672977.10942999995</v>
      </c>
      <c r="D27" s="116">
        <v>645837.54252999998</v>
      </c>
      <c r="E27" s="116">
        <v>584623.76174999995</v>
      </c>
      <c r="F27" s="116">
        <v>306241.66527</v>
      </c>
      <c r="G27" s="116">
        <v>368572.65928999998</v>
      </c>
      <c r="H27" s="116">
        <v>553315.37245999998</v>
      </c>
      <c r="I27" s="116">
        <v>655112.70288999996</v>
      </c>
      <c r="J27" s="116">
        <v>568016.62592000002</v>
      </c>
      <c r="K27" s="116">
        <v>687219.45716999995</v>
      </c>
      <c r="L27" s="116">
        <v>769151.28098000004</v>
      </c>
      <c r="M27" s="116">
        <v>704176.47514</v>
      </c>
      <c r="N27" s="116">
        <v>768393.63055999996</v>
      </c>
      <c r="O27" s="117">
        <v>7283638.2833900005</v>
      </c>
    </row>
    <row r="28" spans="1:15" ht="13.8" x14ac:dyDescent="0.25">
      <c r="A28" s="87">
        <v>2021</v>
      </c>
      <c r="B28" s="115" t="s">
        <v>139</v>
      </c>
      <c r="C28" s="116">
        <v>109758.12045</v>
      </c>
      <c r="D28" s="116">
        <v>128889.27668</v>
      </c>
      <c r="E28" s="116">
        <v>157434.83793000001</v>
      </c>
      <c r="F28" s="116">
        <v>142924.13623999999</v>
      </c>
      <c r="G28" s="116">
        <v>100680.88503</v>
      </c>
      <c r="H28" s="116">
        <v>152998.52244999999</v>
      </c>
      <c r="I28" s="116">
        <v>144843.47511999999</v>
      </c>
      <c r="J28" s="116">
        <v>156961.66328000001</v>
      </c>
      <c r="K28" s="116">
        <v>171889.75725</v>
      </c>
      <c r="L28" s="116">
        <v>159493.86632</v>
      </c>
      <c r="M28" s="116"/>
      <c r="N28" s="116"/>
      <c r="O28" s="117">
        <v>1425874.5407499999</v>
      </c>
    </row>
    <row r="29" spans="1:15" ht="13.8" x14ac:dyDescent="0.25">
      <c r="A29" s="86">
        <v>2020</v>
      </c>
      <c r="B29" s="115" t="s">
        <v>139</v>
      </c>
      <c r="C29" s="116">
        <v>132734.87474999999</v>
      </c>
      <c r="D29" s="116">
        <v>151363.62469999999</v>
      </c>
      <c r="E29" s="116">
        <v>130394.66183</v>
      </c>
      <c r="F29" s="116">
        <v>53932.50344</v>
      </c>
      <c r="G29" s="116">
        <v>61556.372819999997</v>
      </c>
      <c r="H29" s="116">
        <v>101137.99194000001</v>
      </c>
      <c r="I29" s="116">
        <v>127734.83076</v>
      </c>
      <c r="J29" s="116">
        <v>97893.038379999998</v>
      </c>
      <c r="K29" s="116">
        <v>130334.23748</v>
      </c>
      <c r="L29" s="116">
        <v>130849.26592999999</v>
      </c>
      <c r="M29" s="116">
        <v>103918.5759</v>
      </c>
      <c r="N29" s="116">
        <v>109801.31277</v>
      </c>
      <c r="O29" s="117">
        <v>1331651.2907</v>
      </c>
    </row>
    <row r="30" spans="1:15" s="37" customFormat="1" ht="13.8" x14ac:dyDescent="0.25">
      <c r="A30" s="87">
        <v>2021</v>
      </c>
      <c r="B30" s="115" t="s">
        <v>140</v>
      </c>
      <c r="C30" s="116">
        <v>235590.76749999999</v>
      </c>
      <c r="D30" s="116">
        <v>246727.25545</v>
      </c>
      <c r="E30" s="116">
        <v>286759.17868999997</v>
      </c>
      <c r="F30" s="116">
        <v>304915.08318999998</v>
      </c>
      <c r="G30" s="116">
        <v>245148.25648000001</v>
      </c>
      <c r="H30" s="116">
        <v>297531.84859000001</v>
      </c>
      <c r="I30" s="116">
        <v>214045.72468000001</v>
      </c>
      <c r="J30" s="116">
        <v>237978.04055999999</v>
      </c>
      <c r="K30" s="116">
        <v>271362.74800000002</v>
      </c>
      <c r="L30" s="116">
        <v>276741.47820999997</v>
      </c>
      <c r="M30" s="116"/>
      <c r="N30" s="116"/>
      <c r="O30" s="117">
        <v>2616800.3813499999</v>
      </c>
    </row>
    <row r="31" spans="1:15" ht="13.8" x14ac:dyDescent="0.25">
      <c r="A31" s="86">
        <v>2020</v>
      </c>
      <c r="B31" s="115" t="s">
        <v>140</v>
      </c>
      <c r="C31" s="116">
        <v>221439.79410999999</v>
      </c>
      <c r="D31" s="116">
        <v>216850.69987000001</v>
      </c>
      <c r="E31" s="116">
        <v>219868.65556000001</v>
      </c>
      <c r="F31" s="116">
        <v>75483.474539999996</v>
      </c>
      <c r="G31" s="116">
        <v>117221.57016</v>
      </c>
      <c r="H31" s="116">
        <v>195131.12787</v>
      </c>
      <c r="I31" s="116">
        <v>248773.95482000001</v>
      </c>
      <c r="J31" s="116">
        <v>205412.21100000001</v>
      </c>
      <c r="K31" s="116">
        <v>269573.72441000002</v>
      </c>
      <c r="L31" s="116">
        <v>286633.86947999999</v>
      </c>
      <c r="M31" s="116">
        <v>257662.76832</v>
      </c>
      <c r="N31" s="116">
        <v>289157.74354</v>
      </c>
      <c r="O31" s="117">
        <v>2603209.5936799999</v>
      </c>
    </row>
    <row r="32" spans="1:15" ht="13.8" x14ac:dyDescent="0.25">
      <c r="A32" s="87">
        <v>2021</v>
      </c>
      <c r="B32" s="115" t="s">
        <v>141</v>
      </c>
      <c r="C32" s="118">
        <v>1641077.8901</v>
      </c>
      <c r="D32" s="118">
        <v>1672799.66686</v>
      </c>
      <c r="E32" s="118">
        <v>1994408.8810699999</v>
      </c>
      <c r="F32" s="118">
        <v>2165438.59418</v>
      </c>
      <c r="G32" s="118">
        <v>2127068.4816200002</v>
      </c>
      <c r="H32" s="118">
        <v>2367379.8535000002</v>
      </c>
      <c r="I32" s="118">
        <v>1917160.4354300001</v>
      </c>
      <c r="J32" s="118">
        <v>2044830.8092499999</v>
      </c>
      <c r="K32" s="118">
        <v>2292599.7997599998</v>
      </c>
      <c r="L32" s="118">
        <v>2312698.46263</v>
      </c>
      <c r="M32" s="118"/>
      <c r="N32" s="118"/>
      <c r="O32" s="117">
        <v>20535462.874400001</v>
      </c>
    </row>
    <row r="33" spans="1:15" ht="13.8" x14ac:dyDescent="0.25">
      <c r="A33" s="86">
        <v>2020</v>
      </c>
      <c r="B33" s="115" t="s">
        <v>141</v>
      </c>
      <c r="C33" s="116">
        <v>1680043.01471</v>
      </c>
      <c r="D33" s="116">
        <v>1489521.7327000001</v>
      </c>
      <c r="E33" s="116">
        <v>1489041.5845999999</v>
      </c>
      <c r="F33" s="118">
        <v>1275068.46431</v>
      </c>
      <c r="G33" s="118">
        <v>1180652.81812</v>
      </c>
      <c r="H33" s="118">
        <v>1422569.77773</v>
      </c>
      <c r="I33" s="118">
        <v>1579569.2742699999</v>
      </c>
      <c r="J33" s="118">
        <v>1372148.35136</v>
      </c>
      <c r="K33" s="118">
        <v>1617744.6758999999</v>
      </c>
      <c r="L33" s="118">
        <v>1721130.7699899999</v>
      </c>
      <c r="M33" s="118">
        <v>1629477.8753500001</v>
      </c>
      <c r="N33" s="118">
        <v>1799154.74003</v>
      </c>
      <c r="O33" s="117">
        <v>18256123.079070002</v>
      </c>
    </row>
    <row r="34" spans="1:15" ht="13.8" x14ac:dyDescent="0.25">
      <c r="A34" s="87">
        <v>2021</v>
      </c>
      <c r="B34" s="115" t="s">
        <v>142</v>
      </c>
      <c r="C34" s="116">
        <v>1512838.09292</v>
      </c>
      <c r="D34" s="116">
        <v>1510551.8312299999</v>
      </c>
      <c r="E34" s="116">
        <v>1675107.40891</v>
      </c>
      <c r="F34" s="116">
        <v>1625727.2538099999</v>
      </c>
      <c r="G34" s="116">
        <v>1299958.16603</v>
      </c>
      <c r="H34" s="116">
        <v>1803100.4245800001</v>
      </c>
      <c r="I34" s="116">
        <v>1694511.8983</v>
      </c>
      <c r="J34" s="116">
        <v>1738608.2188800001</v>
      </c>
      <c r="K34" s="116">
        <v>1946540.0170400001</v>
      </c>
      <c r="L34" s="116">
        <v>1913265.2248800001</v>
      </c>
      <c r="M34" s="116"/>
      <c r="N34" s="116"/>
      <c r="O34" s="117">
        <v>16720208.53658</v>
      </c>
    </row>
    <row r="35" spans="1:15" ht="13.8" x14ac:dyDescent="0.25">
      <c r="A35" s="86">
        <v>2020</v>
      </c>
      <c r="B35" s="115" t="s">
        <v>142</v>
      </c>
      <c r="C35" s="116">
        <v>1490291.1417799999</v>
      </c>
      <c r="D35" s="116">
        <v>1516908.9624699999</v>
      </c>
      <c r="E35" s="116">
        <v>1209777.87473</v>
      </c>
      <c r="F35" s="116">
        <v>573299.87627999997</v>
      </c>
      <c r="G35" s="116">
        <v>835965.34791999997</v>
      </c>
      <c r="H35" s="116">
        <v>1348691.20836</v>
      </c>
      <c r="I35" s="116">
        <v>1804537.1905700001</v>
      </c>
      <c r="J35" s="116">
        <v>1538137.8292400001</v>
      </c>
      <c r="K35" s="116">
        <v>1787466.8677699999</v>
      </c>
      <c r="L35" s="116">
        <v>1846769.2877400001</v>
      </c>
      <c r="M35" s="116">
        <v>1514559.6236</v>
      </c>
      <c r="N35" s="116">
        <v>1651703.95906</v>
      </c>
      <c r="O35" s="117">
        <v>17118109.169520002</v>
      </c>
    </row>
    <row r="36" spans="1:15" ht="13.8" x14ac:dyDescent="0.25">
      <c r="A36" s="87">
        <v>2021</v>
      </c>
      <c r="B36" s="115" t="s">
        <v>143</v>
      </c>
      <c r="C36" s="116">
        <v>2266244.6269399999</v>
      </c>
      <c r="D36" s="116">
        <v>2530838.6746499999</v>
      </c>
      <c r="E36" s="116">
        <v>2890152.5696899998</v>
      </c>
      <c r="F36" s="116">
        <v>2462333.69362</v>
      </c>
      <c r="G36" s="116">
        <v>1880247.95233</v>
      </c>
      <c r="H36" s="116">
        <v>2350289.6699199998</v>
      </c>
      <c r="I36" s="116">
        <v>1981944.0596100001</v>
      </c>
      <c r="J36" s="116">
        <v>2418884.5952699999</v>
      </c>
      <c r="K36" s="116">
        <v>2465639.4228500002</v>
      </c>
      <c r="L36" s="116">
        <v>2606327.38423</v>
      </c>
      <c r="M36" s="116"/>
      <c r="N36" s="116"/>
      <c r="O36" s="117">
        <v>23852902.649110001</v>
      </c>
    </row>
    <row r="37" spans="1:15" ht="13.8" x14ac:dyDescent="0.25">
      <c r="A37" s="86">
        <v>2020</v>
      </c>
      <c r="B37" s="115" t="s">
        <v>143</v>
      </c>
      <c r="C37" s="116">
        <v>2398133.06116</v>
      </c>
      <c r="D37" s="116">
        <v>2517955.8064100002</v>
      </c>
      <c r="E37" s="116">
        <v>2060596.1968799999</v>
      </c>
      <c r="F37" s="116">
        <v>596327.39124000003</v>
      </c>
      <c r="G37" s="116">
        <v>1202335.5852000001</v>
      </c>
      <c r="H37" s="116">
        <v>2014182.48566</v>
      </c>
      <c r="I37" s="116">
        <v>2199836.6643300001</v>
      </c>
      <c r="J37" s="116">
        <v>1543626.7607400001</v>
      </c>
      <c r="K37" s="116">
        <v>2604387.2261100002</v>
      </c>
      <c r="L37" s="116">
        <v>2914054.4328200002</v>
      </c>
      <c r="M37" s="116">
        <v>2696295.7245200002</v>
      </c>
      <c r="N37" s="116">
        <v>2797534.3574299999</v>
      </c>
      <c r="O37" s="117">
        <v>25545265.692499999</v>
      </c>
    </row>
    <row r="38" spans="1:15" ht="13.8" x14ac:dyDescent="0.25">
      <c r="A38" s="87">
        <v>2021</v>
      </c>
      <c r="B38" s="115" t="s">
        <v>144</v>
      </c>
      <c r="C38" s="116">
        <v>42744.004710000001</v>
      </c>
      <c r="D38" s="116">
        <v>14477.6723</v>
      </c>
      <c r="E38" s="116">
        <v>153858.56008</v>
      </c>
      <c r="F38" s="116">
        <v>109911.3973</v>
      </c>
      <c r="G38" s="116">
        <v>136047.26019999999</v>
      </c>
      <c r="H38" s="116">
        <v>277348.91031000001</v>
      </c>
      <c r="I38" s="116">
        <v>76572.630040000004</v>
      </c>
      <c r="J38" s="116">
        <v>58623.438580000002</v>
      </c>
      <c r="K38" s="116">
        <v>117629.91516</v>
      </c>
      <c r="L38" s="116">
        <v>208205.03047999999</v>
      </c>
      <c r="M38" s="116"/>
      <c r="N38" s="116"/>
      <c r="O38" s="117">
        <v>1195418.81916</v>
      </c>
    </row>
    <row r="39" spans="1:15" ht="13.8" x14ac:dyDescent="0.25">
      <c r="A39" s="86">
        <v>2020</v>
      </c>
      <c r="B39" s="115" t="s">
        <v>144</v>
      </c>
      <c r="C39" s="116">
        <v>108751.99489</v>
      </c>
      <c r="D39" s="116">
        <v>147559.76540999999</v>
      </c>
      <c r="E39" s="116">
        <v>68797.787249999994</v>
      </c>
      <c r="F39" s="116">
        <v>28953.63925</v>
      </c>
      <c r="G39" s="116">
        <v>58162.571049999999</v>
      </c>
      <c r="H39" s="116">
        <v>88349.361170000004</v>
      </c>
      <c r="I39" s="116">
        <v>141332.83762000001</v>
      </c>
      <c r="J39" s="116">
        <v>120028.25627</v>
      </c>
      <c r="K39" s="116">
        <v>159923.62223000001</v>
      </c>
      <c r="L39" s="116">
        <v>41729.86378</v>
      </c>
      <c r="M39" s="116">
        <v>223265.95722000001</v>
      </c>
      <c r="N39" s="116">
        <v>188150.69876</v>
      </c>
      <c r="O39" s="117">
        <v>1375006.3548999999</v>
      </c>
    </row>
    <row r="40" spans="1:15" ht="13.8" x14ac:dyDescent="0.25">
      <c r="A40" s="87">
        <v>2021</v>
      </c>
      <c r="B40" s="115" t="s">
        <v>145</v>
      </c>
      <c r="C40" s="116">
        <v>894357.04431000003</v>
      </c>
      <c r="D40" s="116">
        <v>1064030.41377</v>
      </c>
      <c r="E40" s="116">
        <v>1254823.16478</v>
      </c>
      <c r="F40" s="116">
        <v>1251418.08721</v>
      </c>
      <c r="G40" s="116">
        <v>1099210.8628199999</v>
      </c>
      <c r="H40" s="116">
        <v>1304309.27575</v>
      </c>
      <c r="I40" s="116">
        <v>1000766.39981</v>
      </c>
      <c r="J40" s="116">
        <v>1205787.89906</v>
      </c>
      <c r="K40" s="116">
        <v>1278922.66753</v>
      </c>
      <c r="L40" s="116">
        <v>1233021.4127799999</v>
      </c>
      <c r="M40" s="116"/>
      <c r="N40" s="116"/>
      <c r="O40" s="117">
        <v>11586647.22782</v>
      </c>
    </row>
    <row r="41" spans="1:15" ht="13.8" x14ac:dyDescent="0.25">
      <c r="A41" s="86">
        <v>2020</v>
      </c>
      <c r="B41" s="115" t="s">
        <v>145</v>
      </c>
      <c r="C41" s="116">
        <v>822563.70241999999</v>
      </c>
      <c r="D41" s="116">
        <v>862522.96938999998</v>
      </c>
      <c r="E41" s="116">
        <v>828820.90619000001</v>
      </c>
      <c r="F41" s="116">
        <v>619436.81217000005</v>
      </c>
      <c r="G41" s="116">
        <v>668904.08845000004</v>
      </c>
      <c r="H41" s="116">
        <v>901025.82091999997</v>
      </c>
      <c r="I41" s="116">
        <v>984826.73367999995</v>
      </c>
      <c r="J41" s="116">
        <v>849844.22594999999</v>
      </c>
      <c r="K41" s="116">
        <v>1061222.9366899999</v>
      </c>
      <c r="L41" s="116">
        <v>1121149.4062900001</v>
      </c>
      <c r="M41" s="116">
        <v>1109003.0629700001</v>
      </c>
      <c r="N41" s="116">
        <v>1218440.3254499999</v>
      </c>
      <c r="O41" s="117">
        <v>11047760.990569999</v>
      </c>
    </row>
    <row r="42" spans="1:15" ht="13.8" x14ac:dyDescent="0.25">
      <c r="A42" s="87">
        <v>2021</v>
      </c>
      <c r="B42" s="115" t="s">
        <v>146</v>
      </c>
      <c r="C42" s="116">
        <v>651059.27391999995</v>
      </c>
      <c r="D42" s="116">
        <v>683984.50204000005</v>
      </c>
      <c r="E42" s="116">
        <v>783796.52668999997</v>
      </c>
      <c r="F42" s="116">
        <v>821358.28365</v>
      </c>
      <c r="G42" s="116">
        <v>735080.38910000003</v>
      </c>
      <c r="H42" s="116">
        <v>827193.70655999996</v>
      </c>
      <c r="I42" s="116">
        <v>696436.58322999999</v>
      </c>
      <c r="J42" s="116">
        <v>758766.43946999998</v>
      </c>
      <c r="K42" s="116">
        <v>875334.14905999997</v>
      </c>
      <c r="L42" s="116">
        <v>809811.23650999996</v>
      </c>
      <c r="M42" s="116"/>
      <c r="N42" s="116"/>
      <c r="O42" s="117">
        <v>7642821.0902300002</v>
      </c>
    </row>
    <row r="43" spans="1:15" ht="13.8" x14ac:dyDescent="0.25">
      <c r="A43" s="86">
        <v>2020</v>
      </c>
      <c r="B43" s="115" t="s">
        <v>146</v>
      </c>
      <c r="C43" s="116">
        <v>623574.86653</v>
      </c>
      <c r="D43" s="116">
        <v>633525.03185000003</v>
      </c>
      <c r="E43" s="116">
        <v>625380.19048999995</v>
      </c>
      <c r="F43" s="116">
        <v>455416.58948000002</v>
      </c>
      <c r="G43" s="116">
        <v>430817.02828000003</v>
      </c>
      <c r="H43" s="116">
        <v>585088.29325999995</v>
      </c>
      <c r="I43" s="116">
        <v>665729.42975999997</v>
      </c>
      <c r="J43" s="116">
        <v>570455.08342000004</v>
      </c>
      <c r="K43" s="116">
        <v>687211.75537999999</v>
      </c>
      <c r="L43" s="116">
        <v>735206.19264999998</v>
      </c>
      <c r="M43" s="116">
        <v>693407.14445000002</v>
      </c>
      <c r="N43" s="116">
        <v>833339.71681000001</v>
      </c>
      <c r="O43" s="117">
        <v>7539151.3223599996</v>
      </c>
    </row>
    <row r="44" spans="1:15" ht="13.8" x14ac:dyDescent="0.25">
      <c r="A44" s="87">
        <v>2021</v>
      </c>
      <c r="B44" s="115" t="s">
        <v>147</v>
      </c>
      <c r="C44" s="116">
        <v>758810.71380999999</v>
      </c>
      <c r="D44" s="116">
        <v>832971.49042000005</v>
      </c>
      <c r="E44" s="116">
        <v>978714.78355000005</v>
      </c>
      <c r="F44" s="116">
        <v>1048758.1228100001</v>
      </c>
      <c r="G44" s="116">
        <v>937423.82238000003</v>
      </c>
      <c r="H44" s="116">
        <v>1125655.8344099999</v>
      </c>
      <c r="I44" s="116">
        <v>929241.35883000004</v>
      </c>
      <c r="J44" s="116">
        <v>1022733.55463</v>
      </c>
      <c r="K44" s="116">
        <v>1148389.6048099999</v>
      </c>
      <c r="L44" s="116">
        <v>1144850.12925</v>
      </c>
      <c r="M44" s="116"/>
      <c r="N44" s="116"/>
      <c r="O44" s="117">
        <v>9927549.4148999993</v>
      </c>
    </row>
    <row r="45" spans="1:15" ht="13.8" x14ac:dyDescent="0.25">
      <c r="A45" s="86">
        <v>2020</v>
      </c>
      <c r="B45" s="115" t="s">
        <v>147</v>
      </c>
      <c r="C45" s="116">
        <v>702065.38291000004</v>
      </c>
      <c r="D45" s="116">
        <v>689342.32172000001</v>
      </c>
      <c r="E45" s="116">
        <v>671242.55478000001</v>
      </c>
      <c r="F45" s="116">
        <v>517649.66103000002</v>
      </c>
      <c r="G45" s="116">
        <v>497664.98108</v>
      </c>
      <c r="H45" s="116">
        <v>676126.43989000004</v>
      </c>
      <c r="I45" s="116">
        <v>754121.44113000005</v>
      </c>
      <c r="J45" s="116">
        <v>614921.33929999999</v>
      </c>
      <c r="K45" s="116">
        <v>747637.01046999998</v>
      </c>
      <c r="L45" s="116">
        <v>800778.22903000005</v>
      </c>
      <c r="M45" s="116">
        <v>761575.41747999995</v>
      </c>
      <c r="N45" s="116">
        <v>819266.59869000001</v>
      </c>
      <c r="O45" s="117">
        <v>8252391.37751</v>
      </c>
    </row>
    <row r="46" spans="1:15" ht="13.8" x14ac:dyDescent="0.25">
      <c r="A46" s="87">
        <v>2021</v>
      </c>
      <c r="B46" s="115" t="s">
        <v>148</v>
      </c>
      <c r="C46" s="116">
        <v>1052771.9818</v>
      </c>
      <c r="D46" s="116">
        <v>1199904.80822</v>
      </c>
      <c r="E46" s="116">
        <v>1528716.98165</v>
      </c>
      <c r="F46" s="116">
        <v>1651668.4017700001</v>
      </c>
      <c r="G46" s="116">
        <v>1740418.4801400001</v>
      </c>
      <c r="H46" s="116">
        <v>2021776.42909</v>
      </c>
      <c r="I46" s="116">
        <v>1734945.54813</v>
      </c>
      <c r="J46" s="116">
        <v>2291652.4419300002</v>
      </c>
      <c r="K46" s="116">
        <v>2603234.34143</v>
      </c>
      <c r="L46" s="116">
        <v>2294017.7712900001</v>
      </c>
      <c r="M46" s="116"/>
      <c r="N46" s="116"/>
      <c r="O46" s="117">
        <v>18119107.185449999</v>
      </c>
    </row>
    <row r="47" spans="1:15" ht="13.8" x14ac:dyDescent="0.25">
      <c r="A47" s="86">
        <v>2020</v>
      </c>
      <c r="B47" s="115" t="s">
        <v>148</v>
      </c>
      <c r="C47" s="116">
        <v>1133295.1537599999</v>
      </c>
      <c r="D47" s="116">
        <v>997635.78670000006</v>
      </c>
      <c r="E47" s="116">
        <v>979413.15893000003</v>
      </c>
      <c r="F47" s="116">
        <v>900232.36549999996</v>
      </c>
      <c r="G47" s="116">
        <v>813839.48707000003</v>
      </c>
      <c r="H47" s="116">
        <v>1119137.2262800001</v>
      </c>
      <c r="I47" s="116">
        <v>1034390.7086</v>
      </c>
      <c r="J47" s="116">
        <v>864588.15717000002</v>
      </c>
      <c r="K47" s="116">
        <v>1084079.7432599999</v>
      </c>
      <c r="L47" s="116">
        <v>1103693.70264</v>
      </c>
      <c r="M47" s="116">
        <v>1208069.7869299999</v>
      </c>
      <c r="N47" s="116">
        <v>1364472.0563699999</v>
      </c>
      <c r="O47" s="117">
        <v>12602847.333210001</v>
      </c>
    </row>
    <row r="48" spans="1:15" ht="13.8" x14ac:dyDescent="0.25">
      <c r="A48" s="87">
        <v>2021</v>
      </c>
      <c r="B48" s="115" t="s">
        <v>149</v>
      </c>
      <c r="C48" s="116">
        <v>278859.37686000002</v>
      </c>
      <c r="D48" s="116">
        <v>330075.83805000002</v>
      </c>
      <c r="E48" s="116">
        <v>402265.52726</v>
      </c>
      <c r="F48" s="116">
        <v>402270.08211000002</v>
      </c>
      <c r="G48" s="116">
        <v>384091.06495999999</v>
      </c>
      <c r="H48" s="116">
        <v>425882.65704000002</v>
      </c>
      <c r="I48" s="116">
        <v>357715.30332000001</v>
      </c>
      <c r="J48" s="116">
        <v>420514.07108000002</v>
      </c>
      <c r="K48" s="116">
        <v>417015.41765999998</v>
      </c>
      <c r="L48" s="116">
        <v>381339.75156</v>
      </c>
      <c r="M48" s="116"/>
      <c r="N48" s="116"/>
      <c r="O48" s="117">
        <v>3800029.0899</v>
      </c>
    </row>
    <row r="49" spans="1:15" ht="13.8" x14ac:dyDescent="0.25">
      <c r="A49" s="86">
        <v>2020</v>
      </c>
      <c r="B49" s="115" t="s">
        <v>149</v>
      </c>
      <c r="C49" s="116">
        <v>287885.92378999997</v>
      </c>
      <c r="D49" s="116">
        <v>309016.50404999999</v>
      </c>
      <c r="E49" s="116">
        <v>316472.83137999999</v>
      </c>
      <c r="F49" s="116">
        <v>231352.50904</v>
      </c>
      <c r="G49" s="116">
        <v>250091.89478</v>
      </c>
      <c r="H49" s="116">
        <v>322827.06705999997</v>
      </c>
      <c r="I49" s="116">
        <v>350453.63160000002</v>
      </c>
      <c r="J49" s="116">
        <v>318562.36916</v>
      </c>
      <c r="K49" s="116">
        <v>343965.49119999999</v>
      </c>
      <c r="L49" s="116">
        <v>356368.76887999999</v>
      </c>
      <c r="M49" s="116">
        <v>318073.2954</v>
      </c>
      <c r="N49" s="116">
        <v>352265.43910000002</v>
      </c>
      <c r="O49" s="117">
        <v>3757335.7254400002</v>
      </c>
    </row>
    <row r="50" spans="1:15" ht="13.8" x14ac:dyDescent="0.25">
      <c r="A50" s="87">
        <v>2021</v>
      </c>
      <c r="B50" s="115" t="s">
        <v>150</v>
      </c>
      <c r="C50" s="116">
        <v>331571.66105</v>
      </c>
      <c r="D50" s="116">
        <v>307688.08682000003</v>
      </c>
      <c r="E50" s="116">
        <v>343662.14681000001</v>
      </c>
      <c r="F50" s="116">
        <v>406844.22931999998</v>
      </c>
      <c r="G50" s="116">
        <v>492628.34412000002</v>
      </c>
      <c r="H50" s="116">
        <v>591512.53367000003</v>
      </c>
      <c r="I50" s="116">
        <v>455933.04430000001</v>
      </c>
      <c r="J50" s="116">
        <v>452293.27033000003</v>
      </c>
      <c r="K50" s="116">
        <v>500721.67751000001</v>
      </c>
      <c r="L50" s="116">
        <v>686249.74569000001</v>
      </c>
      <c r="M50" s="116"/>
      <c r="N50" s="116"/>
      <c r="O50" s="117">
        <v>4569104.7396200001</v>
      </c>
    </row>
    <row r="51" spans="1:15" ht="13.8" x14ac:dyDescent="0.25">
      <c r="A51" s="86">
        <v>2020</v>
      </c>
      <c r="B51" s="115" t="s">
        <v>150</v>
      </c>
      <c r="C51" s="116">
        <v>290300.44258999999</v>
      </c>
      <c r="D51" s="116">
        <v>374002.95552000002</v>
      </c>
      <c r="E51" s="116">
        <v>228975.81461999999</v>
      </c>
      <c r="F51" s="116">
        <v>145571.75638000001</v>
      </c>
      <c r="G51" s="116">
        <v>230640.46377999999</v>
      </c>
      <c r="H51" s="116">
        <v>346434.36122999998</v>
      </c>
      <c r="I51" s="116">
        <v>347043.65740999999</v>
      </c>
      <c r="J51" s="116">
        <v>187487.85428999999</v>
      </c>
      <c r="K51" s="116">
        <v>316252.85888999997</v>
      </c>
      <c r="L51" s="116">
        <v>694774.87872000004</v>
      </c>
      <c r="M51" s="116">
        <v>314789.19592000003</v>
      </c>
      <c r="N51" s="116">
        <v>301748.44339999999</v>
      </c>
      <c r="O51" s="117">
        <v>3778022.6827500002</v>
      </c>
    </row>
    <row r="52" spans="1:15" ht="13.8" x14ac:dyDescent="0.25">
      <c r="A52" s="87">
        <v>2021</v>
      </c>
      <c r="B52" s="115" t="s">
        <v>151</v>
      </c>
      <c r="C52" s="116">
        <v>166540.16803</v>
      </c>
      <c r="D52" s="116">
        <v>233224.16435000001</v>
      </c>
      <c r="E52" s="116">
        <v>246958.49736000001</v>
      </c>
      <c r="F52" s="116">
        <v>302515.37770999997</v>
      </c>
      <c r="G52" s="116">
        <v>170346.18906</v>
      </c>
      <c r="H52" s="116">
        <v>221750.15656</v>
      </c>
      <c r="I52" s="116">
        <v>230940.86597000001</v>
      </c>
      <c r="J52" s="116">
        <v>284721.89536999998</v>
      </c>
      <c r="K52" s="116">
        <v>252281.1059</v>
      </c>
      <c r="L52" s="116">
        <v>301649.25711000001</v>
      </c>
      <c r="M52" s="116"/>
      <c r="N52" s="116"/>
      <c r="O52" s="117">
        <v>2410927.6774200001</v>
      </c>
    </row>
    <row r="53" spans="1:15" ht="13.8" x14ac:dyDescent="0.25">
      <c r="A53" s="86">
        <v>2020</v>
      </c>
      <c r="B53" s="115" t="s">
        <v>151</v>
      </c>
      <c r="C53" s="116">
        <v>166851.07902</v>
      </c>
      <c r="D53" s="116">
        <v>173864.44618999999</v>
      </c>
      <c r="E53" s="116">
        <v>141493.82573000001</v>
      </c>
      <c r="F53" s="116">
        <v>160660.43745</v>
      </c>
      <c r="G53" s="116">
        <v>112401.96175</v>
      </c>
      <c r="H53" s="116">
        <v>167255.90655000001</v>
      </c>
      <c r="I53" s="116">
        <v>139475.37940000001</v>
      </c>
      <c r="J53" s="116">
        <v>177409.4436</v>
      </c>
      <c r="K53" s="116">
        <v>281550.57806999999</v>
      </c>
      <c r="L53" s="116">
        <v>287144.69549999997</v>
      </c>
      <c r="M53" s="116">
        <v>191364.25755000001</v>
      </c>
      <c r="N53" s="116">
        <v>279510.36897000001</v>
      </c>
      <c r="O53" s="117">
        <v>2278982.3797800001</v>
      </c>
    </row>
    <row r="54" spans="1:15" ht="13.8" x14ac:dyDescent="0.25">
      <c r="A54" s="87">
        <v>2021</v>
      </c>
      <c r="B54" s="115" t="s">
        <v>152</v>
      </c>
      <c r="C54" s="116">
        <v>400036.98421999998</v>
      </c>
      <c r="D54" s="116">
        <v>445946.95733</v>
      </c>
      <c r="E54" s="116">
        <v>546014.49259000004</v>
      </c>
      <c r="F54" s="116">
        <v>561099.67260000005</v>
      </c>
      <c r="G54" s="116">
        <v>485955.29835</v>
      </c>
      <c r="H54" s="116">
        <v>573298.58131000004</v>
      </c>
      <c r="I54" s="116">
        <v>466259.77197</v>
      </c>
      <c r="J54" s="116">
        <v>522160.09526999999</v>
      </c>
      <c r="K54" s="116">
        <v>550486.39454000001</v>
      </c>
      <c r="L54" s="116">
        <v>513955.95814</v>
      </c>
      <c r="M54" s="116"/>
      <c r="N54" s="116"/>
      <c r="O54" s="117">
        <v>5065214.2063199999</v>
      </c>
    </row>
    <row r="55" spans="1:15" ht="13.8" x14ac:dyDescent="0.25">
      <c r="A55" s="86">
        <v>2020</v>
      </c>
      <c r="B55" s="115" t="s">
        <v>152</v>
      </c>
      <c r="C55" s="116">
        <v>360909.50300000003</v>
      </c>
      <c r="D55" s="116">
        <v>387544.98968</v>
      </c>
      <c r="E55" s="116">
        <v>395991.82296000002</v>
      </c>
      <c r="F55" s="116">
        <v>286875.19173000002</v>
      </c>
      <c r="G55" s="116">
        <v>277944.24114</v>
      </c>
      <c r="H55" s="116">
        <v>359614.30628999998</v>
      </c>
      <c r="I55" s="116">
        <v>415949.28769999999</v>
      </c>
      <c r="J55" s="116">
        <v>355292.08405</v>
      </c>
      <c r="K55" s="116">
        <v>435776.42264</v>
      </c>
      <c r="L55" s="116">
        <v>459634.50439000002</v>
      </c>
      <c r="M55" s="116">
        <v>439294.79661000002</v>
      </c>
      <c r="N55" s="116">
        <v>487899.76399000001</v>
      </c>
      <c r="O55" s="117">
        <v>4662726.9141800003</v>
      </c>
    </row>
    <row r="56" spans="1:15" ht="13.8" x14ac:dyDescent="0.25">
      <c r="A56" s="87">
        <v>2021</v>
      </c>
      <c r="B56" s="115" t="s">
        <v>153</v>
      </c>
      <c r="C56" s="116">
        <v>7326.6192300000002</v>
      </c>
      <c r="D56" s="116">
        <v>10567.516600000001</v>
      </c>
      <c r="E56" s="116">
        <v>11829.745800000001</v>
      </c>
      <c r="F56" s="116">
        <v>13319.35109</v>
      </c>
      <c r="G56" s="116">
        <v>11516.47336</v>
      </c>
      <c r="H56" s="116">
        <v>12203.835880000001</v>
      </c>
      <c r="I56" s="116">
        <v>10332.06943</v>
      </c>
      <c r="J56" s="116">
        <v>9706.0938200000001</v>
      </c>
      <c r="K56" s="116">
        <v>11792.307269999999</v>
      </c>
      <c r="L56" s="116">
        <v>10076.353359999999</v>
      </c>
      <c r="M56" s="116"/>
      <c r="N56" s="116"/>
      <c r="O56" s="117">
        <v>108670.36584</v>
      </c>
    </row>
    <row r="57" spans="1:15" ht="13.8" x14ac:dyDescent="0.25">
      <c r="A57" s="86">
        <v>2020</v>
      </c>
      <c r="B57" s="115" t="s">
        <v>153</v>
      </c>
      <c r="C57" s="116">
        <v>7128.5872200000003</v>
      </c>
      <c r="D57" s="116">
        <v>8499.5758000000005</v>
      </c>
      <c r="E57" s="116">
        <v>7024.9237999999996</v>
      </c>
      <c r="F57" s="116">
        <v>5924.5552799999996</v>
      </c>
      <c r="G57" s="116">
        <v>6125.1819999999998</v>
      </c>
      <c r="H57" s="116">
        <v>8345.5314199999993</v>
      </c>
      <c r="I57" s="116">
        <v>9434.06639</v>
      </c>
      <c r="J57" s="116">
        <v>7710.2274299999999</v>
      </c>
      <c r="K57" s="116">
        <v>10507.835150000001</v>
      </c>
      <c r="L57" s="116">
        <v>10425.095300000001</v>
      </c>
      <c r="M57" s="116">
        <v>9082.3986800000002</v>
      </c>
      <c r="N57" s="116">
        <v>10199.22731</v>
      </c>
      <c r="O57" s="117">
        <v>100407.20578</v>
      </c>
    </row>
    <row r="58" spans="1:15" ht="13.8" x14ac:dyDescent="0.25">
      <c r="A58" s="87">
        <v>2021</v>
      </c>
      <c r="B58" s="113" t="s">
        <v>31</v>
      </c>
      <c r="C58" s="119">
        <f>C60</f>
        <v>352755.46311999997</v>
      </c>
      <c r="D58" s="119">
        <f t="shared" ref="D58:O58" si="4">D60</f>
        <v>414333.15104999999</v>
      </c>
      <c r="E58" s="119">
        <f t="shared" si="4"/>
        <v>446331.37463999999</v>
      </c>
      <c r="F58" s="119">
        <f t="shared" si="4"/>
        <v>557451.49578</v>
      </c>
      <c r="G58" s="119">
        <f t="shared" si="4"/>
        <v>548539.27771000005</v>
      </c>
      <c r="H58" s="119">
        <f t="shared" si="4"/>
        <v>496929.93656</v>
      </c>
      <c r="I58" s="119">
        <f t="shared" si="4"/>
        <v>476819.54365000001</v>
      </c>
      <c r="J58" s="119">
        <f t="shared" si="4"/>
        <v>509020.95983000001</v>
      </c>
      <c r="K58" s="119">
        <f t="shared" si="4"/>
        <v>583688.96236999996</v>
      </c>
      <c r="L58" s="119">
        <f t="shared" si="4"/>
        <v>466286.89409999998</v>
      </c>
      <c r="M58" s="119"/>
      <c r="N58" s="119"/>
      <c r="O58" s="119">
        <f t="shared" si="4"/>
        <v>4852157.0588100003</v>
      </c>
    </row>
    <row r="59" spans="1:15" ht="13.8" x14ac:dyDescent="0.25">
      <c r="A59" s="86">
        <v>2020</v>
      </c>
      <c r="B59" s="113" t="s">
        <v>31</v>
      </c>
      <c r="C59" s="119">
        <f>C61</f>
        <v>329222.77347000001</v>
      </c>
      <c r="D59" s="119">
        <f t="shared" ref="D59:O59" si="5">D61</f>
        <v>282226.84632999997</v>
      </c>
      <c r="E59" s="119">
        <f t="shared" si="5"/>
        <v>323949.13653000002</v>
      </c>
      <c r="F59" s="119">
        <f t="shared" si="5"/>
        <v>329256.43342999998</v>
      </c>
      <c r="G59" s="119">
        <f t="shared" si="5"/>
        <v>272368.70199999999</v>
      </c>
      <c r="H59" s="119">
        <f t="shared" si="5"/>
        <v>312612.13030000002</v>
      </c>
      <c r="I59" s="119">
        <f t="shared" si="5"/>
        <v>372489.72096000001</v>
      </c>
      <c r="J59" s="119">
        <f t="shared" si="5"/>
        <v>322478.51418</v>
      </c>
      <c r="K59" s="119">
        <f t="shared" si="5"/>
        <v>420079.68560999999</v>
      </c>
      <c r="L59" s="119">
        <f t="shared" si="5"/>
        <v>393981.22207000002</v>
      </c>
      <c r="M59" s="119">
        <f t="shared" si="5"/>
        <v>432334.80239000003</v>
      </c>
      <c r="N59" s="119">
        <f t="shared" si="5"/>
        <v>478794.47648000001</v>
      </c>
      <c r="O59" s="119">
        <f t="shared" si="5"/>
        <v>4269794.4437499996</v>
      </c>
    </row>
    <row r="60" spans="1:15" ht="13.8" x14ac:dyDescent="0.25">
      <c r="A60" s="87">
        <v>2021</v>
      </c>
      <c r="B60" s="115" t="s">
        <v>154</v>
      </c>
      <c r="C60" s="116">
        <v>352755.46311999997</v>
      </c>
      <c r="D60" s="116">
        <v>414333.15104999999</v>
      </c>
      <c r="E60" s="116">
        <v>446331.37463999999</v>
      </c>
      <c r="F60" s="116">
        <v>557451.49578</v>
      </c>
      <c r="G60" s="116">
        <v>548539.27771000005</v>
      </c>
      <c r="H60" s="116">
        <v>496929.93656</v>
      </c>
      <c r="I60" s="116">
        <v>476819.54365000001</v>
      </c>
      <c r="J60" s="116">
        <v>509020.95983000001</v>
      </c>
      <c r="K60" s="116">
        <v>583688.96236999996</v>
      </c>
      <c r="L60" s="116">
        <v>466286.89409999998</v>
      </c>
      <c r="M60" s="116"/>
      <c r="N60" s="116"/>
      <c r="O60" s="117">
        <v>4852157.0588100003</v>
      </c>
    </row>
    <row r="61" spans="1:15" ht="14.4" thickBot="1" x14ac:dyDescent="0.3">
      <c r="A61" s="86">
        <v>2020</v>
      </c>
      <c r="B61" s="115" t="s">
        <v>154</v>
      </c>
      <c r="C61" s="116">
        <v>329222.77347000001</v>
      </c>
      <c r="D61" s="116">
        <v>282226.84632999997</v>
      </c>
      <c r="E61" s="116">
        <v>323949.13653000002</v>
      </c>
      <c r="F61" s="116">
        <v>329256.43342999998</v>
      </c>
      <c r="G61" s="116">
        <v>272368.70199999999</v>
      </c>
      <c r="H61" s="116">
        <v>312612.13030000002</v>
      </c>
      <c r="I61" s="116">
        <v>372489.72096000001</v>
      </c>
      <c r="J61" s="116">
        <v>322478.51418</v>
      </c>
      <c r="K61" s="116">
        <v>420079.68560999999</v>
      </c>
      <c r="L61" s="116">
        <v>393981.22207000002</v>
      </c>
      <c r="M61" s="116">
        <v>432334.80239000003</v>
      </c>
      <c r="N61" s="116">
        <v>478794.47648000001</v>
      </c>
      <c r="O61" s="117">
        <v>4269794.4437499996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15019666.58</v>
      </c>
      <c r="D81" s="122">
        <v>15953494.796</v>
      </c>
      <c r="E81" s="122">
        <v>18958706.454</v>
      </c>
      <c r="F81" s="122">
        <v>18759691.521000002</v>
      </c>
      <c r="G81" s="122">
        <v>16466208.718</v>
      </c>
      <c r="H81" s="122">
        <v>19745881.927999999</v>
      </c>
      <c r="I81" s="122">
        <v>16371585.206</v>
      </c>
      <c r="J81" s="122">
        <v>18895190.473999999</v>
      </c>
      <c r="K81" s="122">
        <v>20780446.452</v>
      </c>
      <c r="L81" s="166">
        <v>20806975.809</v>
      </c>
      <c r="M81" s="122"/>
      <c r="N81" s="122"/>
      <c r="O81" s="122">
        <f t="shared" si="6"/>
        <v>181757847.93799996</v>
      </c>
    </row>
    <row r="82" spans="1:15" x14ac:dyDescent="0.25">
      <c r="A82" s="86"/>
      <c r="B82" s="124"/>
      <c r="C82" s="125"/>
      <c r="D82" s="125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5"/>
    </row>
    <row r="84" spans="1:15" x14ac:dyDescent="0.25">
      <c r="C84" s="35"/>
    </row>
  </sheetData>
  <autoFilter ref="B1:O81" xr:uid="{5DEBFAF4-D982-45C5-B75D-4064A7C2FEC7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showGridLines="0" zoomScale="80" zoomScaleNormal="80" workbookViewId="0"/>
  </sheetViews>
  <sheetFormatPr defaultColWidth="9.21875" defaultRowHeight="13.2" x14ac:dyDescent="0.25"/>
  <cols>
    <col min="1" max="1" width="44.77734375" style="17" customWidth="1"/>
    <col min="2" max="2" width="16" style="19" customWidth="1"/>
    <col min="3" max="3" width="16" style="17" customWidth="1"/>
    <col min="4" max="4" width="10.2187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21875" style="17" bestFit="1" customWidth="1"/>
    <col min="12" max="12" width="10.5546875" style="17" bestFit="1" customWidth="1"/>
    <col min="13" max="13" width="10.77734375" style="17" bestFit="1" customWidth="1"/>
    <col min="14" max="16384" width="9.21875" style="17"/>
  </cols>
  <sheetData>
    <row r="1" spans="1:13" ht="24.6" x14ac:dyDescent="0.4">
      <c r="B1" s="152" t="s">
        <v>121</v>
      </c>
      <c r="C1" s="152"/>
      <c r="D1" s="152"/>
      <c r="E1" s="152"/>
      <c r="F1" s="152"/>
      <c r="G1" s="152"/>
      <c r="H1" s="152"/>
      <c r="I1" s="152"/>
      <c r="J1" s="152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88"/>
      <c r="B6" s="153" t="str">
        <f>SEKTOR_USD!B6</f>
        <v>1 - 31 EKIM</v>
      </c>
      <c r="C6" s="153"/>
      <c r="D6" s="153"/>
      <c r="E6" s="153"/>
      <c r="F6" s="153" t="str">
        <f>SEKTOR_USD!F6</f>
        <v>1 OCAK  -  31 EKIM</v>
      </c>
      <c r="G6" s="153"/>
      <c r="H6" s="153"/>
      <c r="I6" s="153"/>
      <c r="J6" s="153" t="s">
        <v>104</v>
      </c>
      <c r="K6" s="153"/>
      <c r="L6" s="153"/>
      <c r="M6" s="153"/>
    </row>
    <row r="7" spans="1:13" ht="28.2" x14ac:dyDescent="0.3">
      <c r="A7" s="89" t="s">
        <v>1</v>
      </c>
      <c r="B7" s="90">
        <f>SEKTOR_USD!B7</f>
        <v>2020</v>
      </c>
      <c r="C7" s="91">
        <f>SEKTOR_USD!C7</f>
        <v>2021</v>
      </c>
      <c r="D7" s="7" t="s">
        <v>120</v>
      </c>
      <c r="E7" s="7" t="s">
        <v>116</v>
      </c>
      <c r="F7" s="5"/>
      <c r="G7" s="6"/>
      <c r="H7" s="7" t="s">
        <v>120</v>
      </c>
      <c r="I7" s="7" t="s">
        <v>116</v>
      </c>
      <c r="J7" s="5"/>
      <c r="K7" s="5"/>
      <c r="L7" s="7" t="s">
        <v>120</v>
      </c>
      <c r="M7" s="7" t="s">
        <v>116</v>
      </c>
    </row>
    <row r="8" spans="1:13" ht="16.8" x14ac:dyDescent="0.3">
      <c r="A8" s="92" t="s">
        <v>2</v>
      </c>
      <c r="B8" s="93">
        <f>SEKTOR_USD!B8*$B$53</f>
        <v>18496558.386688285</v>
      </c>
      <c r="C8" s="93">
        <f>SEKTOR_USD!C8*$C$53</f>
        <v>26188876.810943194</v>
      </c>
      <c r="D8" s="94">
        <f t="shared" ref="D8:D43" si="0">(C8-B8)/B8*100</f>
        <v>41.587836306839456</v>
      </c>
      <c r="E8" s="94">
        <f>C8/C$44*100</f>
        <v>14.889718158144147</v>
      </c>
      <c r="F8" s="93">
        <f>SEKTOR_USD!F8*$B$54</f>
        <v>133196678.95788947</v>
      </c>
      <c r="G8" s="93">
        <f>SEKTOR_USD!G8*$C$54</f>
        <v>193284999.66399437</v>
      </c>
      <c r="H8" s="94">
        <f t="shared" ref="H8:H43" si="1">(G8-F8)/F8*100</f>
        <v>45.112476659498398</v>
      </c>
      <c r="I8" s="94">
        <f>G8/G$44*100</f>
        <v>14.144922028635795</v>
      </c>
      <c r="J8" s="93">
        <f>SEKTOR_USD!J8*$B$55</f>
        <v>160561683.22024652</v>
      </c>
      <c r="K8" s="93">
        <f>SEKTOR_USD!K8*$C$55</f>
        <v>231827441.64081049</v>
      </c>
      <c r="L8" s="94">
        <f t="shared" ref="L8:L43" si="2">(K8-J8)/J8*100</f>
        <v>44.385283581517342</v>
      </c>
      <c r="M8" s="94">
        <f>K8/K$44*100</f>
        <v>14.388018386752984</v>
      </c>
    </row>
    <row r="9" spans="1:13" s="21" customFormat="1" ht="15.6" x14ac:dyDescent="0.3">
      <c r="A9" s="95" t="s">
        <v>3</v>
      </c>
      <c r="B9" s="93">
        <f>SEKTOR_USD!B9*$B$53</f>
        <v>12459313.954419348</v>
      </c>
      <c r="C9" s="93">
        <f>SEKTOR_USD!C9*$C$53</f>
        <v>17848312.886504967</v>
      </c>
      <c r="D9" s="96">
        <f t="shared" si="0"/>
        <v>43.252774204105577</v>
      </c>
      <c r="E9" s="96">
        <f t="shared" ref="E9:E44" si="3">C9/C$44*100</f>
        <v>10.147680268875952</v>
      </c>
      <c r="F9" s="93">
        <f>SEKTOR_USD!F9*$B$54</f>
        <v>89107889.593497172</v>
      </c>
      <c r="G9" s="93">
        <f>SEKTOR_USD!G9*$C$54</f>
        <v>125392341.57730985</v>
      </c>
      <c r="H9" s="96">
        <f t="shared" si="1"/>
        <v>40.719685035005703</v>
      </c>
      <c r="I9" s="96">
        <f t="shared" ref="I9:I44" si="4">G9/G$44*100</f>
        <v>9.1764228868377984</v>
      </c>
      <c r="J9" s="93">
        <f>SEKTOR_USD!J9*$B$55</f>
        <v>107852930.60502183</v>
      </c>
      <c r="K9" s="93">
        <f>SEKTOR_USD!K9*$C$55</f>
        <v>151567076.96081182</v>
      </c>
      <c r="L9" s="96">
        <f t="shared" si="2"/>
        <v>40.531255025308113</v>
      </c>
      <c r="M9" s="96">
        <f t="shared" ref="M9:M44" si="5">K9/K$44*100</f>
        <v>9.4067806412555015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5289485.9047649698</v>
      </c>
      <c r="C10" s="98">
        <f>SEKTOR_USD!C10*$C$53</f>
        <v>8330776.9501092965</v>
      </c>
      <c r="D10" s="99">
        <f t="shared" si="0"/>
        <v>57.496911800154649</v>
      </c>
      <c r="E10" s="99">
        <f t="shared" si="3"/>
        <v>4.7364734929624381</v>
      </c>
      <c r="F10" s="98">
        <f>SEKTOR_USD!F10*$B$54</f>
        <v>40522554.068519048</v>
      </c>
      <c r="G10" s="98">
        <f>SEKTOR_USD!G10*$C$54</f>
        <v>60173548.206443183</v>
      </c>
      <c r="H10" s="99">
        <f t="shared" si="1"/>
        <v>48.493967346422764</v>
      </c>
      <c r="I10" s="99">
        <f t="shared" si="4"/>
        <v>4.4036016713461006</v>
      </c>
      <c r="J10" s="98">
        <f>SEKTOR_USD!J10*$B$55</f>
        <v>47824855.038059138</v>
      </c>
      <c r="K10" s="98">
        <f>SEKTOR_USD!K10*$C$55</f>
        <v>70955756.579062849</v>
      </c>
      <c r="L10" s="99">
        <f t="shared" si="2"/>
        <v>48.365858135055682</v>
      </c>
      <c r="M10" s="99">
        <f t="shared" si="5"/>
        <v>4.4037613626747012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2092686.0106775849</v>
      </c>
      <c r="C11" s="98">
        <f>SEKTOR_USD!C11*$C$53</f>
        <v>2695730.2331549865</v>
      </c>
      <c r="D11" s="99">
        <f t="shared" si="0"/>
        <v>28.816756044646354</v>
      </c>
      <c r="E11" s="99">
        <f t="shared" si="3"/>
        <v>1.5326607434074362</v>
      </c>
      <c r="F11" s="98">
        <f>SEKTOR_USD!F11*$B$54</f>
        <v>13388518.358704492</v>
      </c>
      <c r="G11" s="98">
        <f>SEKTOR_USD!G11*$C$54</f>
        <v>18967470.170711406</v>
      </c>
      <c r="H11" s="99">
        <f t="shared" si="1"/>
        <v>41.669672943158645</v>
      </c>
      <c r="I11" s="99">
        <f t="shared" si="4"/>
        <v>1.3880714339529086</v>
      </c>
      <c r="J11" s="98">
        <f>SEKTOR_USD!J11*$B$55</f>
        <v>17594503.416111041</v>
      </c>
      <c r="K11" s="98">
        <f>SEKTOR_USD!K11*$C$55</f>
        <v>25153897.684311975</v>
      </c>
      <c r="L11" s="99">
        <f t="shared" si="2"/>
        <v>42.964521870386534</v>
      </c>
      <c r="M11" s="99">
        <f t="shared" si="5"/>
        <v>1.5611384908484156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1336046.5196587755</v>
      </c>
      <c r="C12" s="98">
        <f>SEKTOR_USD!C12*$C$53</f>
        <v>1675924.7511344319</v>
      </c>
      <c r="D12" s="99">
        <f t="shared" si="0"/>
        <v>25.439101593742468</v>
      </c>
      <c r="E12" s="99">
        <f t="shared" si="3"/>
        <v>0.95284908088239784</v>
      </c>
      <c r="F12" s="98">
        <f>SEKTOR_USD!F12*$B$54</f>
        <v>9367020.0115375705</v>
      </c>
      <c r="G12" s="98">
        <f>SEKTOR_USD!G12*$C$54</f>
        <v>13586536.341402715</v>
      </c>
      <c r="H12" s="99">
        <f t="shared" si="1"/>
        <v>45.046517725678719</v>
      </c>
      <c r="I12" s="99">
        <f t="shared" si="4"/>
        <v>0.99428562755751149</v>
      </c>
      <c r="J12" s="98">
        <f>SEKTOR_USD!J12*$B$55</f>
        <v>10908809.576814938</v>
      </c>
      <c r="K12" s="98">
        <f>SEKTOR_USD!K12*$C$55</f>
        <v>16058481.378112212</v>
      </c>
      <c r="L12" s="99">
        <f t="shared" si="2"/>
        <v>47.206542244922304</v>
      </c>
      <c r="M12" s="99">
        <f t="shared" si="5"/>
        <v>0.99664527933493507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1515087.2565855812</v>
      </c>
      <c r="C13" s="98">
        <f>SEKTOR_USD!C13*$C$53</f>
        <v>1814337.702858228</v>
      </c>
      <c r="D13" s="99">
        <f t="shared" si="0"/>
        <v>19.751367122382192</v>
      </c>
      <c r="E13" s="99">
        <f t="shared" si="3"/>
        <v>1.0315439350176834</v>
      </c>
      <c r="F13" s="98">
        <f>SEKTOR_USD!F13*$B$54</f>
        <v>7661069.3130102279</v>
      </c>
      <c r="G13" s="98">
        <f>SEKTOR_USD!G13*$C$54</f>
        <v>10087756.837865567</v>
      </c>
      <c r="H13" s="99">
        <f t="shared" si="1"/>
        <v>31.67557198228549</v>
      </c>
      <c r="I13" s="99">
        <f t="shared" si="4"/>
        <v>0.7382390468142821</v>
      </c>
      <c r="J13" s="98">
        <f>SEKTOR_USD!J13*$B$55</f>
        <v>9292145.8215959482</v>
      </c>
      <c r="K13" s="98">
        <f>SEKTOR_USD!K13*$C$55</f>
        <v>12298108.489046549</v>
      </c>
      <c r="L13" s="99">
        <f t="shared" si="2"/>
        <v>32.349499514573047</v>
      </c>
      <c r="M13" s="99">
        <f t="shared" si="5"/>
        <v>0.76326344202530161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1356627.3959836683</v>
      </c>
      <c r="C14" s="98">
        <f>SEKTOR_USD!C14*$C$53</f>
        <v>2317110.8120413218</v>
      </c>
      <c r="D14" s="99">
        <f t="shared" si="0"/>
        <v>70.799352784794877</v>
      </c>
      <c r="E14" s="99">
        <f t="shared" si="3"/>
        <v>1.3173962053258916</v>
      </c>
      <c r="F14" s="98">
        <f>SEKTOR_USD!F14*$B$54</f>
        <v>11027260.066113008</v>
      </c>
      <c r="G14" s="98">
        <f>SEKTOR_USD!G14*$C$54</f>
        <v>14263398.441046381</v>
      </c>
      <c r="H14" s="99">
        <f t="shared" si="1"/>
        <v>29.346713104899841</v>
      </c>
      <c r="I14" s="99">
        <f t="shared" si="4"/>
        <v>1.0438195367602021</v>
      </c>
      <c r="J14" s="98">
        <f>SEKTOR_USD!J14*$B$55</f>
        <v>13752062.162480334</v>
      </c>
      <c r="K14" s="98">
        <f>SEKTOR_USD!K14*$C$55</f>
        <v>16848168.794954922</v>
      </c>
      <c r="L14" s="99">
        <f t="shared" si="2"/>
        <v>22.513762633517441</v>
      </c>
      <c r="M14" s="99">
        <f t="shared" si="5"/>
        <v>1.0456560305769065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174509.39557245505</v>
      </c>
      <c r="C15" s="98">
        <f>SEKTOR_USD!C15*$C$53</f>
        <v>233022.14028050049</v>
      </c>
      <c r="D15" s="99">
        <f t="shared" si="0"/>
        <v>33.529853516541102</v>
      </c>
      <c r="E15" s="99">
        <f t="shared" si="3"/>
        <v>0.13248502478481139</v>
      </c>
      <c r="F15" s="98">
        <f>SEKTOR_USD!F15*$B$54</f>
        <v>1478350.0915500321</v>
      </c>
      <c r="G15" s="98">
        <f>SEKTOR_USD!G15*$C$54</f>
        <v>1967301.4059727872</v>
      </c>
      <c r="H15" s="99">
        <f t="shared" si="1"/>
        <v>33.074122105278562</v>
      </c>
      <c r="I15" s="99">
        <f t="shared" si="4"/>
        <v>0.14397043248408065</v>
      </c>
      <c r="J15" s="98">
        <f>SEKTOR_USD!J15*$B$55</f>
        <v>1787518.5206762797</v>
      </c>
      <c r="K15" s="98">
        <f>SEKTOR_USD!K15*$C$55</f>
        <v>2403997.5261128414</v>
      </c>
      <c r="L15" s="99">
        <f t="shared" si="2"/>
        <v>34.487978631031282</v>
      </c>
      <c r="M15" s="99">
        <f t="shared" si="5"/>
        <v>0.14920045859373066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632927.28425608459</v>
      </c>
      <c r="C16" s="98">
        <f>SEKTOR_USD!C16*$C$53</f>
        <v>707838.00717866793</v>
      </c>
      <c r="D16" s="99">
        <f t="shared" si="0"/>
        <v>11.835597040287208</v>
      </c>
      <c r="E16" s="99">
        <f t="shared" si="3"/>
        <v>0.40244217056719195</v>
      </c>
      <c r="F16" s="98">
        <f>SEKTOR_USD!F16*$B$54</f>
        <v>5087394.4934064271</v>
      </c>
      <c r="G16" s="98">
        <f>SEKTOR_USD!G16*$C$54</f>
        <v>5324508.1118458556</v>
      </c>
      <c r="H16" s="99">
        <f t="shared" si="1"/>
        <v>4.6608066024119452</v>
      </c>
      <c r="I16" s="99">
        <f t="shared" si="4"/>
        <v>0.38965647729428149</v>
      </c>
      <c r="J16" s="98">
        <f>SEKTOR_USD!J16*$B$55</f>
        <v>6003803.9204003401</v>
      </c>
      <c r="K16" s="98">
        <f>SEKTOR_USD!K16*$C$55</f>
        <v>6654445.8638001597</v>
      </c>
      <c r="L16" s="99">
        <f t="shared" si="2"/>
        <v>10.837161773205178</v>
      </c>
      <c r="M16" s="99">
        <f t="shared" si="5"/>
        <v>0.41299808497370916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61944.186920229004</v>
      </c>
      <c r="C17" s="98">
        <f>SEKTOR_USD!C17*$C$53</f>
        <v>73572.289747532952</v>
      </c>
      <c r="D17" s="99">
        <f t="shared" si="0"/>
        <v>18.771903233274305</v>
      </c>
      <c r="E17" s="99">
        <f t="shared" si="3"/>
        <v>4.1829615928100222E-2</v>
      </c>
      <c r="F17" s="98">
        <f>SEKTOR_USD!F17*$B$54</f>
        <v>575723.19065634673</v>
      </c>
      <c r="G17" s="98">
        <f>SEKTOR_USD!G17*$C$54</f>
        <v>1021822.0620219435</v>
      </c>
      <c r="H17" s="99">
        <f t="shared" si="1"/>
        <v>77.484957807071623</v>
      </c>
      <c r="I17" s="99">
        <f t="shared" si="4"/>
        <v>7.4778660628431026E-2</v>
      </c>
      <c r="J17" s="98">
        <f>SEKTOR_USD!J17*$B$55</f>
        <v>689232.14888380875</v>
      </c>
      <c r="K17" s="98">
        <f>SEKTOR_USD!K17*$C$55</f>
        <v>1194220.6454103289</v>
      </c>
      <c r="L17" s="99">
        <f t="shared" si="2"/>
        <v>73.268273591754848</v>
      </c>
      <c r="M17" s="99">
        <f t="shared" si="5"/>
        <v>7.4117492227801285E-2</v>
      </c>
    </row>
    <row r="18" spans="1:13" s="21" customFormat="1" ht="15.6" x14ac:dyDescent="0.3">
      <c r="A18" s="95" t="s">
        <v>12</v>
      </c>
      <c r="B18" s="93">
        <f>SEKTOR_USD!B18*$B$53</f>
        <v>1862415.7679421171</v>
      </c>
      <c r="C18" s="93">
        <f>SEKTOR_USD!C18*$C$53</f>
        <v>2669140.4443149413</v>
      </c>
      <c r="D18" s="96">
        <f t="shared" si="0"/>
        <v>43.316035563005222</v>
      </c>
      <c r="E18" s="96">
        <f t="shared" si="3"/>
        <v>1.5175430862214889</v>
      </c>
      <c r="F18" s="93">
        <f>SEKTOR_USD!F18*$B$54</f>
        <v>13475826.403524986</v>
      </c>
      <c r="G18" s="93">
        <f>SEKTOR_USD!G18*$C$54</f>
        <v>21960659.973077819</v>
      </c>
      <c r="H18" s="96">
        <f t="shared" si="1"/>
        <v>62.963363548029847</v>
      </c>
      <c r="I18" s="96">
        <f t="shared" si="4"/>
        <v>1.607118108267944</v>
      </c>
      <c r="J18" s="93">
        <f>SEKTOR_USD!J18*$B$55</f>
        <v>15907209.917867418</v>
      </c>
      <c r="K18" s="93">
        <f>SEKTOR_USD!K18*$C$55</f>
        <v>25734788.372906886</v>
      </c>
      <c r="L18" s="96">
        <f t="shared" si="2"/>
        <v>61.780654846333924</v>
      </c>
      <c r="M18" s="96">
        <f t="shared" si="5"/>
        <v>1.5971905899831969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1862415.7679421171</v>
      </c>
      <c r="C19" s="98">
        <f>SEKTOR_USD!C19*$C$53</f>
        <v>2669140.4443149413</v>
      </c>
      <c r="D19" s="99">
        <f t="shared" si="0"/>
        <v>43.316035563005222</v>
      </c>
      <c r="E19" s="99">
        <f t="shared" si="3"/>
        <v>1.5175430862214889</v>
      </c>
      <c r="F19" s="98">
        <f>SEKTOR_USD!F19*$B$54</f>
        <v>13475826.403524986</v>
      </c>
      <c r="G19" s="98">
        <f>SEKTOR_USD!G19*$C$54</f>
        <v>21960659.973077819</v>
      </c>
      <c r="H19" s="99">
        <f t="shared" si="1"/>
        <v>62.963363548029847</v>
      </c>
      <c r="I19" s="99">
        <f t="shared" si="4"/>
        <v>1.607118108267944</v>
      </c>
      <c r="J19" s="98">
        <f>SEKTOR_USD!J19*$B$55</f>
        <v>15907209.917867418</v>
      </c>
      <c r="K19" s="98">
        <f>SEKTOR_USD!K19*$C$55</f>
        <v>25734788.372906886</v>
      </c>
      <c r="L19" s="99">
        <f t="shared" si="2"/>
        <v>61.780654846333924</v>
      </c>
      <c r="M19" s="99">
        <f t="shared" si="5"/>
        <v>1.5971905899831969</v>
      </c>
    </row>
    <row r="20" spans="1:13" s="21" customFormat="1" ht="15.6" x14ac:dyDescent="0.3">
      <c r="A20" s="95" t="s">
        <v>110</v>
      </c>
      <c r="B20" s="93">
        <f>SEKTOR_USD!B20*$B$53</f>
        <v>4174828.6643268224</v>
      </c>
      <c r="C20" s="93">
        <f>SEKTOR_USD!C20*$C$53</f>
        <v>5671423.4801232871</v>
      </c>
      <c r="D20" s="96">
        <f t="shared" si="0"/>
        <v>35.848053564080473</v>
      </c>
      <c r="E20" s="96">
        <f t="shared" si="3"/>
        <v>3.2244948030467082</v>
      </c>
      <c r="F20" s="93">
        <f>SEKTOR_USD!F20*$B$54</f>
        <v>30612962.960867308</v>
      </c>
      <c r="G20" s="93">
        <f>SEKTOR_USD!G20*$C$54</f>
        <v>45931998.113606691</v>
      </c>
      <c r="H20" s="96">
        <f t="shared" si="1"/>
        <v>50.041007700959149</v>
      </c>
      <c r="I20" s="96">
        <f t="shared" si="4"/>
        <v>3.3613810335300518</v>
      </c>
      <c r="J20" s="93">
        <f>SEKTOR_USD!J20*$B$55</f>
        <v>36801542.69735726</v>
      </c>
      <c r="K20" s="93">
        <f>SEKTOR_USD!K20*$C$55</f>
        <v>54525576.30709181</v>
      </c>
      <c r="L20" s="96">
        <f t="shared" si="2"/>
        <v>48.161115840959908</v>
      </c>
      <c r="M20" s="96">
        <f t="shared" si="5"/>
        <v>3.3840471555142906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4174828.6643268224</v>
      </c>
      <c r="C21" s="98">
        <f>SEKTOR_USD!C21*$C$53</f>
        <v>5671423.4801232871</v>
      </c>
      <c r="D21" s="99">
        <f t="shared" si="0"/>
        <v>35.848053564080473</v>
      </c>
      <c r="E21" s="99">
        <f t="shared" si="3"/>
        <v>3.2244948030467082</v>
      </c>
      <c r="F21" s="98">
        <f>SEKTOR_USD!F21*$B$54</f>
        <v>30612962.960867308</v>
      </c>
      <c r="G21" s="98">
        <f>SEKTOR_USD!G21*$C$54</f>
        <v>45931998.113606691</v>
      </c>
      <c r="H21" s="99">
        <f t="shared" si="1"/>
        <v>50.041007700959149</v>
      </c>
      <c r="I21" s="99">
        <f t="shared" si="4"/>
        <v>3.3613810335300518</v>
      </c>
      <c r="J21" s="98">
        <f>SEKTOR_USD!J21*$B$55</f>
        <v>36801542.69735726</v>
      </c>
      <c r="K21" s="98">
        <f>SEKTOR_USD!K21*$C$55</f>
        <v>54525576.30709181</v>
      </c>
      <c r="L21" s="99">
        <f t="shared" si="2"/>
        <v>48.161115840959908</v>
      </c>
      <c r="M21" s="99">
        <f t="shared" si="5"/>
        <v>3.3840471555142906</v>
      </c>
    </row>
    <row r="22" spans="1:13" ht="16.8" x14ac:dyDescent="0.3">
      <c r="A22" s="92" t="s">
        <v>14</v>
      </c>
      <c r="B22" s="93">
        <f>SEKTOR_USD!B22*$B$53</f>
        <v>105309510.03701898</v>
      </c>
      <c r="C22" s="93">
        <f>SEKTOR_USD!C22*$C$53</f>
        <v>145397631.86680064</v>
      </c>
      <c r="D22" s="96">
        <f t="shared" si="0"/>
        <v>38.066953132428068</v>
      </c>
      <c r="E22" s="96">
        <f t="shared" si="3"/>
        <v>82.666002631072345</v>
      </c>
      <c r="F22" s="93">
        <f>SEKTOR_USD!F22*$B$54</f>
        <v>699366416.87326503</v>
      </c>
      <c r="G22" s="93">
        <f>SEKTOR_USD!G22*$C$54</f>
        <v>1133288333.0762625</v>
      </c>
      <c r="H22" s="96">
        <f t="shared" si="1"/>
        <v>62.045003267812071</v>
      </c>
      <c r="I22" s="96">
        <f t="shared" si="4"/>
        <v>82.935950204068149</v>
      </c>
      <c r="J22" s="93">
        <f>SEKTOR_USD!J22*$B$55</f>
        <v>838899061.77197707</v>
      </c>
      <c r="K22" s="93">
        <f>SEKTOR_USD!K22*$C$55</f>
        <v>1332402226.7238135</v>
      </c>
      <c r="L22" s="96">
        <f t="shared" si="2"/>
        <v>58.827478470345049</v>
      </c>
      <c r="M22" s="96">
        <f t="shared" si="5"/>
        <v>82.693522393071547</v>
      </c>
    </row>
    <row r="23" spans="1:13" s="21" customFormat="1" ht="15.6" x14ac:dyDescent="0.3">
      <c r="A23" s="95" t="s">
        <v>15</v>
      </c>
      <c r="B23" s="93">
        <f>SEKTOR_USD!B23*$B$53</f>
        <v>9410289.7810605504</v>
      </c>
      <c r="C23" s="93">
        <f>SEKTOR_USD!C23*$C$53</f>
        <v>12487913.266668955</v>
      </c>
      <c r="D23" s="96">
        <f t="shared" si="0"/>
        <v>32.704874740441333</v>
      </c>
      <c r="E23" s="96">
        <f t="shared" si="3"/>
        <v>7.1000184645701596</v>
      </c>
      <c r="F23" s="93">
        <f>SEKTOR_USD!F23*$B$54</f>
        <v>61555768.109339729</v>
      </c>
      <c r="G23" s="93">
        <f>SEKTOR_USD!G23*$C$54</f>
        <v>101293707.92054228</v>
      </c>
      <c r="H23" s="96">
        <f t="shared" si="1"/>
        <v>64.555996995467922</v>
      </c>
      <c r="I23" s="96">
        <f t="shared" si="4"/>
        <v>7.4128442611596155</v>
      </c>
      <c r="J23" s="93">
        <f>SEKTOR_USD!J23*$B$55</f>
        <v>73252335.571601182</v>
      </c>
      <c r="K23" s="93">
        <f>SEKTOR_USD!K23*$C$55</f>
        <v>118754603.07003617</v>
      </c>
      <c r="L23" s="96">
        <f t="shared" si="2"/>
        <v>62.117155915060721</v>
      </c>
      <c r="M23" s="96">
        <f t="shared" si="5"/>
        <v>7.3703242393994772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6099550.4087224305</v>
      </c>
      <c r="C24" s="98">
        <f>SEKTOR_USD!C24*$C$53</f>
        <v>8465850.4366937168</v>
      </c>
      <c r="D24" s="99">
        <f t="shared" si="0"/>
        <v>38.794663039220872</v>
      </c>
      <c r="E24" s="99">
        <f t="shared" si="3"/>
        <v>4.8132696900807312</v>
      </c>
      <c r="F24" s="98">
        <f>SEKTOR_USD!F24*$B$54</f>
        <v>39809604.090307906</v>
      </c>
      <c r="G24" s="98">
        <f>SEKTOR_USD!G24*$C$54</f>
        <v>68059550.895600215</v>
      </c>
      <c r="H24" s="99">
        <f t="shared" si="1"/>
        <v>70.962641932352383</v>
      </c>
      <c r="I24" s="99">
        <f t="shared" si="4"/>
        <v>4.9807126388275442</v>
      </c>
      <c r="J24" s="98">
        <f>SEKTOR_USD!J24*$B$55</f>
        <v>47282047.943756185</v>
      </c>
      <c r="K24" s="98">
        <f>SEKTOR_USD!K24*$C$55</f>
        <v>79564234.627049804</v>
      </c>
      <c r="L24" s="99">
        <f t="shared" si="2"/>
        <v>68.275779259169397</v>
      </c>
      <c r="M24" s="99">
        <f t="shared" si="5"/>
        <v>4.938033490080139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1037665.4284023935</v>
      </c>
      <c r="C25" s="98">
        <f>SEKTOR_USD!C25*$C$53</f>
        <v>1470523.5588506884</v>
      </c>
      <c r="D25" s="99">
        <f t="shared" si="0"/>
        <v>41.714614229244425</v>
      </c>
      <c r="E25" s="99">
        <f t="shared" si="3"/>
        <v>0.83606798009178451</v>
      </c>
      <c r="F25" s="98">
        <f>SEKTOR_USD!F25*$B$54</f>
        <v>7658558.6598002035</v>
      </c>
      <c r="G25" s="98">
        <f>SEKTOR_USD!G25*$C$54</f>
        <v>11721877.04880726</v>
      </c>
      <c r="H25" s="99">
        <f t="shared" si="1"/>
        <v>53.055915212028424</v>
      </c>
      <c r="I25" s="99">
        <f t="shared" si="4"/>
        <v>0.85782671791845599</v>
      </c>
      <c r="J25" s="98">
        <f>SEKTOR_USD!J25*$B$55</f>
        <v>9054072.9183165375</v>
      </c>
      <c r="K25" s="98">
        <f>SEKTOR_USD!K25*$C$55</f>
        <v>13377769.987387171</v>
      </c>
      <c r="L25" s="99">
        <f t="shared" si="2"/>
        <v>47.754166639454866</v>
      </c>
      <c r="M25" s="99">
        <f t="shared" si="5"/>
        <v>0.83027099462411147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2273073.9439357277</v>
      </c>
      <c r="C26" s="98">
        <f>SEKTOR_USD!C26*$C$53</f>
        <v>2551539.2711245511</v>
      </c>
      <c r="D26" s="99">
        <f t="shared" si="0"/>
        <v>12.250605746096973</v>
      </c>
      <c r="E26" s="99">
        <f t="shared" si="3"/>
        <v>1.4506807943976441</v>
      </c>
      <c r="F26" s="98">
        <f>SEKTOR_USD!F26*$B$54</f>
        <v>14087605.359231623</v>
      </c>
      <c r="G26" s="98">
        <f>SEKTOR_USD!G26*$C$54</f>
        <v>21512279.976134818</v>
      </c>
      <c r="H26" s="99">
        <f t="shared" si="1"/>
        <v>52.70359601632223</v>
      </c>
      <c r="I26" s="99">
        <f t="shared" si="4"/>
        <v>1.5743049044136141</v>
      </c>
      <c r="J26" s="98">
        <f>SEKTOR_USD!J26*$B$55</f>
        <v>16916214.70952845</v>
      </c>
      <c r="K26" s="98">
        <f>SEKTOR_USD!K26*$C$55</f>
        <v>25812598.455599193</v>
      </c>
      <c r="L26" s="99">
        <f t="shared" si="2"/>
        <v>52.590865621134789</v>
      </c>
      <c r="M26" s="99">
        <f t="shared" si="5"/>
        <v>1.6020197546952255</v>
      </c>
    </row>
    <row r="27" spans="1:13" s="21" customFormat="1" ht="15.6" x14ac:dyDescent="0.3">
      <c r="A27" s="95" t="s">
        <v>19</v>
      </c>
      <c r="B27" s="93">
        <f>SEKTOR_USD!B27*$B$53</f>
        <v>13648971.471751647</v>
      </c>
      <c r="C27" s="93">
        <f>SEKTOR_USD!C27*$C$53</f>
        <v>21322936.43814392</v>
      </c>
      <c r="D27" s="96">
        <f t="shared" si="0"/>
        <v>56.223760026713798</v>
      </c>
      <c r="E27" s="96">
        <f t="shared" si="3"/>
        <v>12.123181767586104</v>
      </c>
      <c r="F27" s="93">
        <f>SEKTOR_USD!F27*$B$54</f>
        <v>101577972.75181168</v>
      </c>
      <c r="G27" s="93">
        <f>SEKTOR_USD!G27*$C$54</f>
        <v>168818619.08232754</v>
      </c>
      <c r="H27" s="96">
        <f t="shared" si="1"/>
        <v>66.196090066501739</v>
      </c>
      <c r="I27" s="96">
        <f t="shared" si="4"/>
        <v>12.354431063210535</v>
      </c>
      <c r="J27" s="93">
        <f>SEKTOR_USD!J27*$B$55</f>
        <v>123182938.59901421</v>
      </c>
      <c r="K27" s="93">
        <f>SEKTOR_USD!K27*$C$55</f>
        <v>195527718.11469576</v>
      </c>
      <c r="L27" s="96">
        <f t="shared" si="2"/>
        <v>58.729545128955465</v>
      </c>
      <c r="M27" s="96">
        <f t="shared" si="5"/>
        <v>12.135131127888256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13648971.471751647</v>
      </c>
      <c r="C28" s="98">
        <f>SEKTOR_USD!C28*$C$53</f>
        <v>21322936.43814392</v>
      </c>
      <c r="D28" s="99">
        <f t="shared" si="0"/>
        <v>56.223760026713798</v>
      </c>
      <c r="E28" s="99">
        <f t="shared" si="3"/>
        <v>12.123181767586104</v>
      </c>
      <c r="F28" s="98">
        <f>SEKTOR_USD!F28*$B$54</f>
        <v>101577972.75181168</v>
      </c>
      <c r="G28" s="98">
        <f>SEKTOR_USD!G28*$C$54</f>
        <v>168818619.08232754</v>
      </c>
      <c r="H28" s="99">
        <f t="shared" si="1"/>
        <v>66.196090066501739</v>
      </c>
      <c r="I28" s="99">
        <f t="shared" si="4"/>
        <v>12.354431063210535</v>
      </c>
      <c r="J28" s="98">
        <f>SEKTOR_USD!J28*$B$55</f>
        <v>123182938.59901421</v>
      </c>
      <c r="K28" s="98">
        <f>SEKTOR_USD!K28*$C$55</f>
        <v>195527718.11469576</v>
      </c>
      <c r="L28" s="99">
        <f t="shared" si="2"/>
        <v>58.729545128955465</v>
      </c>
      <c r="M28" s="99">
        <f t="shared" si="5"/>
        <v>12.135131127888256</v>
      </c>
    </row>
    <row r="29" spans="1:13" s="21" customFormat="1" ht="15.6" x14ac:dyDescent="0.3">
      <c r="A29" s="95" t="s">
        <v>21</v>
      </c>
      <c r="B29" s="93">
        <f>SEKTOR_USD!B29*$B$53</f>
        <v>82250248.784206778</v>
      </c>
      <c r="C29" s="93">
        <f>SEKTOR_USD!C29*$C$53</f>
        <v>111586782.16198778</v>
      </c>
      <c r="D29" s="96">
        <f t="shared" si="0"/>
        <v>35.667409900180189</v>
      </c>
      <c r="E29" s="96">
        <f t="shared" si="3"/>
        <v>63.442802398916101</v>
      </c>
      <c r="F29" s="93">
        <f>SEKTOR_USD!F29*$B$54</f>
        <v>536232676.01211357</v>
      </c>
      <c r="G29" s="93">
        <f>SEKTOR_USD!G29*$C$54</f>
        <v>863176006.07339251</v>
      </c>
      <c r="H29" s="96">
        <f t="shared" si="1"/>
        <v>60.970422856866932</v>
      </c>
      <c r="I29" s="96">
        <f t="shared" si="4"/>
        <v>63.168674879697981</v>
      </c>
      <c r="J29" s="93">
        <f>SEKTOR_USD!J29*$B$55</f>
        <v>642463787.60136163</v>
      </c>
      <c r="K29" s="93">
        <f>SEKTOR_USD!K29*$C$55</f>
        <v>1018119905.5390813</v>
      </c>
      <c r="L29" s="96">
        <f t="shared" si="2"/>
        <v>58.471173813582823</v>
      </c>
      <c r="M29" s="96">
        <f t="shared" si="5"/>
        <v>63.188067025783802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14645314.442560818</v>
      </c>
      <c r="C30" s="98">
        <f>SEKTOR_USD!C30*$C$53</f>
        <v>17640186.750949658</v>
      </c>
      <c r="D30" s="99">
        <f t="shared" si="0"/>
        <v>20.449354775787043</v>
      </c>
      <c r="E30" s="99">
        <f t="shared" si="3"/>
        <v>10.029349898232971</v>
      </c>
      <c r="F30" s="98">
        <f>SEKTOR_USD!F30*$B$54</f>
        <v>95579234.687759951</v>
      </c>
      <c r="G30" s="98">
        <f>SEKTOR_USD!G30*$C$54</f>
        <v>137454048.79248199</v>
      </c>
      <c r="H30" s="99">
        <f t="shared" si="1"/>
        <v>43.811623143373637</v>
      </c>
      <c r="I30" s="99">
        <f t="shared" si="4"/>
        <v>10.059118949064223</v>
      </c>
      <c r="J30" s="98">
        <f>SEKTOR_USD!J30*$B$55</f>
        <v>112243045.38999143</v>
      </c>
      <c r="K30" s="98">
        <f>SEKTOR_USD!K30*$C$55</f>
        <v>162257595.59691235</v>
      </c>
      <c r="L30" s="99">
        <f t="shared" si="2"/>
        <v>44.55915289285322</v>
      </c>
      <c r="M30" s="99">
        <f t="shared" si="5"/>
        <v>10.070271458440374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23109136.455054313</v>
      </c>
      <c r="C31" s="98">
        <f>SEKTOR_USD!C31*$C$53</f>
        <v>24030176.890302781</v>
      </c>
      <c r="D31" s="99">
        <f t="shared" si="0"/>
        <v>3.9856116520832727</v>
      </c>
      <c r="E31" s="99">
        <f t="shared" si="3"/>
        <v>13.662386660181127</v>
      </c>
      <c r="F31" s="98">
        <f>SEKTOR_USD!F31*$B$54</f>
        <v>137365401.4528549</v>
      </c>
      <c r="G31" s="98">
        <f>SEKTOR_USD!G31*$C$54</f>
        <v>196090738.78475198</v>
      </c>
      <c r="H31" s="99">
        <f t="shared" si="1"/>
        <v>42.751185313612005</v>
      </c>
      <c r="I31" s="99">
        <f t="shared" si="4"/>
        <v>14.350250746150353</v>
      </c>
      <c r="J31" s="98">
        <f>SEKTOR_USD!J31*$B$55</f>
        <v>168739738.75044072</v>
      </c>
      <c r="K31" s="98">
        <f>SEKTOR_USD!K31*$C$55</f>
        <v>239445702.73779577</v>
      </c>
      <c r="L31" s="99">
        <f t="shared" si="2"/>
        <v>41.902378485915712</v>
      </c>
      <c r="M31" s="99">
        <f t="shared" si="5"/>
        <v>14.860834201665613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330927.62629338831</v>
      </c>
      <c r="C32" s="98">
        <f>SEKTOR_USD!C32*$C$53</f>
        <v>1919637.4723137103</v>
      </c>
      <c r="D32" s="99">
        <f t="shared" si="0"/>
        <v>480.07773295174513</v>
      </c>
      <c r="E32" s="99">
        <f t="shared" si="3"/>
        <v>1.0914122486008964</v>
      </c>
      <c r="F32" s="98">
        <f>SEKTOR_USD!F32*$B$54</f>
        <v>6601217.4090087861</v>
      </c>
      <c r="G32" s="98">
        <f>SEKTOR_USD!G32*$C$54</f>
        <v>9827338.9555390868</v>
      </c>
      <c r="H32" s="99">
        <f t="shared" si="1"/>
        <v>48.871614834675214</v>
      </c>
      <c r="I32" s="99">
        <f t="shared" si="4"/>
        <v>0.7191812272898801</v>
      </c>
      <c r="J32" s="98">
        <f>SEKTOR_USD!J32*$B$55</f>
        <v>8256571.4072104543</v>
      </c>
      <c r="K32" s="98">
        <f>SEKTOR_USD!K32*$C$55</f>
        <v>13110483.30507013</v>
      </c>
      <c r="L32" s="99">
        <f t="shared" si="2"/>
        <v>58.788468705312233</v>
      </c>
      <c r="M32" s="99">
        <f t="shared" si="5"/>
        <v>0.81368225227120961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8890978.2619901784</v>
      </c>
      <c r="C33" s="98">
        <f>SEKTOR_USD!C33*$C$53</f>
        <v>11368380.978504008</v>
      </c>
      <c r="D33" s="99">
        <f t="shared" si="0"/>
        <v>27.864230948634454</v>
      </c>
      <c r="E33" s="99">
        <f t="shared" si="3"/>
        <v>6.4635070036146134</v>
      </c>
      <c r="F33" s="98">
        <f>SEKTOR_USD!F33*$B$54</f>
        <v>59739858.60570883</v>
      </c>
      <c r="G33" s="98">
        <f>SEKTOR_USD!G33*$C$54</f>
        <v>95251896.52448006</v>
      </c>
      <c r="H33" s="99">
        <f t="shared" si="1"/>
        <v>59.444462621104442</v>
      </c>
      <c r="I33" s="99">
        <f t="shared" si="4"/>
        <v>6.970694320617989</v>
      </c>
      <c r="J33" s="98">
        <f>SEKTOR_USD!J33*$B$55</f>
        <v>71466751.960855499</v>
      </c>
      <c r="K33" s="98">
        <f>SEKTOR_USD!K33*$C$55</f>
        <v>113527772.78803457</v>
      </c>
      <c r="L33" s="99">
        <f t="shared" si="2"/>
        <v>58.853970095376894</v>
      </c>
      <c r="M33" s="99">
        <f t="shared" si="5"/>
        <v>7.0459289492232777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5830357.8811697727</v>
      </c>
      <c r="C34" s="98">
        <f>SEKTOR_USD!C34*$C$53</f>
        <v>7466409.3923255363</v>
      </c>
      <c r="D34" s="99">
        <f t="shared" si="0"/>
        <v>28.060910573597837</v>
      </c>
      <c r="E34" s="99">
        <f t="shared" si="3"/>
        <v>4.2450362536583963</v>
      </c>
      <c r="F34" s="98">
        <f>SEKTOR_USD!F34*$B$54</f>
        <v>41188888.842522301</v>
      </c>
      <c r="G34" s="98">
        <f>SEKTOR_USD!G34*$C$54</f>
        <v>62830358.888787203</v>
      </c>
      <c r="H34" s="99">
        <f t="shared" si="1"/>
        <v>52.5420098828275</v>
      </c>
      <c r="I34" s="99">
        <f t="shared" si="4"/>
        <v>4.5980315547407375</v>
      </c>
      <c r="J34" s="98">
        <f>SEKTOR_USD!J34*$B$55</f>
        <v>49632110.598120473</v>
      </c>
      <c r="K34" s="98">
        <f>SEKTOR_USD!K34*$C$55</f>
        <v>74816289.161304131</v>
      </c>
      <c r="L34" s="99">
        <f t="shared" si="2"/>
        <v>50.74170382779846</v>
      </c>
      <c r="M34" s="99">
        <f t="shared" si="5"/>
        <v>4.6433594593573524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6350359.5390917221</v>
      </c>
      <c r="C35" s="98">
        <f>SEKTOR_USD!C35*$C$53</f>
        <v>10555447.210976988</v>
      </c>
      <c r="D35" s="99">
        <f t="shared" si="0"/>
        <v>66.218103809705084</v>
      </c>
      <c r="E35" s="99">
        <f t="shared" si="3"/>
        <v>6.0013125090932711</v>
      </c>
      <c r="F35" s="98">
        <f>SEKTOR_USD!F35*$B$54</f>
        <v>45704460.973897792</v>
      </c>
      <c r="G35" s="98">
        <f>SEKTOR_USD!G35*$C$54</f>
        <v>81612729.810160369</v>
      </c>
      <c r="H35" s="99">
        <f t="shared" si="1"/>
        <v>78.566223233154631</v>
      </c>
      <c r="I35" s="99">
        <f t="shared" si="4"/>
        <v>5.9725571136697182</v>
      </c>
      <c r="J35" s="98">
        <f>SEKTOR_USD!J35*$B$55</f>
        <v>53619592.144355401</v>
      </c>
      <c r="K35" s="98">
        <f>SEKTOR_USD!K35*$C$55</f>
        <v>93899205.027266085</v>
      </c>
      <c r="L35" s="99">
        <f t="shared" si="2"/>
        <v>75.12107286170577</v>
      </c>
      <c r="M35" s="99">
        <f t="shared" si="5"/>
        <v>5.8277116758552063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8752550.4299553204</v>
      </c>
      <c r="C36" s="98">
        <f>SEKTOR_USD!C36*$C$53</f>
        <v>21150701.622191984</v>
      </c>
      <c r="D36" s="99">
        <f t="shared" si="0"/>
        <v>141.6518681206839</v>
      </c>
      <c r="E36" s="99">
        <f t="shared" si="3"/>
        <v>12.025257450897863</v>
      </c>
      <c r="F36" s="98">
        <f>SEKTOR_USD!F36*$B$54</f>
        <v>68714129.355971277</v>
      </c>
      <c r="G36" s="98">
        <f>SEKTOR_USD!G36*$C$54</f>
        <v>148954161.52832735</v>
      </c>
      <c r="H36" s="99">
        <f t="shared" si="1"/>
        <v>116.77370131065072</v>
      </c>
      <c r="I36" s="99">
        <f t="shared" si="4"/>
        <v>10.90071658080924</v>
      </c>
      <c r="J36" s="98">
        <f>SEKTOR_USD!J36*$B$55</f>
        <v>80954032.47993724</v>
      </c>
      <c r="K36" s="98">
        <f>SEKTOR_USD!K36*$C$55</f>
        <v>168827190.67561141</v>
      </c>
      <c r="L36" s="99">
        <f t="shared" si="2"/>
        <v>108.54698092704855</v>
      </c>
      <c r="M36" s="99">
        <f t="shared" si="5"/>
        <v>10.478003408190727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2826088.0838790867</v>
      </c>
      <c r="C37" s="98">
        <f>SEKTOR_USD!C37*$C$53</f>
        <v>3515928.8663186035</v>
      </c>
      <c r="D37" s="99">
        <f t="shared" si="0"/>
        <v>24.409741025928742</v>
      </c>
      <c r="E37" s="99">
        <f t="shared" si="3"/>
        <v>1.9989856862319497</v>
      </c>
      <c r="F37" s="98">
        <f>SEKTOR_USD!F37*$B$54</f>
        <v>21147941.183877997</v>
      </c>
      <c r="G37" s="98">
        <f>SEKTOR_USD!G37*$C$54</f>
        <v>31239406.063221522</v>
      </c>
      <c r="H37" s="99">
        <f t="shared" si="1"/>
        <v>47.718427016605716</v>
      </c>
      <c r="I37" s="99">
        <f t="shared" si="4"/>
        <v>2.2861523850962091</v>
      </c>
      <c r="J37" s="98">
        <f>SEKTOR_USD!J37*$B$55</f>
        <v>24485714.138933197</v>
      </c>
      <c r="K37" s="98">
        <f>SEKTOR_USD!K37*$C$55</f>
        <v>36474600.938352101</v>
      </c>
      <c r="L37" s="99">
        <f t="shared" si="2"/>
        <v>48.962781854731077</v>
      </c>
      <c r="M37" s="99">
        <f t="shared" si="5"/>
        <v>2.2637407600934476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5509728.0603460995</v>
      </c>
      <c r="C38" s="98">
        <f>SEKTOR_USD!C38*$C$53</f>
        <v>6327180.1077775676</v>
      </c>
      <c r="D38" s="99">
        <f t="shared" si="0"/>
        <v>14.836522573858552</v>
      </c>
      <c r="E38" s="99">
        <f t="shared" si="3"/>
        <v>3.5973260411556809</v>
      </c>
      <c r="F38" s="98">
        <f>SEKTOR_USD!F38*$B$54</f>
        <v>21658232.887298305</v>
      </c>
      <c r="G38" s="98">
        <f>SEKTOR_USD!G38*$C$54</f>
        <v>37561848.851566404</v>
      </c>
      <c r="H38" s="99">
        <f t="shared" si="1"/>
        <v>73.429887133566368</v>
      </c>
      <c r="I38" s="99">
        <f t="shared" si="4"/>
        <v>2.7488394038877062</v>
      </c>
      <c r="J38" s="98">
        <f>SEKTOR_USD!J38*$B$55</f>
        <v>25601311.038990028</v>
      </c>
      <c r="K38" s="98">
        <f>SEKTOR_USD!K38*$C$55</f>
        <v>42310665.209351026</v>
      </c>
      <c r="L38" s="99">
        <f t="shared" si="2"/>
        <v>65.267572215005515</v>
      </c>
      <c r="M38" s="99">
        <f t="shared" si="5"/>
        <v>2.6259472333353231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2277124.9143184423</v>
      </c>
      <c r="C39" s="98">
        <f>SEKTOR_USD!C39*$C$53</f>
        <v>2781187.4483002597</v>
      </c>
      <c r="D39" s="99">
        <f t="shared" si="0"/>
        <v>22.135919325826109</v>
      </c>
      <c r="E39" s="99">
        <f t="shared" si="3"/>
        <v>1.581247548304747</v>
      </c>
      <c r="F39" s="98">
        <f>SEKTOR_USD!F39*$B$54</f>
        <v>12386716.453653799</v>
      </c>
      <c r="G39" s="98">
        <f>SEKTOR_USD!G39*$C$54</f>
        <v>19819834.775518764</v>
      </c>
      <c r="H39" s="99">
        <f t="shared" si="1"/>
        <v>60.008787233297525</v>
      </c>
      <c r="I39" s="99">
        <f t="shared" si="4"/>
        <v>1.4504489122669435</v>
      </c>
      <c r="J39" s="98">
        <f>SEKTOR_USD!J39*$B$55</f>
        <v>16400790.814368071</v>
      </c>
      <c r="K39" s="98">
        <f>SEKTOR_USD!K39*$C$55</f>
        <v>23513185.748544767</v>
      </c>
      <c r="L39" s="99">
        <f t="shared" si="2"/>
        <v>43.366170660172152</v>
      </c>
      <c r="M39" s="99">
        <f t="shared" si="5"/>
        <v>1.4593101941976709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3645009.6339212316</v>
      </c>
      <c r="C40" s="98">
        <f>SEKTOR_USD!C40*$C$53</f>
        <v>4738642.0687813954</v>
      </c>
      <c r="D40" s="99">
        <f t="shared" si="0"/>
        <v>30.003554028570701</v>
      </c>
      <c r="E40" s="99">
        <f t="shared" si="3"/>
        <v>2.6941607830618142</v>
      </c>
      <c r="F40" s="98">
        <f>SEKTOR_USD!F40*$B$54</f>
        <v>25590831.068457827</v>
      </c>
      <c r="G40" s="98">
        <f>SEKTOR_USD!G40*$C$54</f>
        <v>41640282.125469945</v>
      </c>
      <c r="H40" s="99">
        <f t="shared" si="1"/>
        <v>62.715630508748852</v>
      </c>
      <c r="I40" s="99">
        <f t="shared" si="4"/>
        <v>3.0473060244668813</v>
      </c>
      <c r="J40" s="98">
        <f>SEKTOR_USD!J40*$B$55</f>
        <v>30338363.532188457</v>
      </c>
      <c r="K40" s="98">
        <f>SEKTOR_USD!K40*$C$55</f>
        <v>48893229.152172841</v>
      </c>
      <c r="L40" s="99">
        <f t="shared" si="2"/>
        <v>61.159744494122123</v>
      </c>
      <c r="M40" s="99">
        <f t="shared" si="5"/>
        <v>3.0344840759582934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82673.455626395502</v>
      </c>
      <c r="C41" s="98">
        <f>SEKTOR_USD!C41*$C$53</f>
        <v>92903.353245291684</v>
      </c>
      <c r="D41" s="99">
        <f t="shared" si="0"/>
        <v>12.373859954669706</v>
      </c>
      <c r="E41" s="99">
        <f t="shared" si="3"/>
        <v>5.2820315882767324E-2</v>
      </c>
      <c r="F41" s="98">
        <f>SEKTOR_USD!F41*$B$54</f>
        <v>555763.09110184922</v>
      </c>
      <c r="G41" s="98">
        <f>SEKTOR_USD!G41*$C$54</f>
        <v>893360.973087691</v>
      </c>
      <c r="H41" s="99">
        <f t="shared" si="1"/>
        <v>60.744926640688625</v>
      </c>
      <c r="I41" s="99">
        <f t="shared" si="4"/>
        <v>6.5377661638093248E-2</v>
      </c>
      <c r="J41" s="98">
        <f>SEKTOR_USD!J41*$B$55</f>
        <v>725765.34597051051</v>
      </c>
      <c r="K41" s="98">
        <f>SEKTOR_USD!K41*$C$55</f>
        <v>1043985.1986660468</v>
      </c>
      <c r="L41" s="99">
        <f t="shared" si="2"/>
        <v>43.846107348926296</v>
      </c>
      <c r="M41" s="99">
        <f t="shared" si="5"/>
        <v>6.4793357195297635E-2</v>
      </c>
    </row>
    <row r="42" spans="1:13" ht="16.8" x14ac:dyDescent="0.3">
      <c r="A42" s="92" t="s">
        <v>31</v>
      </c>
      <c r="B42" s="93">
        <f>SEKTOR_USD!B42*$B$53</f>
        <v>3124363.6766022863</v>
      </c>
      <c r="C42" s="93">
        <f>SEKTOR_USD!C42*$C$53</f>
        <v>4299136.2538145659</v>
      </c>
      <c r="D42" s="96">
        <f t="shared" si="0"/>
        <v>37.600378791044989</v>
      </c>
      <c r="E42" s="96">
        <f t="shared" si="3"/>
        <v>2.4442792107835007</v>
      </c>
      <c r="F42" s="93">
        <f>SEKTOR_USD!F42*$B$54</f>
        <v>23009045.221515954</v>
      </c>
      <c r="G42" s="93">
        <f>SEKTOR_USD!G42*$C$54</f>
        <v>39888774.811111018</v>
      </c>
      <c r="H42" s="96">
        <f t="shared" si="1"/>
        <v>73.36127782395198</v>
      </c>
      <c r="I42" s="96">
        <f t="shared" si="4"/>
        <v>2.9191277672960663</v>
      </c>
      <c r="J42" s="93">
        <f>SEKTOR_USD!J42*$B$55</f>
        <v>27350612.634514414</v>
      </c>
      <c r="K42" s="93">
        <f>SEKTOR_USD!K42*$C$55</f>
        <v>47023774.668597661</v>
      </c>
      <c r="L42" s="96">
        <f t="shared" si="2"/>
        <v>71.929511404279097</v>
      </c>
      <c r="M42" s="96">
        <f t="shared" si="5"/>
        <v>2.9184592201754631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3124363.6766022863</v>
      </c>
      <c r="C43" s="98">
        <f>SEKTOR_USD!C43*$C$53</f>
        <v>4299136.2538145659</v>
      </c>
      <c r="D43" s="99">
        <f t="shared" si="0"/>
        <v>37.600378791044989</v>
      </c>
      <c r="E43" s="99">
        <f t="shared" si="3"/>
        <v>2.4442792107835007</v>
      </c>
      <c r="F43" s="98">
        <f>SEKTOR_USD!F43*$B$54</f>
        <v>23009045.221515954</v>
      </c>
      <c r="G43" s="98">
        <f>SEKTOR_USD!G43*$C$54</f>
        <v>39888774.811111018</v>
      </c>
      <c r="H43" s="99">
        <f t="shared" si="1"/>
        <v>73.36127782395198</v>
      </c>
      <c r="I43" s="99">
        <f t="shared" si="4"/>
        <v>2.9191277672960663</v>
      </c>
      <c r="J43" s="98">
        <f>SEKTOR_USD!J43*$B$55</f>
        <v>27350612.634514414</v>
      </c>
      <c r="K43" s="98">
        <f>SEKTOR_USD!K43*$C$55</f>
        <v>47023774.668597661</v>
      </c>
      <c r="L43" s="99">
        <f t="shared" si="2"/>
        <v>71.929511404279097</v>
      </c>
      <c r="M43" s="99">
        <f t="shared" si="5"/>
        <v>2.9184592201754631</v>
      </c>
    </row>
    <row r="44" spans="1:13" ht="17.399999999999999" x14ac:dyDescent="0.3">
      <c r="A44" s="100" t="s">
        <v>33</v>
      </c>
      <c r="B44" s="101">
        <f>SEKTOR_USD!B44*$B$53</f>
        <v>126930432.10030955</v>
      </c>
      <c r="C44" s="101">
        <f>SEKTOR_USD!C44*$C$53</f>
        <v>175885644.9315584</v>
      </c>
      <c r="D44" s="102">
        <f>(C44-B44)/B44*100</f>
        <v>38.568538703595465</v>
      </c>
      <c r="E44" s="103">
        <f t="shared" si="3"/>
        <v>100</v>
      </c>
      <c r="F44" s="101">
        <f>SEKTOR_USD!F44*$B$54</f>
        <v>855572141.05267048</v>
      </c>
      <c r="G44" s="101">
        <f>SEKTOR_USD!G44*$C$54</f>
        <v>1366462107.5513678</v>
      </c>
      <c r="H44" s="102">
        <f>(G44-F44)/F44*100</f>
        <v>59.713254088674915</v>
      </c>
      <c r="I44" s="102">
        <f t="shared" si="4"/>
        <v>100</v>
      </c>
      <c r="J44" s="101">
        <f>SEKTOR_USD!J44*$B$55</f>
        <v>1026811357.626738</v>
      </c>
      <c r="K44" s="101">
        <f>SEKTOR_USD!K44*$C$55</f>
        <v>1611253443.0332217</v>
      </c>
      <c r="L44" s="102">
        <f>(K44-J44)/J44*100</f>
        <v>56.91815551761141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2020</v>
      </c>
      <c r="C52" s="82">
        <v>2021</v>
      </c>
    </row>
    <row r="53" spans="1:3" x14ac:dyDescent="0.25">
      <c r="A53" s="84" t="s">
        <v>224</v>
      </c>
      <c r="B53" s="83">
        <v>7.9302349999999997</v>
      </c>
      <c r="C53" s="83">
        <v>9.2199380000000009</v>
      </c>
    </row>
    <row r="54" spans="1:3" x14ac:dyDescent="0.25">
      <c r="A54" s="82" t="s">
        <v>226</v>
      </c>
      <c r="B54" s="83">
        <v>6.8506517000000002</v>
      </c>
      <c r="C54" s="83">
        <v>8.2208334000000001</v>
      </c>
    </row>
    <row r="55" spans="1:3" x14ac:dyDescent="0.25">
      <c r="A55" s="82" t="s">
        <v>225</v>
      </c>
      <c r="B55" s="83">
        <v>6.675023416666666</v>
      </c>
      <c r="C55" s="83">
        <v>8.159194583333333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showGridLines="0" zoomScale="80" zoomScaleNormal="80" workbookViewId="0">
      <selection activeCell="B1" sqref="B1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8"/>
      <c r="B6" s="157" t="s">
        <v>220</v>
      </c>
      <c r="C6" s="157"/>
      <c r="D6" s="157" t="s">
        <v>221</v>
      </c>
      <c r="E6" s="157"/>
      <c r="F6" s="157" t="s">
        <v>119</v>
      </c>
      <c r="G6" s="157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21.782252229328307</v>
      </c>
      <c r="C8" s="105">
        <f>SEKTOR_TL!D8</f>
        <v>41.587836306839456</v>
      </c>
      <c r="D8" s="105">
        <f>SEKTOR_USD!H8</f>
        <v>20.926308386033352</v>
      </c>
      <c r="E8" s="105">
        <f>SEKTOR_TL!H8</f>
        <v>45.112476659498398</v>
      </c>
      <c r="F8" s="105">
        <f>SEKTOR_USD!L8</f>
        <v>18.121358558769369</v>
      </c>
      <c r="G8" s="105">
        <f>SEKTOR_TL!L8</f>
        <v>44.385283581517342</v>
      </c>
    </row>
    <row r="9" spans="1:7" s="21" customFormat="1" ht="15.6" x14ac:dyDescent="0.3">
      <c r="A9" s="95" t="s">
        <v>3</v>
      </c>
      <c r="B9" s="105">
        <f>SEKTOR_USD!D9</f>
        <v>23.214295349979029</v>
      </c>
      <c r="C9" s="105">
        <f>SEKTOR_TL!D9</f>
        <v>43.252774204105577</v>
      </c>
      <c r="D9" s="105">
        <f>SEKTOR_USD!H9</f>
        <v>17.265671569080393</v>
      </c>
      <c r="E9" s="105">
        <f>SEKTOR_TL!H9</f>
        <v>40.719685035005703</v>
      </c>
      <c r="F9" s="105">
        <f>SEKTOR_USD!L9</f>
        <v>14.968384254939382</v>
      </c>
      <c r="G9" s="105">
        <f>SEKTOR_TL!L9</f>
        <v>40.531255025308113</v>
      </c>
    </row>
    <row r="10" spans="1:7" ht="13.8" x14ac:dyDescent="0.25">
      <c r="A10" s="97" t="s">
        <v>4</v>
      </c>
      <c r="B10" s="106">
        <f>SEKTOR_USD!D10</f>
        <v>35.465935058294242</v>
      </c>
      <c r="C10" s="106">
        <f>SEKTOR_TL!D10</f>
        <v>57.496911800154649</v>
      </c>
      <c r="D10" s="106">
        <f>SEKTOR_USD!H10</f>
        <v>23.744199686800069</v>
      </c>
      <c r="E10" s="106">
        <f>SEKTOR_TL!H10</f>
        <v>48.493967346422764</v>
      </c>
      <c r="F10" s="106">
        <f>SEKTOR_USD!L10</f>
        <v>21.377859930967393</v>
      </c>
      <c r="G10" s="106">
        <f>SEKTOR_TL!L10</f>
        <v>48.365858135055682</v>
      </c>
    </row>
    <row r="11" spans="1:7" ht="13.8" x14ac:dyDescent="0.25">
      <c r="A11" s="97" t="s">
        <v>5</v>
      </c>
      <c r="B11" s="106">
        <f>SEKTOR_USD!D11</f>
        <v>10.797615707580238</v>
      </c>
      <c r="C11" s="106">
        <f>SEKTOR_TL!D11</f>
        <v>28.816756044646354</v>
      </c>
      <c r="D11" s="106">
        <f>SEKTOR_USD!H11</f>
        <v>18.057323213300215</v>
      </c>
      <c r="E11" s="106">
        <f>SEKTOR_TL!H11</f>
        <v>41.669672943158645</v>
      </c>
      <c r="F11" s="106">
        <f>SEKTOR_USD!L11</f>
        <v>16.959035783593269</v>
      </c>
      <c r="G11" s="106">
        <f>SEKTOR_TL!L11</f>
        <v>42.964521870386534</v>
      </c>
    </row>
    <row r="12" spans="1:7" ht="13.8" x14ac:dyDescent="0.25">
      <c r="A12" s="97" t="s">
        <v>6</v>
      </c>
      <c r="B12" s="106">
        <f>SEKTOR_USD!D12</f>
        <v>7.8924341820142612</v>
      </c>
      <c r="C12" s="106">
        <f>SEKTOR_TL!D12</f>
        <v>25.439101593742468</v>
      </c>
      <c r="D12" s="106">
        <f>SEKTOR_USD!H12</f>
        <v>20.871342951251286</v>
      </c>
      <c r="E12" s="106">
        <f>SEKTOR_TL!H12</f>
        <v>45.046517725678719</v>
      </c>
      <c r="F12" s="106">
        <f>SEKTOR_USD!L12</f>
        <v>20.429425543857509</v>
      </c>
      <c r="G12" s="106">
        <f>SEKTOR_TL!L12</f>
        <v>47.206542244922304</v>
      </c>
    </row>
    <row r="13" spans="1:7" ht="13.8" x14ac:dyDescent="0.25">
      <c r="A13" s="97" t="s">
        <v>7</v>
      </c>
      <c r="B13" s="106">
        <f>SEKTOR_USD!D13</f>
        <v>3.0003111573813714</v>
      </c>
      <c r="C13" s="106">
        <f>SEKTOR_TL!D13</f>
        <v>19.751367122382192</v>
      </c>
      <c r="D13" s="106">
        <f>SEKTOR_USD!H13</f>
        <v>9.7289577780418668</v>
      </c>
      <c r="E13" s="106">
        <f>SEKTOR_TL!H13</f>
        <v>31.67557198228549</v>
      </c>
      <c r="F13" s="106">
        <f>SEKTOR_USD!L13</f>
        <v>8.274903781369602</v>
      </c>
      <c r="G13" s="106">
        <f>SEKTOR_TL!L13</f>
        <v>32.349499514573047</v>
      </c>
    </row>
    <row r="14" spans="1:7" ht="13.8" x14ac:dyDescent="0.25">
      <c r="A14" s="97" t="s">
        <v>8</v>
      </c>
      <c r="B14" s="106">
        <f>SEKTOR_USD!D14</f>
        <v>46.907604523081147</v>
      </c>
      <c r="C14" s="106">
        <f>SEKTOR_TL!D14</f>
        <v>70.799352784794877</v>
      </c>
      <c r="D14" s="106">
        <f>SEKTOR_USD!H14</f>
        <v>7.7882541715897577</v>
      </c>
      <c r="E14" s="106">
        <f>SEKTOR_TL!H14</f>
        <v>29.346713104899841</v>
      </c>
      <c r="F14" s="106">
        <f>SEKTOR_USD!L14</f>
        <v>0.22830392023524257</v>
      </c>
      <c r="G14" s="106">
        <f>SEKTOR_TL!L14</f>
        <v>22.513762633517441</v>
      </c>
    </row>
    <row r="15" spans="1:7" ht="13.8" x14ac:dyDescent="0.25">
      <c r="A15" s="97" t="s">
        <v>9</v>
      </c>
      <c r="B15" s="106">
        <f>SEKTOR_USD!D15</f>
        <v>14.851435866677967</v>
      </c>
      <c r="C15" s="106">
        <f>SEKTOR_TL!D15</f>
        <v>33.529853516541102</v>
      </c>
      <c r="D15" s="106">
        <f>SEKTOR_USD!H15</f>
        <v>10.894408932619195</v>
      </c>
      <c r="E15" s="106">
        <f>SEKTOR_TL!H15</f>
        <v>33.074122105278562</v>
      </c>
      <c r="F15" s="106">
        <f>SEKTOR_USD!L15</f>
        <v>10.024389963200509</v>
      </c>
      <c r="G15" s="106">
        <f>SEKTOR_TL!L15</f>
        <v>34.487978631031282</v>
      </c>
    </row>
    <row r="16" spans="1:7" ht="13.8" x14ac:dyDescent="0.25">
      <c r="A16" s="97" t="s">
        <v>10</v>
      </c>
      <c r="B16" s="106">
        <f>SEKTOR_USD!D16</f>
        <v>-3.8081854894488636</v>
      </c>
      <c r="C16" s="106">
        <f>SEKTOR_TL!D16</f>
        <v>11.835597040287208</v>
      </c>
      <c r="D16" s="106">
        <f>SEKTOR_USD!H16</f>
        <v>-12.78320605862362</v>
      </c>
      <c r="E16" s="106">
        <f>SEKTOR_TL!H16</f>
        <v>4.6608066024119452</v>
      </c>
      <c r="F16" s="106">
        <f>SEKTOR_USD!L16</f>
        <v>-9.3243036776843464</v>
      </c>
      <c r="G16" s="106">
        <f>SEKTOR_TL!L16</f>
        <v>10.837161773205178</v>
      </c>
    </row>
    <row r="17" spans="1:7" ht="13.8" x14ac:dyDescent="0.25">
      <c r="A17" s="107" t="s">
        <v>11</v>
      </c>
      <c r="B17" s="106">
        <f>SEKTOR_USD!D17</f>
        <v>2.1578565969884953</v>
      </c>
      <c r="C17" s="106">
        <f>SEKTOR_TL!D17</f>
        <v>18.771903233274305</v>
      </c>
      <c r="D17" s="106">
        <f>SEKTOR_USD!H17</f>
        <v>47.903207468654379</v>
      </c>
      <c r="E17" s="106">
        <f>SEKTOR_TL!H17</f>
        <v>77.484957807071623</v>
      </c>
      <c r="F17" s="106">
        <f>SEKTOR_USD!L17</f>
        <v>41.750484288348524</v>
      </c>
      <c r="G17" s="106">
        <f>SEKTOR_TL!L17</f>
        <v>73.268273591754848</v>
      </c>
    </row>
    <row r="18" spans="1:7" s="21" customFormat="1" ht="15.6" x14ac:dyDescent="0.3">
      <c r="A18" s="95" t="s">
        <v>12</v>
      </c>
      <c r="B18" s="105">
        <f>SEKTOR_USD!D18</f>
        <v>23.268707585993383</v>
      </c>
      <c r="C18" s="105">
        <f>SEKTOR_TL!D18</f>
        <v>43.316035563005222</v>
      </c>
      <c r="D18" s="105">
        <f>SEKTOR_USD!H18</f>
        <v>35.80195452300844</v>
      </c>
      <c r="E18" s="105">
        <f>SEKTOR_TL!H18</f>
        <v>62.963363548029847</v>
      </c>
      <c r="F18" s="105">
        <f>SEKTOR_USD!L18</f>
        <v>32.352482641953578</v>
      </c>
      <c r="G18" s="105">
        <f>SEKTOR_TL!L18</f>
        <v>61.780654846333924</v>
      </c>
    </row>
    <row r="19" spans="1:7" ht="13.8" x14ac:dyDescent="0.25">
      <c r="A19" s="97" t="s">
        <v>13</v>
      </c>
      <c r="B19" s="106">
        <f>SEKTOR_USD!D19</f>
        <v>23.268707585993383</v>
      </c>
      <c r="C19" s="106">
        <f>SEKTOR_TL!D19</f>
        <v>43.316035563005222</v>
      </c>
      <c r="D19" s="106">
        <f>SEKTOR_USD!H19</f>
        <v>35.80195452300844</v>
      </c>
      <c r="E19" s="106">
        <f>SEKTOR_TL!H19</f>
        <v>62.963363548029847</v>
      </c>
      <c r="F19" s="106">
        <f>SEKTOR_USD!L19</f>
        <v>32.352482641953578</v>
      </c>
      <c r="G19" s="106">
        <f>SEKTOR_TL!L19</f>
        <v>61.780654846333924</v>
      </c>
    </row>
    <row r="20" spans="1:7" s="21" customFormat="1" ht="15.6" x14ac:dyDescent="0.3">
      <c r="A20" s="95" t="s">
        <v>110</v>
      </c>
      <c r="B20" s="105">
        <f>SEKTOR_USD!D20</f>
        <v>16.845361547522941</v>
      </c>
      <c r="C20" s="105">
        <f>SEKTOR_TL!D20</f>
        <v>35.848053564080473</v>
      </c>
      <c r="D20" s="105">
        <f>SEKTOR_USD!H20</f>
        <v>25.033391927914394</v>
      </c>
      <c r="E20" s="105">
        <f>SEKTOR_TL!H20</f>
        <v>50.041007700959149</v>
      </c>
      <c r="F20" s="105">
        <f>SEKTOR_USD!L20</f>
        <v>21.210360603244162</v>
      </c>
      <c r="G20" s="105">
        <f>SEKTOR_TL!L20</f>
        <v>48.161115840959908</v>
      </c>
    </row>
    <row r="21" spans="1:7" ht="13.8" x14ac:dyDescent="0.25">
      <c r="A21" s="97" t="s">
        <v>109</v>
      </c>
      <c r="B21" s="106">
        <f>SEKTOR_USD!D21</f>
        <v>16.845361547522941</v>
      </c>
      <c r="C21" s="106">
        <f>SEKTOR_TL!D21</f>
        <v>35.848053564080473</v>
      </c>
      <c r="D21" s="106">
        <f>SEKTOR_USD!H21</f>
        <v>25.033391927914394</v>
      </c>
      <c r="E21" s="106">
        <f>SEKTOR_TL!H21</f>
        <v>50.041007700959149</v>
      </c>
      <c r="F21" s="106">
        <f>SEKTOR_USD!L21</f>
        <v>21.210360603244162</v>
      </c>
      <c r="G21" s="106">
        <f>SEKTOR_TL!L21</f>
        <v>48.161115840959908</v>
      </c>
    </row>
    <row r="22" spans="1:7" ht="16.8" x14ac:dyDescent="0.3">
      <c r="A22" s="92" t="s">
        <v>14</v>
      </c>
      <c r="B22" s="105">
        <f>SEKTOR_USD!D22</f>
        <v>18.753877094850385</v>
      </c>
      <c r="C22" s="105">
        <f>SEKTOR_TL!D22</f>
        <v>38.066953132428068</v>
      </c>
      <c r="D22" s="105">
        <f>SEKTOR_USD!H22</f>
        <v>35.036659070738779</v>
      </c>
      <c r="E22" s="105">
        <f>SEKTOR_TL!H22</f>
        <v>62.045003267812071</v>
      </c>
      <c r="F22" s="105">
        <f>SEKTOR_USD!L22</f>
        <v>29.936493997248476</v>
      </c>
      <c r="G22" s="105">
        <f>SEKTOR_TL!L22</f>
        <v>58.827478470345049</v>
      </c>
    </row>
    <row r="23" spans="1:7" s="21" customFormat="1" ht="15.6" x14ac:dyDescent="0.3">
      <c r="A23" s="95" t="s">
        <v>15</v>
      </c>
      <c r="B23" s="105">
        <f>SEKTOR_USD!D23</f>
        <v>14.141856738870004</v>
      </c>
      <c r="C23" s="105">
        <f>SEKTOR_TL!D23</f>
        <v>32.704874740441333</v>
      </c>
      <c r="D23" s="105">
        <f>SEKTOR_USD!H23</f>
        <v>37.129140770836848</v>
      </c>
      <c r="E23" s="105">
        <f>SEKTOR_TL!H23</f>
        <v>64.555996995467922</v>
      </c>
      <c r="F23" s="105">
        <f>SEKTOR_USD!L23</f>
        <v>32.627773602420774</v>
      </c>
      <c r="G23" s="105">
        <f>SEKTOR_TL!L23</f>
        <v>62.117155915060721</v>
      </c>
    </row>
    <row r="24" spans="1:7" ht="13.8" x14ac:dyDescent="0.25">
      <c r="A24" s="97" t="s">
        <v>16</v>
      </c>
      <c r="B24" s="106">
        <f>SEKTOR_USD!D24</f>
        <v>19.37979351345264</v>
      </c>
      <c r="C24" s="106">
        <f>SEKTOR_TL!D24</f>
        <v>38.794663039220872</v>
      </c>
      <c r="D24" s="106">
        <f>SEKTOR_USD!H24</f>
        <v>42.46797819675573</v>
      </c>
      <c r="E24" s="106">
        <f>SEKTOR_TL!H24</f>
        <v>70.962641932352383</v>
      </c>
      <c r="F24" s="106">
        <f>SEKTOR_USD!L24</f>
        <v>37.666133040535918</v>
      </c>
      <c r="G24" s="106">
        <f>SEKTOR_TL!L24</f>
        <v>68.275779259169397</v>
      </c>
    </row>
    <row r="25" spans="1:7" ht="13.8" x14ac:dyDescent="0.25">
      <c r="A25" s="97" t="s">
        <v>17</v>
      </c>
      <c r="B25" s="106">
        <f>SEKTOR_USD!D25</f>
        <v>21.891296207442167</v>
      </c>
      <c r="C25" s="106">
        <f>SEKTOR_TL!D25</f>
        <v>41.714614229244425</v>
      </c>
      <c r="D25" s="106">
        <f>SEKTOR_USD!H25</f>
        <v>27.545799157338298</v>
      </c>
      <c r="E25" s="106">
        <f>SEKTOR_TL!H25</f>
        <v>53.055915212028424</v>
      </c>
      <c r="F25" s="106">
        <f>SEKTOR_USD!L25</f>
        <v>20.877436143397517</v>
      </c>
      <c r="G25" s="106">
        <f>SEKTOR_TL!L25</f>
        <v>47.754166639454866</v>
      </c>
    </row>
    <row r="26" spans="1:7" ht="13.8" x14ac:dyDescent="0.25">
      <c r="A26" s="97" t="s">
        <v>18</v>
      </c>
      <c r="B26" s="106">
        <f>SEKTOR_USD!D26</f>
        <v>-3.4512290148915103</v>
      </c>
      <c r="C26" s="106">
        <f>SEKTOR_TL!D26</f>
        <v>12.250605746096973</v>
      </c>
      <c r="D26" s="106">
        <f>SEKTOR_USD!H26</f>
        <v>27.252201661857196</v>
      </c>
      <c r="E26" s="106">
        <f>SEKTOR_TL!H26</f>
        <v>52.70359601632223</v>
      </c>
      <c r="F26" s="106">
        <f>SEKTOR_USD!L26</f>
        <v>24.834331475692881</v>
      </c>
      <c r="G26" s="106">
        <f>SEKTOR_TL!L26</f>
        <v>52.590865621134789</v>
      </c>
    </row>
    <row r="27" spans="1:7" s="21" customFormat="1" ht="15.6" x14ac:dyDescent="0.3">
      <c r="A27" s="95" t="s">
        <v>19</v>
      </c>
      <c r="B27" s="105">
        <f>SEKTOR_USD!D27</f>
        <v>34.370874250504343</v>
      </c>
      <c r="C27" s="105">
        <f>SEKTOR_TL!D27</f>
        <v>56.223760026713798</v>
      </c>
      <c r="D27" s="105">
        <f>SEKTOR_USD!H27</f>
        <v>38.495876457906711</v>
      </c>
      <c r="E27" s="105">
        <f>SEKTOR_TL!H27</f>
        <v>66.196090066501739</v>
      </c>
      <c r="F27" s="105">
        <f>SEKTOR_USD!L27</f>
        <v>29.856374894759707</v>
      </c>
      <c r="G27" s="105">
        <f>SEKTOR_TL!L27</f>
        <v>58.729545128955465</v>
      </c>
    </row>
    <row r="28" spans="1:7" ht="13.8" x14ac:dyDescent="0.25">
      <c r="A28" s="97" t="s">
        <v>20</v>
      </c>
      <c r="B28" s="106">
        <f>SEKTOR_USD!D28</f>
        <v>34.370874250504343</v>
      </c>
      <c r="C28" s="106">
        <f>SEKTOR_TL!D28</f>
        <v>56.223760026713798</v>
      </c>
      <c r="D28" s="106">
        <f>SEKTOR_USD!H28</f>
        <v>38.495876457906711</v>
      </c>
      <c r="E28" s="106">
        <f>SEKTOR_TL!H28</f>
        <v>66.196090066501739</v>
      </c>
      <c r="F28" s="106">
        <f>SEKTOR_USD!L28</f>
        <v>29.856374894759707</v>
      </c>
      <c r="G28" s="106">
        <f>SEKTOR_TL!L28</f>
        <v>58.729545128955465</v>
      </c>
    </row>
    <row r="29" spans="1:7" s="21" customFormat="1" ht="15.6" x14ac:dyDescent="0.3">
      <c r="A29" s="95" t="s">
        <v>21</v>
      </c>
      <c r="B29" s="105">
        <f>SEKTOR_USD!D29</f>
        <v>16.689986673419639</v>
      </c>
      <c r="C29" s="105">
        <f>SEKTOR_TL!D29</f>
        <v>35.667409900180189</v>
      </c>
      <c r="D29" s="105">
        <f>SEKTOR_USD!H29</f>
        <v>34.14118098952283</v>
      </c>
      <c r="E29" s="105">
        <f>SEKTOR_TL!H29</f>
        <v>60.970422856866932</v>
      </c>
      <c r="F29" s="105">
        <f>SEKTOR_USD!L29</f>
        <v>29.64500175459337</v>
      </c>
      <c r="G29" s="105">
        <f>SEKTOR_TL!L29</f>
        <v>58.471173813582823</v>
      </c>
    </row>
    <row r="30" spans="1:7" ht="13.8" x14ac:dyDescent="0.25">
      <c r="A30" s="97" t="s">
        <v>22</v>
      </c>
      <c r="B30" s="106">
        <f>SEKTOR_USD!D30</f>
        <v>3.6006629296599915</v>
      </c>
      <c r="C30" s="106">
        <f>SEKTOR_TL!D30</f>
        <v>20.449354775787043</v>
      </c>
      <c r="D30" s="106">
        <f>SEKTOR_USD!H30</f>
        <v>19.8422705618766</v>
      </c>
      <c r="E30" s="106">
        <f>SEKTOR_TL!H30</f>
        <v>43.811623143373637</v>
      </c>
      <c r="F30" s="106">
        <f>SEKTOR_USD!L30</f>
        <v>18.263600751029042</v>
      </c>
      <c r="G30" s="106">
        <f>SEKTOR_TL!L30</f>
        <v>44.55915289285322</v>
      </c>
    </row>
    <row r="31" spans="1:7" ht="13.8" x14ac:dyDescent="0.25">
      <c r="A31" s="97" t="s">
        <v>23</v>
      </c>
      <c r="B31" s="106">
        <f>SEKTOR_USD!D31</f>
        <v>-10.560099534318082</v>
      </c>
      <c r="C31" s="106">
        <f>SEKTOR_TL!D31</f>
        <v>3.9856116520832727</v>
      </c>
      <c r="D31" s="106">
        <f>SEKTOR_USD!H31</f>
        <v>18.958577891349929</v>
      </c>
      <c r="E31" s="106">
        <f>SEKTOR_TL!H31</f>
        <v>42.751185313612005</v>
      </c>
      <c r="F31" s="106">
        <f>SEKTOR_USD!L31</f>
        <v>16.090098060538782</v>
      </c>
      <c r="G31" s="106">
        <f>SEKTOR_TL!L31</f>
        <v>41.902378485915712</v>
      </c>
    </row>
    <row r="32" spans="1:7" ht="13.8" x14ac:dyDescent="0.25">
      <c r="A32" s="97" t="s">
        <v>24</v>
      </c>
      <c r="B32" s="106">
        <f>SEKTOR_USD!D32</f>
        <v>398.9353226208878</v>
      </c>
      <c r="C32" s="106">
        <f>SEKTOR_TL!D32</f>
        <v>480.07773295174513</v>
      </c>
      <c r="D32" s="106">
        <f>SEKTOR_USD!H32</f>
        <v>24.058903960870083</v>
      </c>
      <c r="E32" s="106">
        <f>SEKTOR_TL!H32</f>
        <v>48.871614834675214</v>
      </c>
      <c r="F32" s="106">
        <f>SEKTOR_USD!L32</f>
        <v>29.904580173841872</v>
      </c>
      <c r="G32" s="106">
        <f>SEKTOR_TL!L32</f>
        <v>58.788468705312233</v>
      </c>
    </row>
    <row r="33" spans="1:7" ht="13.8" x14ac:dyDescent="0.25">
      <c r="A33" s="97" t="s">
        <v>105</v>
      </c>
      <c r="B33" s="106">
        <f>SEKTOR_USD!D33</f>
        <v>9.9783316891007345</v>
      </c>
      <c r="C33" s="106">
        <f>SEKTOR_TL!D33</f>
        <v>27.864230948634454</v>
      </c>
      <c r="D33" s="106">
        <f>SEKTOR_USD!H33</f>
        <v>32.86955540430435</v>
      </c>
      <c r="E33" s="106">
        <f>SEKTOR_TL!H33</f>
        <v>59.444462621104442</v>
      </c>
      <c r="F33" s="106">
        <f>SEKTOR_USD!L33</f>
        <v>29.958166751296311</v>
      </c>
      <c r="G33" s="106">
        <f>SEKTOR_TL!L33</f>
        <v>58.853970095376894</v>
      </c>
    </row>
    <row r="34" spans="1:7" ht="13.8" x14ac:dyDescent="0.25">
      <c r="A34" s="97" t="s">
        <v>25</v>
      </c>
      <c r="B34" s="106">
        <f>SEKTOR_USD!D34</f>
        <v>10.147499382600579</v>
      </c>
      <c r="C34" s="106">
        <f>SEKTOR_TL!D34</f>
        <v>28.060910573597837</v>
      </c>
      <c r="D34" s="106">
        <f>SEKTOR_USD!H34</f>
        <v>27.117547391875018</v>
      </c>
      <c r="E34" s="106">
        <f>SEKTOR_TL!H34</f>
        <v>52.5420098828275</v>
      </c>
      <c r="F34" s="106">
        <f>SEKTOR_USD!L34</f>
        <v>23.321535311113283</v>
      </c>
      <c r="G34" s="106">
        <f>SEKTOR_TL!L34</f>
        <v>50.74170382779846</v>
      </c>
    </row>
    <row r="35" spans="1:7" ht="13.8" x14ac:dyDescent="0.25">
      <c r="A35" s="97" t="s">
        <v>26</v>
      </c>
      <c r="B35" s="106">
        <f>SEKTOR_USD!D35</f>
        <v>42.967189634611032</v>
      </c>
      <c r="C35" s="106">
        <f>SEKTOR_TL!D35</f>
        <v>66.218103809705084</v>
      </c>
      <c r="D35" s="106">
        <f>SEKTOR_USD!H35</f>
        <v>48.804256361014495</v>
      </c>
      <c r="E35" s="106">
        <f>SEKTOR_TL!H35</f>
        <v>78.566223233154631</v>
      </c>
      <c r="F35" s="106">
        <f>SEKTOR_USD!L35</f>
        <v>43.266256266451393</v>
      </c>
      <c r="G35" s="106">
        <f>SEKTOR_TL!L35</f>
        <v>75.12107286170577</v>
      </c>
    </row>
    <row r="36" spans="1:7" ht="13.8" x14ac:dyDescent="0.25">
      <c r="A36" s="97" t="s">
        <v>27</v>
      </c>
      <c r="B36" s="106">
        <f>SEKTOR_USD!D36</f>
        <v>107.8491311314709</v>
      </c>
      <c r="C36" s="106">
        <f>SEKTOR_TL!D36</f>
        <v>141.6518681206839</v>
      </c>
      <c r="D36" s="106">
        <f>SEKTOR_USD!H36</f>
        <v>80.643622506582105</v>
      </c>
      <c r="E36" s="106">
        <f>SEKTOR_TL!H36</f>
        <v>116.77370131065072</v>
      </c>
      <c r="F36" s="106">
        <f>SEKTOR_USD!L36</f>
        <v>70.611935644569385</v>
      </c>
      <c r="G36" s="106">
        <f>SEKTOR_TL!L36</f>
        <v>108.54698092704855</v>
      </c>
    </row>
    <row r="37" spans="1:7" ht="13.8" x14ac:dyDescent="0.25">
      <c r="A37" s="97" t="s">
        <v>106</v>
      </c>
      <c r="B37" s="106">
        <f>SEKTOR_USD!D37</f>
        <v>7.0070625881384379</v>
      </c>
      <c r="C37" s="106">
        <f>SEKTOR_TL!D37</f>
        <v>24.409741025928742</v>
      </c>
      <c r="D37" s="106">
        <f>SEKTOR_USD!H37</f>
        <v>23.097920116303051</v>
      </c>
      <c r="E37" s="106">
        <f>SEKTOR_TL!H37</f>
        <v>47.718427016605716</v>
      </c>
      <c r="F37" s="106">
        <f>SEKTOR_USD!L37</f>
        <v>21.866202225798308</v>
      </c>
      <c r="G37" s="106">
        <f>SEKTOR_TL!L37</f>
        <v>48.962781854731077</v>
      </c>
    </row>
    <row r="38" spans="1:7" ht="13.8" x14ac:dyDescent="0.25">
      <c r="A38" s="107" t="s">
        <v>28</v>
      </c>
      <c r="B38" s="106">
        <f>SEKTOR_USD!D38</f>
        <v>-1.227035301809714</v>
      </c>
      <c r="C38" s="106">
        <f>SEKTOR_TL!D38</f>
        <v>14.836522573858552</v>
      </c>
      <c r="D38" s="106">
        <f>SEKTOR_USD!H38</f>
        <v>44.524003019252831</v>
      </c>
      <c r="E38" s="106">
        <f>SEKTOR_TL!H38</f>
        <v>73.429887133566368</v>
      </c>
      <c r="F38" s="106">
        <f>SEKTOR_USD!L38</f>
        <v>35.205123898409042</v>
      </c>
      <c r="G38" s="106">
        <f>SEKTOR_TL!L38</f>
        <v>65.267572215005515</v>
      </c>
    </row>
    <row r="39" spans="1:7" ht="13.8" x14ac:dyDescent="0.25">
      <c r="A39" s="107" t="s">
        <v>107</v>
      </c>
      <c r="B39" s="106">
        <f>SEKTOR_USD!D39</f>
        <v>5.0513075245020627</v>
      </c>
      <c r="C39" s="106">
        <f>SEKTOR_TL!D39</f>
        <v>22.135919325826109</v>
      </c>
      <c r="D39" s="106">
        <f>SEKTOR_USD!H39</f>
        <v>33.339822976430575</v>
      </c>
      <c r="E39" s="106">
        <f>SEKTOR_TL!H39</f>
        <v>60.008787233297525</v>
      </c>
      <c r="F39" s="106">
        <f>SEKTOR_USD!L39</f>
        <v>17.287623985493923</v>
      </c>
      <c r="G39" s="106">
        <f>SEKTOR_TL!L39</f>
        <v>43.366170660172152</v>
      </c>
    </row>
    <row r="40" spans="1:7" ht="13.8" x14ac:dyDescent="0.25">
      <c r="A40" s="107" t="s">
        <v>29</v>
      </c>
      <c r="B40" s="106">
        <f>SEKTOR_USD!D40</f>
        <v>11.818402063198505</v>
      </c>
      <c r="C40" s="106">
        <f>SEKTOR_TL!D40</f>
        <v>30.003554028570701</v>
      </c>
      <c r="D40" s="106">
        <f>SEKTOR_USD!H40</f>
        <v>35.59551161337636</v>
      </c>
      <c r="E40" s="106">
        <f>SEKTOR_TL!H40</f>
        <v>62.715630508748852</v>
      </c>
      <c r="F40" s="106">
        <f>SEKTOR_USD!L40</f>
        <v>31.844516923237837</v>
      </c>
      <c r="G40" s="106">
        <f>SEKTOR_TL!L40</f>
        <v>61.159744494122123</v>
      </c>
    </row>
    <row r="41" spans="1:7" ht="13.8" x14ac:dyDescent="0.25">
      <c r="A41" s="97" t="s">
        <v>30</v>
      </c>
      <c r="B41" s="106">
        <f>SEKTOR_USD!D41</f>
        <v>-3.345215846611989</v>
      </c>
      <c r="C41" s="106">
        <f>SEKTOR_TL!D41</f>
        <v>12.373859954669706</v>
      </c>
      <c r="D41" s="106">
        <f>SEKTOR_USD!H41</f>
        <v>33.953268650038446</v>
      </c>
      <c r="E41" s="106">
        <f>SEKTOR_TL!H41</f>
        <v>60.744926640688625</v>
      </c>
      <c r="F41" s="106">
        <f>SEKTOR_USD!L41</f>
        <v>17.680259386357537</v>
      </c>
      <c r="G41" s="106">
        <f>SEKTOR_TL!L41</f>
        <v>43.846107348926296</v>
      </c>
    </row>
    <row r="42" spans="1:7" ht="16.8" x14ac:dyDescent="0.3">
      <c r="A42" s="92" t="s">
        <v>31</v>
      </c>
      <c r="B42" s="105">
        <f>SEKTOR_USD!D42</f>
        <v>18.352568086900639</v>
      </c>
      <c r="C42" s="105">
        <f>SEKTOR_TL!D42</f>
        <v>37.600378791044989</v>
      </c>
      <c r="D42" s="105">
        <f>SEKTOR_USD!H42</f>
        <v>44.46682895177377</v>
      </c>
      <c r="E42" s="105">
        <f>SEKTOR_TL!H42</f>
        <v>73.36127782395198</v>
      </c>
      <c r="F42" s="105">
        <f>SEKTOR_USD!L42</f>
        <v>40.655245186072129</v>
      </c>
      <c r="G42" s="105">
        <f>SEKTOR_TL!L42</f>
        <v>71.929511404279097</v>
      </c>
    </row>
    <row r="43" spans="1:7" ht="13.8" x14ac:dyDescent="0.25">
      <c r="A43" s="97" t="s">
        <v>32</v>
      </c>
      <c r="B43" s="106">
        <f>SEKTOR_USD!D43</f>
        <v>18.352568086900639</v>
      </c>
      <c r="C43" s="106">
        <f>SEKTOR_TL!D43</f>
        <v>37.600378791044989</v>
      </c>
      <c r="D43" s="106">
        <f>SEKTOR_USD!H43</f>
        <v>44.46682895177377</v>
      </c>
      <c r="E43" s="106">
        <f>SEKTOR_TL!H43</f>
        <v>73.36127782395198</v>
      </c>
      <c r="F43" s="106">
        <f>SEKTOR_USD!L43</f>
        <v>40.655245186072129</v>
      </c>
      <c r="G43" s="106">
        <f>SEKTOR_TL!L43</f>
        <v>71.929511404279097</v>
      </c>
    </row>
    <row r="44" spans="1:7" ht="17.399999999999999" x14ac:dyDescent="0.3">
      <c r="A44" s="108" t="s">
        <v>40</v>
      </c>
      <c r="B44" s="109">
        <f>SEKTOR_USD!D44</f>
        <v>19.185299893134548</v>
      </c>
      <c r="C44" s="109">
        <f>SEKTOR_TL!D44</f>
        <v>38.568538703595465</v>
      </c>
      <c r="D44" s="109">
        <f>SEKTOR_USD!H44</f>
        <v>33.093546894541475</v>
      </c>
      <c r="E44" s="109">
        <f>SEKTOR_TL!H44</f>
        <v>59.713254088674915</v>
      </c>
      <c r="F44" s="109">
        <f>SEKTOR_USD!L44</f>
        <v>28.374480088975019</v>
      </c>
      <c r="G44" s="109">
        <f>SEKTOR_TL!L44</f>
        <v>56.91815551761141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D92"/>
  <sheetViews>
    <sheetView showGridLines="0" workbookViewId="0">
      <selection activeCell="C1" sqref="C1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9" t="s">
        <v>62</v>
      </c>
      <c r="B2" s="159"/>
      <c r="C2" s="159"/>
      <c r="D2" s="159"/>
    </row>
    <row r="3" spans="1:4" ht="15.6" x14ac:dyDescent="0.3">
      <c r="A3" s="158" t="s">
        <v>63</v>
      </c>
      <c r="B3" s="158"/>
      <c r="C3" s="158"/>
      <c r="D3" s="158"/>
    </row>
    <row r="4" spans="1:4" x14ac:dyDescent="0.25">
      <c r="A4" s="127"/>
      <c r="B4" s="128"/>
      <c r="C4" s="128"/>
      <c r="D4" s="127"/>
    </row>
    <row r="5" spans="1:4" x14ac:dyDescent="0.25">
      <c r="A5" s="129" t="s">
        <v>64</v>
      </c>
      <c r="B5" s="130" t="s">
        <v>155</v>
      </c>
      <c r="C5" s="130" t="s">
        <v>156</v>
      </c>
      <c r="D5" s="131" t="s">
        <v>65</v>
      </c>
    </row>
    <row r="6" spans="1:4" x14ac:dyDescent="0.25">
      <c r="A6" s="132" t="s">
        <v>157</v>
      </c>
      <c r="B6" s="133">
        <v>1.2429300000000001</v>
      </c>
      <c r="C6" s="133">
        <v>36.463839999999998</v>
      </c>
      <c r="D6" s="139">
        <f t="shared" ref="D6:D15" si="0">(C6-B6)/B6</f>
        <v>28.337002083785887</v>
      </c>
    </row>
    <row r="7" spans="1:4" x14ac:dyDescent="0.25">
      <c r="A7" s="132" t="s">
        <v>158</v>
      </c>
      <c r="B7" s="133">
        <v>65.661900000000003</v>
      </c>
      <c r="C7" s="133">
        <v>828.85587999999996</v>
      </c>
      <c r="D7" s="139">
        <f t="shared" si="0"/>
        <v>11.623087056573143</v>
      </c>
    </row>
    <row r="8" spans="1:4" x14ac:dyDescent="0.25">
      <c r="A8" s="132" t="s">
        <v>159</v>
      </c>
      <c r="B8" s="133">
        <v>7.6197999999999997</v>
      </c>
      <c r="C8" s="133">
        <v>57.394219999999997</v>
      </c>
      <c r="D8" s="139">
        <f t="shared" si="0"/>
        <v>6.5322475655529022</v>
      </c>
    </row>
    <row r="9" spans="1:4" x14ac:dyDescent="0.25">
      <c r="A9" s="132" t="s">
        <v>160</v>
      </c>
      <c r="B9" s="133">
        <v>2183.4409999999998</v>
      </c>
      <c r="C9" s="133">
        <v>15909.025659999999</v>
      </c>
      <c r="D9" s="139">
        <f t="shared" si="0"/>
        <v>6.2862173330994526</v>
      </c>
    </row>
    <row r="10" spans="1:4" x14ac:dyDescent="0.25">
      <c r="A10" s="132" t="s">
        <v>161</v>
      </c>
      <c r="B10" s="133">
        <v>10.73</v>
      </c>
      <c r="C10" s="133">
        <v>76.209220000000002</v>
      </c>
      <c r="D10" s="139">
        <f t="shared" si="0"/>
        <v>6.1024436160298228</v>
      </c>
    </row>
    <row r="11" spans="1:4" x14ac:dyDescent="0.25">
      <c r="A11" s="132" t="s">
        <v>162</v>
      </c>
      <c r="B11" s="133">
        <v>2642.1183799999999</v>
      </c>
      <c r="C11" s="133">
        <v>17437.857309999999</v>
      </c>
      <c r="D11" s="139">
        <f t="shared" si="0"/>
        <v>5.5999530687190484</v>
      </c>
    </row>
    <row r="12" spans="1:4" x14ac:dyDescent="0.25">
      <c r="A12" s="132" t="s">
        <v>163</v>
      </c>
      <c r="B12" s="133">
        <v>67.152600000000007</v>
      </c>
      <c r="C12" s="133">
        <v>418.14008999999999</v>
      </c>
      <c r="D12" s="139">
        <f t="shared" si="0"/>
        <v>5.2267148256359386</v>
      </c>
    </row>
    <row r="13" spans="1:4" x14ac:dyDescent="0.25">
      <c r="A13" s="132" t="s">
        <v>164</v>
      </c>
      <c r="B13" s="133">
        <v>12053.077139999999</v>
      </c>
      <c r="C13" s="133">
        <v>72166.82948</v>
      </c>
      <c r="D13" s="139">
        <f t="shared" si="0"/>
        <v>4.9874195312749823</v>
      </c>
    </row>
    <row r="14" spans="1:4" x14ac:dyDescent="0.25">
      <c r="A14" s="132" t="s">
        <v>165</v>
      </c>
      <c r="B14" s="133">
        <v>981.36833999999999</v>
      </c>
      <c r="C14" s="133">
        <v>5845.4930199999999</v>
      </c>
      <c r="D14" s="139">
        <f t="shared" si="0"/>
        <v>4.9564719807447633</v>
      </c>
    </row>
    <row r="15" spans="1:4" x14ac:dyDescent="0.25">
      <c r="A15" s="132" t="s">
        <v>166</v>
      </c>
      <c r="B15" s="133">
        <v>513.05273</v>
      </c>
      <c r="C15" s="133">
        <v>3015.0484999999999</v>
      </c>
      <c r="D15" s="139">
        <f t="shared" si="0"/>
        <v>4.8766834746206298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9" t="s">
        <v>66</v>
      </c>
      <c r="B18" s="159"/>
      <c r="C18" s="159"/>
      <c r="D18" s="159"/>
    </row>
    <row r="19" spans="1:4" ht="15.6" x14ac:dyDescent="0.3">
      <c r="A19" s="158" t="s">
        <v>67</v>
      </c>
      <c r="B19" s="158"/>
      <c r="C19" s="158"/>
      <c r="D19" s="158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64</v>
      </c>
      <c r="B21" s="130" t="s">
        <v>155</v>
      </c>
      <c r="C21" s="130" t="s">
        <v>156</v>
      </c>
      <c r="D21" s="131" t="s">
        <v>65</v>
      </c>
    </row>
    <row r="22" spans="1:4" x14ac:dyDescent="0.25">
      <c r="A22" s="132" t="s">
        <v>167</v>
      </c>
      <c r="B22" s="133">
        <v>1454780.4051000001</v>
      </c>
      <c r="C22" s="133">
        <v>1560366.5924</v>
      </c>
      <c r="D22" s="139">
        <f t="shared" ref="D22:D31" si="1">(C22-B22)/B22</f>
        <v>7.2578780226794426E-2</v>
      </c>
    </row>
    <row r="23" spans="1:4" x14ac:dyDescent="0.25">
      <c r="A23" s="132" t="s">
        <v>168</v>
      </c>
      <c r="B23" s="133">
        <v>1439945.1118000001</v>
      </c>
      <c r="C23" s="133">
        <v>1179141.38002</v>
      </c>
      <c r="D23" s="139">
        <f t="shared" si="1"/>
        <v>-0.1811206063639349</v>
      </c>
    </row>
    <row r="24" spans="1:4" x14ac:dyDescent="0.25">
      <c r="A24" s="132" t="s">
        <v>169</v>
      </c>
      <c r="B24" s="133">
        <v>891563.12612999999</v>
      </c>
      <c r="C24" s="133">
        <v>1150018.56442</v>
      </c>
      <c r="D24" s="139">
        <f t="shared" si="1"/>
        <v>0.28989022842597267</v>
      </c>
    </row>
    <row r="25" spans="1:4" x14ac:dyDescent="0.25">
      <c r="A25" s="132" t="s">
        <v>170</v>
      </c>
      <c r="B25" s="133">
        <v>827367.50968000002</v>
      </c>
      <c r="C25" s="133">
        <v>1026126.84638</v>
      </c>
      <c r="D25" s="139">
        <f t="shared" si="1"/>
        <v>0.24023101508648062</v>
      </c>
    </row>
    <row r="26" spans="1:4" x14ac:dyDescent="0.25">
      <c r="A26" s="132" t="s">
        <v>171</v>
      </c>
      <c r="B26" s="133">
        <v>690495.98831000004</v>
      </c>
      <c r="C26" s="133">
        <v>967976.61401000002</v>
      </c>
      <c r="D26" s="139">
        <f t="shared" si="1"/>
        <v>0.40185697005878085</v>
      </c>
    </row>
    <row r="27" spans="1:4" x14ac:dyDescent="0.25">
      <c r="A27" s="132" t="s">
        <v>172</v>
      </c>
      <c r="B27" s="133">
        <v>785879.68798000005</v>
      </c>
      <c r="C27" s="133">
        <v>893777.59912000003</v>
      </c>
      <c r="D27" s="139">
        <f t="shared" si="1"/>
        <v>0.13729571178679692</v>
      </c>
    </row>
    <row r="28" spans="1:4" x14ac:dyDescent="0.25">
      <c r="A28" s="132" t="s">
        <v>173</v>
      </c>
      <c r="B28" s="133">
        <v>708463.31403000001</v>
      </c>
      <c r="C28" s="133">
        <v>740645.46802999999</v>
      </c>
      <c r="D28" s="139">
        <f t="shared" si="1"/>
        <v>4.542529353698789E-2</v>
      </c>
    </row>
    <row r="29" spans="1:4" x14ac:dyDescent="0.25">
      <c r="A29" s="132" t="s">
        <v>174</v>
      </c>
      <c r="B29" s="133">
        <v>454414.48223999998</v>
      </c>
      <c r="C29" s="133">
        <v>586414.03203</v>
      </c>
      <c r="D29" s="139">
        <f t="shared" si="1"/>
        <v>0.29048270895619072</v>
      </c>
    </row>
    <row r="30" spans="1:4" x14ac:dyDescent="0.25">
      <c r="A30" s="132" t="s">
        <v>175</v>
      </c>
      <c r="B30" s="133">
        <v>406346.19208000001</v>
      </c>
      <c r="C30" s="133">
        <v>565152.79136999999</v>
      </c>
      <c r="D30" s="139">
        <f t="shared" si="1"/>
        <v>0.39081601448533987</v>
      </c>
    </row>
    <row r="31" spans="1:4" x14ac:dyDescent="0.25">
      <c r="A31" s="132" t="s">
        <v>176</v>
      </c>
      <c r="B31" s="133">
        <v>428921.95740000001</v>
      </c>
      <c r="C31" s="133">
        <v>507490.72269999998</v>
      </c>
      <c r="D31" s="139">
        <f t="shared" si="1"/>
        <v>0.18317729821121992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9" t="s">
        <v>68</v>
      </c>
      <c r="B33" s="159"/>
      <c r="C33" s="159"/>
      <c r="D33" s="159"/>
    </row>
    <row r="34" spans="1:4" ht="15.6" x14ac:dyDescent="0.3">
      <c r="A34" s="158" t="s">
        <v>72</v>
      </c>
      <c r="B34" s="158"/>
      <c r="C34" s="158"/>
      <c r="D34" s="158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70</v>
      </c>
      <c r="B36" s="130" t="s">
        <v>155</v>
      </c>
      <c r="C36" s="130" t="s">
        <v>156</v>
      </c>
      <c r="D36" s="131" t="s">
        <v>65</v>
      </c>
    </row>
    <row r="37" spans="1:4" x14ac:dyDescent="0.25">
      <c r="A37" s="132" t="s">
        <v>144</v>
      </c>
      <c r="B37" s="133">
        <v>41729.86378</v>
      </c>
      <c r="C37" s="133">
        <v>208205.03047999999</v>
      </c>
      <c r="D37" s="139">
        <f t="shared" ref="D37:D46" si="2">(C37-B37)/B37</f>
        <v>3.9893532262088778</v>
      </c>
    </row>
    <row r="38" spans="1:4" x14ac:dyDescent="0.25">
      <c r="A38" s="132" t="s">
        <v>148</v>
      </c>
      <c r="B38" s="133">
        <v>1103693.70264</v>
      </c>
      <c r="C38" s="133">
        <v>2294017.7712900001</v>
      </c>
      <c r="D38" s="139">
        <f t="shared" si="2"/>
        <v>1.078491311314709</v>
      </c>
    </row>
    <row r="39" spans="1:4" x14ac:dyDescent="0.25">
      <c r="A39" s="132" t="s">
        <v>132</v>
      </c>
      <c r="B39" s="133">
        <v>171070.26412000001</v>
      </c>
      <c r="C39" s="133">
        <v>251315.22706999999</v>
      </c>
      <c r="D39" s="139">
        <f t="shared" si="2"/>
        <v>0.46907604523081148</v>
      </c>
    </row>
    <row r="40" spans="1:4" x14ac:dyDescent="0.25">
      <c r="A40" s="132" t="s">
        <v>147</v>
      </c>
      <c r="B40" s="133">
        <v>800778.22903000005</v>
      </c>
      <c r="C40" s="133">
        <v>1144850.12925</v>
      </c>
      <c r="D40" s="139">
        <f t="shared" si="2"/>
        <v>0.4296718963461103</v>
      </c>
    </row>
    <row r="41" spans="1:4" x14ac:dyDescent="0.25">
      <c r="A41" s="132" t="s">
        <v>128</v>
      </c>
      <c r="B41" s="133">
        <v>667002.41604000004</v>
      </c>
      <c r="C41" s="133">
        <v>903561.05975000001</v>
      </c>
      <c r="D41" s="139">
        <f t="shared" si="2"/>
        <v>0.3546593505829424</v>
      </c>
    </row>
    <row r="42" spans="1:4" x14ac:dyDescent="0.25">
      <c r="A42" s="132" t="s">
        <v>141</v>
      </c>
      <c r="B42" s="133">
        <v>1721130.7699899999</v>
      </c>
      <c r="C42" s="133">
        <v>2312698.46263</v>
      </c>
      <c r="D42" s="139">
        <f t="shared" si="2"/>
        <v>0.34370874250504341</v>
      </c>
    </row>
    <row r="43" spans="1:4" x14ac:dyDescent="0.25">
      <c r="A43" s="134" t="s">
        <v>136</v>
      </c>
      <c r="B43" s="133">
        <v>234850.00985999999</v>
      </c>
      <c r="C43" s="133">
        <v>289496.57192000002</v>
      </c>
      <c r="D43" s="139">
        <f t="shared" si="2"/>
        <v>0.23268707585993384</v>
      </c>
    </row>
    <row r="44" spans="1:4" x14ac:dyDescent="0.25">
      <c r="A44" s="132" t="s">
        <v>139</v>
      </c>
      <c r="B44" s="133">
        <v>130849.26592999999</v>
      </c>
      <c r="C44" s="133">
        <v>159493.86632</v>
      </c>
      <c r="D44" s="139">
        <f t="shared" si="2"/>
        <v>0.21891296207442168</v>
      </c>
    </row>
    <row r="45" spans="1:4" x14ac:dyDescent="0.25">
      <c r="A45" s="132" t="s">
        <v>138</v>
      </c>
      <c r="B45" s="133">
        <v>769151.28098000004</v>
      </c>
      <c r="C45" s="133">
        <v>918211.21103999997</v>
      </c>
      <c r="D45" s="139">
        <f t="shared" si="2"/>
        <v>0.19379793513452639</v>
      </c>
    </row>
    <row r="46" spans="1:4" x14ac:dyDescent="0.25">
      <c r="A46" s="132" t="s">
        <v>154</v>
      </c>
      <c r="B46" s="133">
        <v>393981.22207000002</v>
      </c>
      <c r="C46" s="133">
        <v>466286.89409999998</v>
      </c>
      <c r="D46" s="139">
        <f t="shared" si="2"/>
        <v>0.18352568086900639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9" t="s">
        <v>71</v>
      </c>
      <c r="B48" s="159"/>
      <c r="C48" s="159"/>
      <c r="D48" s="159"/>
    </row>
    <row r="49" spans="1:4" ht="15.6" x14ac:dyDescent="0.3">
      <c r="A49" s="158" t="s">
        <v>69</v>
      </c>
      <c r="B49" s="158"/>
      <c r="C49" s="158"/>
      <c r="D49" s="158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70</v>
      </c>
      <c r="B51" s="130" t="s">
        <v>155</v>
      </c>
      <c r="C51" s="130" t="s">
        <v>156</v>
      </c>
      <c r="D51" s="131" t="s">
        <v>65</v>
      </c>
    </row>
    <row r="52" spans="1:4" x14ac:dyDescent="0.25">
      <c r="A52" s="132" t="s">
        <v>143</v>
      </c>
      <c r="B52" s="133">
        <v>2914054.4328200002</v>
      </c>
      <c r="C52" s="133">
        <v>2606327.38423</v>
      </c>
      <c r="D52" s="139">
        <f t="shared" ref="D52:D61" si="3">(C52-B52)/B52</f>
        <v>-0.10560099534318082</v>
      </c>
    </row>
    <row r="53" spans="1:4" x14ac:dyDescent="0.25">
      <c r="A53" s="132" t="s">
        <v>141</v>
      </c>
      <c r="B53" s="133">
        <v>1721130.7699899999</v>
      </c>
      <c r="C53" s="133">
        <v>2312698.46263</v>
      </c>
      <c r="D53" s="139">
        <f t="shared" si="3"/>
        <v>0.34370874250504341</v>
      </c>
    </row>
    <row r="54" spans="1:4" x14ac:dyDescent="0.25">
      <c r="A54" s="132" t="s">
        <v>148</v>
      </c>
      <c r="B54" s="133">
        <v>1103693.70264</v>
      </c>
      <c r="C54" s="133">
        <v>2294017.7712900001</v>
      </c>
      <c r="D54" s="139">
        <f t="shared" si="3"/>
        <v>1.078491311314709</v>
      </c>
    </row>
    <row r="55" spans="1:4" x14ac:dyDescent="0.25">
      <c r="A55" s="132" t="s">
        <v>142</v>
      </c>
      <c r="B55" s="133">
        <v>1846769.2877400001</v>
      </c>
      <c r="C55" s="133">
        <v>1913265.2248800001</v>
      </c>
      <c r="D55" s="139">
        <f t="shared" si="3"/>
        <v>3.6006629296599917E-2</v>
      </c>
    </row>
    <row r="56" spans="1:4" x14ac:dyDescent="0.25">
      <c r="A56" s="132" t="s">
        <v>145</v>
      </c>
      <c r="B56" s="133">
        <v>1121149.4062900001</v>
      </c>
      <c r="C56" s="133">
        <v>1233021.4127799999</v>
      </c>
      <c r="D56" s="139">
        <f t="shared" si="3"/>
        <v>9.9783316891007348E-2</v>
      </c>
    </row>
    <row r="57" spans="1:4" x14ac:dyDescent="0.25">
      <c r="A57" s="132" t="s">
        <v>147</v>
      </c>
      <c r="B57" s="133">
        <v>800778.22903000005</v>
      </c>
      <c r="C57" s="133">
        <v>1144850.12925</v>
      </c>
      <c r="D57" s="139">
        <f t="shared" si="3"/>
        <v>0.4296718963461103</v>
      </c>
    </row>
    <row r="58" spans="1:4" x14ac:dyDescent="0.25">
      <c r="A58" s="132" t="s">
        <v>138</v>
      </c>
      <c r="B58" s="133">
        <v>769151.28098000004</v>
      </c>
      <c r="C58" s="133">
        <v>918211.21103999997</v>
      </c>
      <c r="D58" s="139">
        <f t="shared" si="3"/>
        <v>0.19379793513452639</v>
      </c>
    </row>
    <row r="59" spans="1:4" x14ac:dyDescent="0.25">
      <c r="A59" s="132" t="s">
        <v>128</v>
      </c>
      <c r="B59" s="133">
        <v>667002.41604000004</v>
      </c>
      <c r="C59" s="133">
        <v>903561.05975000001</v>
      </c>
      <c r="D59" s="139">
        <f t="shared" si="3"/>
        <v>0.3546593505829424</v>
      </c>
    </row>
    <row r="60" spans="1:4" x14ac:dyDescent="0.25">
      <c r="A60" s="132" t="s">
        <v>146</v>
      </c>
      <c r="B60" s="133">
        <v>735206.19264999998</v>
      </c>
      <c r="C60" s="133">
        <v>809811.23650999996</v>
      </c>
      <c r="D60" s="139">
        <f t="shared" si="3"/>
        <v>0.10147499382600579</v>
      </c>
    </row>
    <row r="61" spans="1:4" x14ac:dyDescent="0.25">
      <c r="A61" s="132" t="s">
        <v>150</v>
      </c>
      <c r="B61" s="133">
        <v>694774.87872000004</v>
      </c>
      <c r="C61" s="133">
        <v>686249.74569000001</v>
      </c>
      <c r="D61" s="139">
        <f t="shared" si="3"/>
        <v>-1.227035301809714E-2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9" t="s">
        <v>73</v>
      </c>
      <c r="B63" s="159"/>
      <c r="C63" s="159"/>
      <c r="D63" s="159"/>
    </row>
    <row r="64" spans="1:4" ht="15.6" x14ac:dyDescent="0.3">
      <c r="A64" s="158" t="s">
        <v>74</v>
      </c>
      <c r="B64" s="158"/>
      <c r="C64" s="158"/>
      <c r="D64" s="158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75</v>
      </c>
      <c r="B66" s="130" t="s">
        <v>155</v>
      </c>
      <c r="C66" s="130" t="s">
        <v>156</v>
      </c>
      <c r="D66" s="131" t="s">
        <v>65</v>
      </c>
    </row>
    <row r="67" spans="1:4" x14ac:dyDescent="0.25">
      <c r="A67" s="132" t="s">
        <v>177</v>
      </c>
      <c r="B67" s="138">
        <v>6957664.9015800003</v>
      </c>
      <c r="C67" s="138">
        <v>8161601.2841999996</v>
      </c>
      <c r="D67" s="139">
        <f t="shared" ref="D67:D76" si="4">(C67-B67)/B67</f>
        <v>0.1730374198312713</v>
      </c>
    </row>
    <row r="68" spans="1:4" x14ac:dyDescent="0.25">
      <c r="A68" s="132" t="s">
        <v>178</v>
      </c>
      <c r="B68" s="138">
        <v>1327191.96796</v>
      </c>
      <c r="C68" s="138">
        <v>1597800.89907</v>
      </c>
      <c r="D68" s="139">
        <f t="shared" si="4"/>
        <v>0.20389584750572859</v>
      </c>
    </row>
    <row r="69" spans="1:4" x14ac:dyDescent="0.25">
      <c r="A69" s="132" t="s">
        <v>179</v>
      </c>
      <c r="B69" s="138">
        <v>1454427.03434</v>
      </c>
      <c r="C69" s="138">
        <v>1296226.41891</v>
      </c>
      <c r="D69" s="139">
        <f t="shared" si="4"/>
        <v>-0.10877177864188242</v>
      </c>
    </row>
    <row r="70" spans="1:4" x14ac:dyDescent="0.25">
      <c r="A70" s="132" t="s">
        <v>180</v>
      </c>
      <c r="B70" s="138">
        <v>900528.67486999999</v>
      </c>
      <c r="C70" s="138">
        <v>1150097.98997</v>
      </c>
      <c r="D70" s="139">
        <f t="shared" si="4"/>
        <v>0.2771364444736063</v>
      </c>
    </row>
    <row r="71" spans="1:4" x14ac:dyDescent="0.25">
      <c r="A71" s="132" t="s">
        <v>181</v>
      </c>
      <c r="B71" s="138">
        <v>697867.27641000005</v>
      </c>
      <c r="C71" s="138">
        <v>891128.68992000003</v>
      </c>
      <c r="D71" s="139">
        <f t="shared" si="4"/>
        <v>0.27693147399629336</v>
      </c>
    </row>
    <row r="72" spans="1:4" x14ac:dyDescent="0.25">
      <c r="A72" s="132" t="s">
        <v>182</v>
      </c>
      <c r="B72" s="138">
        <v>797870.39061999996</v>
      </c>
      <c r="C72" s="138">
        <v>889519.33019999997</v>
      </c>
      <c r="D72" s="139">
        <f t="shared" si="4"/>
        <v>0.1148669516470996</v>
      </c>
    </row>
    <row r="73" spans="1:4" x14ac:dyDescent="0.25">
      <c r="A73" s="132" t="s">
        <v>183</v>
      </c>
      <c r="B73" s="138">
        <v>500281.00125999999</v>
      </c>
      <c r="C73" s="138">
        <v>558230.58366</v>
      </c>
      <c r="D73" s="139">
        <f t="shared" si="4"/>
        <v>0.1158340657631393</v>
      </c>
    </row>
    <row r="74" spans="1:4" x14ac:dyDescent="0.25">
      <c r="A74" s="132" t="s">
        <v>184</v>
      </c>
      <c r="B74" s="138">
        <v>218108.57959000001</v>
      </c>
      <c r="C74" s="138">
        <v>430537.28156999999</v>
      </c>
      <c r="D74" s="139">
        <f t="shared" si="4"/>
        <v>0.97395848608671398</v>
      </c>
    </row>
    <row r="75" spans="1:4" x14ac:dyDescent="0.25">
      <c r="A75" s="132" t="s">
        <v>185</v>
      </c>
      <c r="B75" s="138">
        <v>330100.02518</v>
      </c>
      <c r="C75" s="138">
        <v>423980.71165000001</v>
      </c>
      <c r="D75" s="139">
        <f t="shared" si="4"/>
        <v>0.28440072495846641</v>
      </c>
    </row>
    <row r="76" spans="1:4" x14ac:dyDescent="0.25">
      <c r="A76" s="132" t="s">
        <v>186</v>
      </c>
      <c r="B76" s="138">
        <v>450694.15093</v>
      </c>
      <c r="C76" s="138">
        <v>419803.95003000001</v>
      </c>
      <c r="D76" s="139">
        <f t="shared" si="4"/>
        <v>-6.8539165277069991E-2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9" t="s">
        <v>76</v>
      </c>
      <c r="B78" s="159"/>
      <c r="C78" s="159"/>
      <c r="D78" s="159"/>
    </row>
    <row r="79" spans="1:4" ht="15.6" x14ac:dyDescent="0.3">
      <c r="A79" s="158" t="s">
        <v>77</v>
      </c>
      <c r="B79" s="158"/>
      <c r="C79" s="158"/>
      <c r="D79" s="158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75</v>
      </c>
      <c r="B81" s="130" t="s">
        <v>155</v>
      </c>
      <c r="C81" s="130" t="s">
        <v>156</v>
      </c>
      <c r="D81" s="131" t="s">
        <v>65</v>
      </c>
    </row>
    <row r="82" spans="1:4" x14ac:dyDescent="0.25">
      <c r="A82" s="132" t="s">
        <v>187</v>
      </c>
      <c r="B82" s="138">
        <v>4779.0355600000003</v>
      </c>
      <c r="C82" s="138">
        <v>157624.31018999999</v>
      </c>
      <c r="D82" s="139">
        <f t="shared" ref="D82:D91" si="5">(C82-B82)/B82</f>
        <v>31.982451838044074</v>
      </c>
    </row>
    <row r="83" spans="1:4" x14ac:dyDescent="0.25">
      <c r="A83" s="132" t="s">
        <v>188</v>
      </c>
      <c r="B83" s="138">
        <v>17960.161929999998</v>
      </c>
      <c r="C83" s="138">
        <v>106553.56204999999</v>
      </c>
      <c r="D83" s="139">
        <f t="shared" si="5"/>
        <v>4.9327729040135662</v>
      </c>
    </row>
    <row r="84" spans="1:4" x14ac:dyDescent="0.25">
      <c r="A84" s="132" t="s">
        <v>189</v>
      </c>
      <c r="B84" s="138">
        <v>18461.522639999999</v>
      </c>
      <c r="C84" s="138">
        <v>107994.28154</v>
      </c>
      <c r="D84" s="139">
        <f t="shared" si="5"/>
        <v>4.8496952632721744</v>
      </c>
    </row>
    <row r="85" spans="1:4" x14ac:dyDescent="0.25">
      <c r="A85" s="132" t="s">
        <v>190</v>
      </c>
      <c r="B85" s="138">
        <v>15897.340099999999</v>
      </c>
      <c r="C85" s="138">
        <v>40555.212639999998</v>
      </c>
      <c r="D85" s="139">
        <f t="shared" si="5"/>
        <v>1.5510690709825097</v>
      </c>
    </row>
    <row r="86" spans="1:4" x14ac:dyDescent="0.25">
      <c r="A86" s="132" t="s">
        <v>191</v>
      </c>
      <c r="B86" s="138">
        <v>51.92</v>
      </c>
      <c r="C86" s="138">
        <v>103.80764000000001</v>
      </c>
      <c r="D86" s="139">
        <f t="shared" si="5"/>
        <v>0.99937673343605549</v>
      </c>
    </row>
    <row r="87" spans="1:4" x14ac:dyDescent="0.25">
      <c r="A87" s="132" t="s">
        <v>184</v>
      </c>
      <c r="B87" s="138">
        <v>218108.57959000001</v>
      </c>
      <c r="C87" s="138">
        <v>430537.28156999999</v>
      </c>
      <c r="D87" s="139">
        <f t="shared" si="5"/>
        <v>0.97395848608671398</v>
      </c>
    </row>
    <row r="88" spans="1:4" x14ac:dyDescent="0.25">
      <c r="A88" s="132" t="s">
        <v>192</v>
      </c>
      <c r="B88" s="138">
        <v>725.62752</v>
      </c>
      <c r="C88" s="138">
        <v>1354.0497700000001</v>
      </c>
      <c r="D88" s="139">
        <f t="shared" si="5"/>
        <v>0.86603971414976111</v>
      </c>
    </row>
    <row r="89" spans="1:4" x14ac:dyDescent="0.25">
      <c r="A89" s="132" t="s">
        <v>193</v>
      </c>
      <c r="B89" s="138">
        <v>243.79964000000001</v>
      </c>
      <c r="C89" s="138">
        <v>418.90230000000003</v>
      </c>
      <c r="D89" s="139">
        <f t="shared" si="5"/>
        <v>0.71822362001847095</v>
      </c>
    </row>
    <row r="90" spans="1:4" x14ac:dyDescent="0.25">
      <c r="A90" s="132" t="s">
        <v>194</v>
      </c>
      <c r="B90" s="138">
        <v>4933.8036000000002</v>
      </c>
      <c r="C90" s="138">
        <v>7843.7970299999997</v>
      </c>
      <c r="D90" s="139">
        <f t="shared" si="5"/>
        <v>0.58980731012478882</v>
      </c>
    </row>
    <row r="91" spans="1:4" x14ac:dyDescent="0.25">
      <c r="A91" s="132" t="s">
        <v>195</v>
      </c>
      <c r="B91" s="138">
        <v>5071.3456800000004</v>
      </c>
      <c r="C91" s="138">
        <v>8028.0916500000003</v>
      </c>
      <c r="D91" s="139">
        <f t="shared" si="5"/>
        <v>0.58302986161258874</v>
      </c>
    </row>
    <row r="92" spans="1:4" x14ac:dyDescent="0.25">
      <c r="A92" s="127" t="s">
        <v>118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C1" sqref="C1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7" width="13.55468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52" t="s">
        <v>122</v>
      </c>
      <c r="D2" s="152"/>
      <c r="E2" s="152"/>
      <c r="F2" s="152"/>
      <c r="G2" s="152"/>
      <c r="H2" s="152"/>
      <c r="I2" s="152"/>
      <c r="J2" s="152"/>
      <c r="K2" s="152"/>
    </row>
    <row r="6" spans="1:13" ht="22.5" customHeight="1" x14ac:dyDescent="0.25">
      <c r="A6" s="160" t="s">
        <v>113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5">
      <c r="A7" s="50"/>
      <c r="B7" s="148" t="s">
        <v>124</v>
      </c>
      <c r="C7" s="148"/>
      <c r="D7" s="148"/>
      <c r="E7" s="148"/>
      <c r="F7" s="148" t="s">
        <v>125</v>
      </c>
      <c r="G7" s="148"/>
      <c r="H7" s="148"/>
      <c r="I7" s="148"/>
      <c r="J7" s="148" t="s">
        <v>104</v>
      </c>
      <c r="K7" s="148"/>
      <c r="L7" s="148"/>
      <c r="M7" s="148"/>
    </row>
    <row r="8" spans="1:13" ht="64.8" x14ac:dyDescent="0.3">
      <c r="A8" s="51" t="s">
        <v>41</v>
      </c>
      <c r="B8" s="71">
        <v>2020</v>
      </c>
      <c r="C8" s="72">
        <v>2021</v>
      </c>
      <c r="D8" s="7" t="s">
        <v>120</v>
      </c>
      <c r="E8" s="7" t="s">
        <v>116</v>
      </c>
      <c r="F8" s="5">
        <v>2020</v>
      </c>
      <c r="G8" s="6">
        <v>2021</v>
      </c>
      <c r="H8" s="7" t="s">
        <v>120</v>
      </c>
      <c r="I8" s="7" t="s">
        <v>116</v>
      </c>
      <c r="J8" s="5" t="s">
        <v>126</v>
      </c>
      <c r="K8" s="5" t="s">
        <v>127</v>
      </c>
      <c r="L8" s="7" t="s">
        <v>120</v>
      </c>
      <c r="M8" s="7" t="s">
        <v>116</v>
      </c>
    </row>
    <row r="9" spans="1:13" ht="22.5" customHeight="1" x14ac:dyDescent="0.3">
      <c r="A9" s="52" t="s">
        <v>219</v>
      </c>
      <c r="B9" s="75">
        <v>4661388.0782899996</v>
      </c>
      <c r="C9" s="75">
        <v>6350823.5405299999</v>
      </c>
      <c r="D9" s="64">
        <f>(C9-B9)/B9*100</f>
        <v>36.243184087340758</v>
      </c>
      <c r="E9" s="77">
        <f t="shared" ref="E9:E23" si="0">C9/C$23*100</f>
        <v>33.291062107662064</v>
      </c>
      <c r="F9" s="75">
        <v>36575884.77995</v>
      </c>
      <c r="G9" s="75">
        <v>54123813.678690001</v>
      </c>
      <c r="H9" s="64">
        <f t="shared" ref="H9:H21" si="1">(G9-F9)/F9*100</f>
        <v>47.976772139109933</v>
      </c>
      <c r="I9" s="66">
        <f t="shared" ref="I9:I23" si="2">G9/G$23*100</f>
        <v>32.561668030624524</v>
      </c>
      <c r="J9" s="75">
        <v>44626562.411750004</v>
      </c>
      <c r="K9" s="75">
        <v>63060025.683300003</v>
      </c>
      <c r="L9" s="64">
        <f t="shared" ref="L9:L23" si="3">(K9-J9)/J9*100</f>
        <v>41.306034512522835</v>
      </c>
      <c r="M9" s="77">
        <f t="shared" ref="M9:M23" si="4">K9/K$23*100</f>
        <v>31.932842235635412</v>
      </c>
    </row>
    <row r="10" spans="1:13" ht="22.5" customHeight="1" x14ac:dyDescent="0.3">
      <c r="A10" s="52" t="s">
        <v>196</v>
      </c>
      <c r="B10" s="75">
        <v>3096764.7036299999</v>
      </c>
      <c r="C10" s="75">
        <v>2752047.2705700002</v>
      </c>
      <c r="D10" s="64">
        <f t="shared" ref="D10:D23" si="5">(C10-B10)/B10*100</f>
        <v>-11.131534554624865</v>
      </c>
      <c r="E10" s="77">
        <f t="shared" si="0"/>
        <v>14.42625133938485</v>
      </c>
      <c r="F10" s="75">
        <v>21085014.718789998</v>
      </c>
      <c r="G10" s="75">
        <v>25034580.008650001</v>
      </c>
      <c r="H10" s="64">
        <f t="shared" si="1"/>
        <v>18.731622161687802</v>
      </c>
      <c r="I10" s="66">
        <f t="shared" si="2"/>
        <v>15.061164912862079</v>
      </c>
      <c r="J10" s="75">
        <v>26502619.924860001</v>
      </c>
      <c r="K10" s="75">
        <v>30797433.94709</v>
      </c>
      <c r="L10" s="64">
        <f t="shared" si="3"/>
        <v>16.205243234090137</v>
      </c>
      <c r="M10" s="77">
        <f t="shared" si="4"/>
        <v>15.595451933906704</v>
      </c>
    </row>
    <row r="11" spans="1:13" ht="22.5" customHeight="1" x14ac:dyDescent="0.3">
      <c r="A11" s="52" t="s">
        <v>197</v>
      </c>
      <c r="B11" s="75">
        <v>1963385.1831</v>
      </c>
      <c r="C11" s="75">
        <v>2126072.84981</v>
      </c>
      <c r="D11" s="64">
        <f t="shared" si="5"/>
        <v>8.2860799862577927</v>
      </c>
      <c r="E11" s="77">
        <f t="shared" si="0"/>
        <v>11.144888979631768</v>
      </c>
      <c r="F11" s="75">
        <v>14546260.18974</v>
      </c>
      <c r="G11" s="75">
        <v>18502397.602949999</v>
      </c>
      <c r="H11" s="64">
        <f t="shared" si="1"/>
        <v>27.196938330584825</v>
      </c>
      <c r="I11" s="66">
        <f t="shared" si="2"/>
        <v>11.131309631920654</v>
      </c>
      <c r="J11" s="75">
        <v>17710476.904770002</v>
      </c>
      <c r="K11" s="75">
        <v>21885146.689070001</v>
      </c>
      <c r="L11" s="64">
        <f t="shared" si="3"/>
        <v>23.571752509813141</v>
      </c>
      <c r="M11" s="77">
        <f t="shared" si="4"/>
        <v>11.08237633830978</v>
      </c>
    </row>
    <row r="12" spans="1:13" ht="22.5" customHeight="1" x14ac:dyDescent="0.3">
      <c r="A12" s="52" t="s">
        <v>198</v>
      </c>
      <c r="B12" s="75">
        <v>1507191.2019499999</v>
      </c>
      <c r="C12" s="75">
        <v>1729355.3030399999</v>
      </c>
      <c r="D12" s="64">
        <f t="shared" si="5"/>
        <v>14.740273218325898</v>
      </c>
      <c r="E12" s="77">
        <f t="shared" si="0"/>
        <v>9.065292781684624</v>
      </c>
      <c r="F12" s="75">
        <v>12578938.775939999</v>
      </c>
      <c r="G12" s="75">
        <v>15787423.475539999</v>
      </c>
      <c r="H12" s="64">
        <f t="shared" si="1"/>
        <v>25.506799554004793</v>
      </c>
      <c r="I12" s="66">
        <f t="shared" si="2"/>
        <v>9.4979419839334618</v>
      </c>
      <c r="J12" s="75">
        <v>15537682.55039</v>
      </c>
      <c r="K12" s="75">
        <v>18753916.103470001</v>
      </c>
      <c r="L12" s="64">
        <f t="shared" si="3"/>
        <v>20.69957049675515</v>
      </c>
      <c r="M12" s="77">
        <f t="shared" si="4"/>
        <v>9.4967586477061303</v>
      </c>
    </row>
    <row r="13" spans="1:13" ht="22.5" customHeight="1" x14ac:dyDescent="0.3">
      <c r="A13" s="53" t="s">
        <v>199</v>
      </c>
      <c r="B13" s="75">
        <v>1237938.95701</v>
      </c>
      <c r="C13" s="75">
        <v>1516669.8902</v>
      </c>
      <c r="D13" s="64">
        <f t="shared" si="5"/>
        <v>22.515725158469866</v>
      </c>
      <c r="E13" s="77">
        <f t="shared" si="0"/>
        <v>7.9503943369296479</v>
      </c>
      <c r="F13" s="75">
        <v>10536654.82267</v>
      </c>
      <c r="G13" s="75">
        <v>13335548.13442</v>
      </c>
      <c r="H13" s="64">
        <f t="shared" si="1"/>
        <v>26.563395677801637</v>
      </c>
      <c r="I13" s="66">
        <f t="shared" si="2"/>
        <v>8.0228583657689541</v>
      </c>
      <c r="J13" s="75">
        <v>12777795.324419999</v>
      </c>
      <c r="K13" s="75">
        <v>15802496.645819999</v>
      </c>
      <c r="L13" s="64">
        <f t="shared" si="3"/>
        <v>23.671543052653295</v>
      </c>
      <c r="M13" s="77">
        <f t="shared" si="4"/>
        <v>8.0021951601228789</v>
      </c>
    </row>
    <row r="14" spans="1:13" ht="22.5" customHeight="1" x14ac:dyDescent="0.3">
      <c r="A14" s="52" t="s">
        <v>200</v>
      </c>
      <c r="B14" s="75">
        <v>1076920.6142800001</v>
      </c>
      <c r="C14" s="75">
        <v>1606306.64674</v>
      </c>
      <c r="D14" s="64">
        <f t="shared" si="5"/>
        <v>49.157386852877082</v>
      </c>
      <c r="E14" s="77">
        <f t="shared" si="0"/>
        <v>8.4202708513782731</v>
      </c>
      <c r="F14" s="75">
        <v>8808791.0059399996</v>
      </c>
      <c r="G14" s="75">
        <v>12919164.70404</v>
      </c>
      <c r="H14" s="64">
        <f t="shared" si="1"/>
        <v>46.662177537510736</v>
      </c>
      <c r="I14" s="66">
        <f t="shared" si="2"/>
        <v>7.7723560801396543</v>
      </c>
      <c r="J14" s="75">
        <v>11289713.426550001</v>
      </c>
      <c r="K14" s="75">
        <v>15297092.90739</v>
      </c>
      <c r="L14" s="64">
        <f t="shared" si="3"/>
        <v>35.49584767506898</v>
      </c>
      <c r="M14" s="77">
        <f t="shared" si="4"/>
        <v>7.7462647561988689</v>
      </c>
    </row>
    <row r="15" spans="1:13" ht="22.5" customHeight="1" x14ac:dyDescent="0.3">
      <c r="A15" s="52" t="s">
        <v>201</v>
      </c>
      <c r="B15" s="75">
        <v>961158.47556000005</v>
      </c>
      <c r="C15" s="75">
        <v>1077039.08069</v>
      </c>
      <c r="D15" s="64">
        <f t="shared" si="5"/>
        <v>12.05634742621235</v>
      </c>
      <c r="E15" s="77">
        <f t="shared" si="0"/>
        <v>5.6458465108979787</v>
      </c>
      <c r="F15" s="75">
        <v>7394539.4941499997</v>
      </c>
      <c r="G15" s="75">
        <v>9513636.2492900006</v>
      </c>
      <c r="H15" s="64">
        <f t="shared" si="1"/>
        <v>28.657589249695263</v>
      </c>
      <c r="I15" s="66">
        <f t="shared" si="2"/>
        <v>5.7235409750046022</v>
      </c>
      <c r="J15" s="75">
        <v>8913501.8118500002</v>
      </c>
      <c r="K15" s="75">
        <v>11387944.824650001</v>
      </c>
      <c r="L15" s="64">
        <f t="shared" si="3"/>
        <v>27.760616029834285</v>
      </c>
      <c r="M15" s="77">
        <f t="shared" si="4"/>
        <v>5.7667189559989893</v>
      </c>
    </row>
    <row r="16" spans="1:13" ht="22.5" customHeight="1" x14ac:dyDescent="0.3">
      <c r="A16" s="52" t="s">
        <v>202</v>
      </c>
      <c r="B16" s="75">
        <v>647338.87973000004</v>
      </c>
      <c r="C16" s="75">
        <v>926880.59219</v>
      </c>
      <c r="D16" s="64">
        <f t="shared" si="5"/>
        <v>43.18321071284867</v>
      </c>
      <c r="E16" s="77">
        <f t="shared" si="0"/>
        <v>4.8587146476453302</v>
      </c>
      <c r="F16" s="75">
        <v>6177039.2066500001</v>
      </c>
      <c r="G16" s="75">
        <v>7598809.4310600003</v>
      </c>
      <c r="H16" s="64">
        <f t="shared" si="1"/>
        <v>23.017017973260856</v>
      </c>
      <c r="I16" s="66">
        <f t="shared" si="2"/>
        <v>4.5715535049144984</v>
      </c>
      <c r="J16" s="75">
        <v>7697534.9772199998</v>
      </c>
      <c r="K16" s="75">
        <v>9254371.3022700008</v>
      </c>
      <c r="L16" s="64">
        <f t="shared" si="3"/>
        <v>20.225128299608709</v>
      </c>
      <c r="M16" s="77">
        <f t="shared" si="4"/>
        <v>4.6863028611743971</v>
      </c>
    </row>
    <row r="17" spans="1:13" ht="22.5" customHeight="1" x14ac:dyDescent="0.3">
      <c r="A17" s="52" t="s">
        <v>203</v>
      </c>
      <c r="B17" s="75">
        <v>251942.00643000001</v>
      </c>
      <c r="C17" s="75">
        <v>305801.31266</v>
      </c>
      <c r="D17" s="64">
        <f t="shared" si="5"/>
        <v>21.377660277133799</v>
      </c>
      <c r="E17" s="77">
        <f t="shared" si="0"/>
        <v>1.6030126529887885</v>
      </c>
      <c r="F17" s="75">
        <v>1910323.9555599999</v>
      </c>
      <c r="G17" s="75">
        <v>2754836.7147599999</v>
      </c>
      <c r="H17" s="64">
        <f t="shared" si="1"/>
        <v>44.207829606179864</v>
      </c>
      <c r="I17" s="66">
        <f t="shared" si="2"/>
        <v>1.6573495562806118</v>
      </c>
      <c r="J17" s="75">
        <v>2320516.5864200001</v>
      </c>
      <c r="K17" s="75">
        <v>3244508.81384</v>
      </c>
      <c r="L17" s="64">
        <f t="shared" si="3"/>
        <v>39.818384959079225</v>
      </c>
      <c r="M17" s="77">
        <f t="shared" si="4"/>
        <v>1.6429804295483987</v>
      </c>
    </row>
    <row r="18" spans="1:13" ht="22.5" customHeight="1" x14ac:dyDescent="0.3">
      <c r="A18" s="52" t="s">
        <v>204</v>
      </c>
      <c r="B18" s="75">
        <v>209239.38578000001</v>
      </c>
      <c r="C18" s="75">
        <v>204846.28004000001</v>
      </c>
      <c r="D18" s="64">
        <f t="shared" si="5"/>
        <v>-2.0995596615921199</v>
      </c>
      <c r="E18" s="77">
        <f t="shared" si="0"/>
        <v>1.073805654938109</v>
      </c>
      <c r="F18" s="75">
        <v>1620724.5855399999</v>
      </c>
      <c r="G18" s="75">
        <v>2090664.9413300001</v>
      </c>
      <c r="H18" s="64">
        <f t="shared" si="1"/>
        <v>28.995694887507579</v>
      </c>
      <c r="I18" s="66">
        <f t="shared" si="2"/>
        <v>1.2577742246137347</v>
      </c>
      <c r="J18" s="75">
        <v>1953934.13314</v>
      </c>
      <c r="K18" s="75">
        <v>2538049.2656800002</v>
      </c>
      <c r="L18" s="64">
        <f t="shared" si="3"/>
        <v>29.894310285747387</v>
      </c>
      <c r="M18" s="77">
        <f t="shared" si="4"/>
        <v>1.2852377700298532</v>
      </c>
    </row>
    <row r="19" spans="1:13" ht="22.5" customHeight="1" x14ac:dyDescent="0.3">
      <c r="A19" s="52" t="s">
        <v>205</v>
      </c>
      <c r="B19" s="75">
        <v>165102.1036</v>
      </c>
      <c r="C19" s="75">
        <v>202921.21054999999</v>
      </c>
      <c r="D19" s="64">
        <f t="shared" si="5"/>
        <v>22.906496116867153</v>
      </c>
      <c r="E19" s="77">
        <f t="shared" si="0"/>
        <v>1.0637144269982741</v>
      </c>
      <c r="F19" s="75">
        <v>1529873.5798599999</v>
      </c>
      <c r="G19" s="75">
        <v>2066273.1140699999</v>
      </c>
      <c r="H19" s="64">
        <f t="shared" si="1"/>
        <v>35.06169014691308</v>
      </c>
      <c r="I19" s="66">
        <f t="shared" si="2"/>
        <v>1.2430997490378721</v>
      </c>
      <c r="J19" s="75">
        <v>1848878.5529799999</v>
      </c>
      <c r="K19" s="75">
        <v>2457519.2426999998</v>
      </c>
      <c r="L19" s="64">
        <f t="shared" si="3"/>
        <v>32.919452104574432</v>
      </c>
      <c r="M19" s="77">
        <f t="shared" si="4"/>
        <v>1.2444583302629348</v>
      </c>
    </row>
    <row r="20" spans="1:13" ht="22.5" customHeight="1" x14ac:dyDescent="0.3">
      <c r="A20" s="52" t="s">
        <v>206</v>
      </c>
      <c r="B20" s="75">
        <v>142108.47515000001</v>
      </c>
      <c r="C20" s="75">
        <v>179184.32727000001</v>
      </c>
      <c r="D20" s="64">
        <f t="shared" si="5"/>
        <v>26.089824748921735</v>
      </c>
      <c r="E20" s="77">
        <f t="shared" si="0"/>
        <v>0.93928551624777068</v>
      </c>
      <c r="F20" s="75">
        <v>1246977.8994</v>
      </c>
      <c r="G20" s="75">
        <v>1368751.82461</v>
      </c>
      <c r="H20" s="64">
        <f t="shared" si="1"/>
        <v>9.7655239333907318</v>
      </c>
      <c r="I20" s="66">
        <f t="shared" si="2"/>
        <v>0.82346086685333419</v>
      </c>
      <c r="J20" s="75">
        <v>1564952.81409</v>
      </c>
      <c r="K20" s="75">
        <v>1625130.1255600001</v>
      </c>
      <c r="L20" s="64">
        <f t="shared" si="3"/>
        <v>3.8453115600800025</v>
      </c>
      <c r="M20" s="77">
        <f t="shared" si="4"/>
        <v>0.82294644427379371</v>
      </c>
    </row>
    <row r="21" spans="1:13" ht="22.5" customHeight="1" x14ac:dyDescent="0.3">
      <c r="A21" s="52" t="s">
        <v>207</v>
      </c>
      <c r="B21" s="75">
        <v>85407.271840000001</v>
      </c>
      <c r="C21" s="75">
        <v>98418.975869999995</v>
      </c>
      <c r="D21" s="64">
        <f t="shared" si="5"/>
        <v>15.234890132512154</v>
      </c>
      <c r="E21" s="77">
        <f t="shared" si="0"/>
        <v>0.51591297055424568</v>
      </c>
      <c r="F21" s="75">
        <v>878137.68458999996</v>
      </c>
      <c r="G21" s="75">
        <v>1123218.6229000001</v>
      </c>
      <c r="H21" s="64">
        <f t="shared" si="1"/>
        <v>27.909169895655683</v>
      </c>
      <c r="I21" s="66">
        <f t="shared" si="2"/>
        <v>0.67574454641737769</v>
      </c>
      <c r="J21" s="75">
        <v>1084707.8051100001</v>
      </c>
      <c r="K21" s="75">
        <v>1373090.6530800001</v>
      </c>
      <c r="L21" s="64">
        <f t="shared" si="3"/>
        <v>26.586224106754276</v>
      </c>
      <c r="M21" s="77">
        <f t="shared" si="4"/>
        <v>0.69531667209011339</v>
      </c>
    </row>
    <row r="22" spans="1:13" ht="22.5" customHeight="1" x14ac:dyDescent="0.3">
      <c r="A22" s="52" t="s">
        <v>208</v>
      </c>
      <c r="B22" s="75">
        <v>0</v>
      </c>
      <c r="C22" s="75">
        <v>295.15852000000001</v>
      </c>
      <c r="D22" s="64"/>
      <c r="E22" s="77">
        <f t="shared" si="0"/>
        <v>1.5472230582721539E-3</v>
      </c>
      <c r="F22" s="75">
        <v>0</v>
      </c>
      <c r="G22" s="75">
        <v>295.15852000000001</v>
      </c>
      <c r="H22" s="64"/>
      <c r="I22" s="66">
        <f t="shared" si="2"/>
        <v>1.7757162866803859E-4</v>
      </c>
      <c r="J22" s="75">
        <v>0</v>
      </c>
      <c r="K22" s="75">
        <v>295.15852000000001</v>
      </c>
      <c r="L22" s="64"/>
      <c r="M22" s="77">
        <f t="shared" si="4"/>
        <v>1.4946474175255053E-4</v>
      </c>
    </row>
    <row r="23" spans="1:13" ht="24" customHeight="1" x14ac:dyDescent="0.25">
      <c r="A23" s="68" t="s">
        <v>42</v>
      </c>
      <c r="B23" s="76">
        <f>SUM(B9:B22)</f>
        <v>16005885.33635</v>
      </c>
      <c r="C23" s="76">
        <f>SUM(C9:C22)</f>
        <v>19076662.438680001</v>
      </c>
      <c r="D23" s="74">
        <f t="shared" si="5"/>
        <v>19.185299893134587</v>
      </c>
      <c r="E23" s="78">
        <f t="shared" si="0"/>
        <v>100</v>
      </c>
      <c r="F23" s="67">
        <f>SUM(F9:F22)</f>
        <v>124889160.69878</v>
      </c>
      <c r="G23" s="67">
        <f>SUM(G9:G22)</f>
        <v>166219413.66082996</v>
      </c>
      <c r="H23" s="74">
        <f>(G23-F23)/F23*100</f>
        <v>33.093546894541426</v>
      </c>
      <c r="I23" s="70">
        <f t="shared" si="2"/>
        <v>100</v>
      </c>
      <c r="J23" s="76">
        <f>SUM(J9:J22)</f>
        <v>153828877.22355005</v>
      </c>
      <c r="K23" s="76">
        <f>SUM(K9:K22)</f>
        <v>197477021.36243999</v>
      </c>
      <c r="L23" s="74">
        <f t="shared" si="3"/>
        <v>28.374480088974956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F1" sqref="F1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3"/>
      <c r="I26" s="163"/>
      <c r="N26" t="s">
        <v>43</v>
      </c>
    </row>
    <row r="27" spans="3:14" x14ac:dyDescent="0.25">
      <c r="H27" s="163"/>
      <c r="I27" s="163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3"/>
      <c r="I39" s="163"/>
    </row>
    <row r="40" spans="8:9" x14ac:dyDescent="0.25">
      <c r="H40" s="163"/>
      <c r="I40" s="163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3"/>
      <c r="I51" s="163"/>
    </row>
    <row r="52" spans="3:9" x14ac:dyDescent="0.25">
      <c r="H52" s="163"/>
      <c r="I52" s="163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topLeftCell="B1" zoomScale="90" zoomScaleNormal="90" workbookViewId="0">
      <selection activeCell="D1" sqref="D1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2.77734375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167</v>
      </c>
      <c r="C5" s="79">
        <v>1313201.31247</v>
      </c>
      <c r="D5" s="79">
        <v>1354780.1666000001</v>
      </c>
      <c r="E5" s="79">
        <v>1536172.9515</v>
      </c>
      <c r="F5" s="79">
        <v>1516346.4002</v>
      </c>
      <c r="G5" s="79">
        <v>1283758.5208399999</v>
      </c>
      <c r="H5" s="79">
        <v>1565063.08073</v>
      </c>
      <c r="I5" s="56">
        <v>1324985.4813300001</v>
      </c>
      <c r="J5" s="56">
        <v>1451597.6379</v>
      </c>
      <c r="K5" s="56">
        <v>1553482.2412399999</v>
      </c>
      <c r="L5" s="56">
        <v>1560366.5924</v>
      </c>
      <c r="M5" s="56">
        <v>0</v>
      </c>
      <c r="N5" s="56">
        <v>0</v>
      </c>
      <c r="O5" s="79">
        <v>14459754.38521</v>
      </c>
      <c r="P5" s="57">
        <f t="shared" ref="P5:P24" si="0">O5/O$26*100</f>
        <v>8.6991970833894676</v>
      </c>
    </row>
    <row r="6" spans="1:16" x14ac:dyDescent="0.25">
      <c r="A6" s="54" t="s">
        <v>98</v>
      </c>
      <c r="B6" s="55" t="s">
        <v>168</v>
      </c>
      <c r="C6" s="79">
        <v>781161.35175000003</v>
      </c>
      <c r="D6" s="79">
        <v>924471.43302999996</v>
      </c>
      <c r="E6" s="79">
        <v>1021309.14237</v>
      </c>
      <c r="F6" s="79">
        <v>982039.44643000001</v>
      </c>
      <c r="G6" s="79">
        <v>1080807.80748</v>
      </c>
      <c r="H6" s="79">
        <v>1222968.5389400001</v>
      </c>
      <c r="I6" s="56">
        <v>939534.96057</v>
      </c>
      <c r="J6" s="56">
        <v>1158666.50033</v>
      </c>
      <c r="K6" s="56">
        <v>1233339.59332</v>
      </c>
      <c r="L6" s="56">
        <v>1179141.38002</v>
      </c>
      <c r="M6" s="56">
        <v>0</v>
      </c>
      <c r="N6" s="56">
        <v>0</v>
      </c>
      <c r="O6" s="79">
        <v>10523440.154239999</v>
      </c>
      <c r="P6" s="57">
        <f t="shared" si="0"/>
        <v>6.3310535890308408</v>
      </c>
    </row>
    <row r="7" spans="1:16" x14ac:dyDescent="0.25">
      <c r="A7" s="54" t="s">
        <v>97</v>
      </c>
      <c r="B7" s="55" t="s">
        <v>169</v>
      </c>
      <c r="C7" s="79">
        <v>809275.24210000003</v>
      </c>
      <c r="D7" s="79">
        <v>821652.97855999996</v>
      </c>
      <c r="E7" s="79">
        <v>1071123.24832</v>
      </c>
      <c r="F7" s="79">
        <v>1019038.33018</v>
      </c>
      <c r="G7" s="79">
        <v>1000238.62552</v>
      </c>
      <c r="H7" s="79">
        <v>1181041.0223600001</v>
      </c>
      <c r="I7" s="56">
        <v>906979.18894000002</v>
      </c>
      <c r="J7" s="56">
        <v>1126946.50428</v>
      </c>
      <c r="K7" s="56">
        <v>1243531.72486</v>
      </c>
      <c r="L7" s="56">
        <v>1150018.56442</v>
      </c>
      <c r="M7" s="56">
        <v>0</v>
      </c>
      <c r="N7" s="56">
        <v>0</v>
      </c>
      <c r="O7" s="79">
        <v>10329845.429540001</v>
      </c>
      <c r="P7" s="57">
        <f t="shared" si="0"/>
        <v>6.2145842065223524</v>
      </c>
    </row>
    <row r="8" spans="1:16" x14ac:dyDescent="0.25">
      <c r="A8" s="54" t="s">
        <v>96</v>
      </c>
      <c r="B8" s="55" t="s">
        <v>170</v>
      </c>
      <c r="C8" s="79">
        <v>809605.18876000005</v>
      </c>
      <c r="D8" s="79">
        <v>775231.12629000004</v>
      </c>
      <c r="E8" s="79">
        <v>927149.90758</v>
      </c>
      <c r="F8" s="79">
        <v>821079.27731999999</v>
      </c>
      <c r="G8" s="79">
        <v>759482.76844000001</v>
      </c>
      <c r="H8" s="79">
        <v>1020653.06042</v>
      </c>
      <c r="I8" s="56">
        <v>733474.63211000001</v>
      </c>
      <c r="J8" s="56">
        <v>735681.28339</v>
      </c>
      <c r="K8" s="56">
        <v>951837.93529000005</v>
      </c>
      <c r="L8" s="56">
        <v>1026126.84638</v>
      </c>
      <c r="M8" s="56">
        <v>0</v>
      </c>
      <c r="N8" s="56">
        <v>0</v>
      </c>
      <c r="O8" s="79">
        <v>8560322.0259799995</v>
      </c>
      <c r="P8" s="57">
        <f t="shared" si="0"/>
        <v>5.1500133693452312</v>
      </c>
    </row>
    <row r="9" spans="1:16" x14ac:dyDescent="0.25">
      <c r="A9" s="54" t="s">
        <v>95</v>
      </c>
      <c r="B9" s="55" t="s">
        <v>171</v>
      </c>
      <c r="C9" s="79">
        <v>617853.30747</v>
      </c>
      <c r="D9" s="79">
        <v>647003.89197999996</v>
      </c>
      <c r="E9" s="79">
        <v>755288.76188000001</v>
      </c>
      <c r="F9" s="79">
        <v>743646.42072000005</v>
      </c>
      <c r="G9" s="79">
        <v>679307.39887999999</v>
      </c>
      <c r="H9" s="79">
        <v>726898.61444999999</v>
      </c>
      <c r="I9" s="56">
        <v>748542.86314000003</v>
      </c>
      <c r="J9" s="56">
        <v>806730.45542000001</v>
      </c>
      <c r="K9" s="56">
        <v>918941.71221000003</v>
      </c>
      <c r="L9" s="56">
        <v>967976.61401000002</v>
      </c>
      <c r="M9" s="56">
        <v>0</v>
      </c>
      <c r="N9" s="56">
        <v>0</v>
      </c>
      <c r="O9" s="79">
        <v>7612190.0401600003</v>
      </c>
      <c r="P9" s="57">
        <f t="shared" si="0"/>
        <v>4.5796034726079835</v>
      </c>
    </row>
    <row r="10" spans="1:16" x14ac:dyDescent="0.25">
      <c r="A10" s="54" t="s">
        <v>94</v>
      </c>
      <c r="B10" s="55" t="s">
        <v>172</v>
      </c>
      <c r="C10" s="79">
        <v>564368.34663000004</v>
      </c>
      <c r="D10" s="79">
        <v>592349.69270999997</v>
      </c>
      <c r="E10" s="79">
        <v>715970.02907000005</v>
      </c>
      <c r="F10" s="79">
        <v>736683.88135000004</v>
      </c>
      <c r="G10" s="79">
        <v>559854.70819000003</v>
      </c>
      <c r="H10" s="79">
        <v>730953.47973999998</v>
      </c>
      <c r="I10" s="56">
        <v>628203.62575999997</v>
      </c>
      <c r="J10" s="56">
        <v>773468.98982999998</v>
      </c>
      <c r="K10" s="56">
        <v>852502.01832000003</v>
      </c>
      <c r="L10" s="56">
        <v>893777.59912000003</v>
      </c>
      <c r="M10" s="56">
        <v>0</v>
      </c>
      <c r="N10" s="56">
        <v>0</v>
      </c>
      <c r="O10" s="79">
        <v>7048132.37072</v>
      </c>
      <c r="P10" s="57">
        <f t="shared" si="0"/>
        <v>4.2402582318703654</v>
      </c>
    </row>
    <row r="11" spans="1:16" x14ac:dyDescent="0.25">
      <c r="A11" s="54" t="s">
        <v>93</v>
      </c>
      <c r="B11" s="55" t="s">
        <v>173</v>
      </c>
      <c r="C11" s="79">
        <v>688273.45966000005</v>
      </c>
      <c r="D11" s="79">
        <v>684769.53929999995</v>
      </c>
      <c r="E11" s="79">
        <v>756377.61519000004</v>
      </c>
      <c r="F11" s="79">
        <v>734392.65613000002</v>
      </c>
      <c r="G11" s="79">
        <v>613479.28501999995</v>
      </c>
      <c r="H11" s="79">
        <v>760974.34261000005</v>
      </c>
      <c r="I11" s="56">
        <v>531301.80741999997</v>
      </c>
      <c r="J11" s="56">
        <v>701336.08967000002</v>
      </c>
      <c r="K11" s="56">
        <v>650764.53416000004</v>
      </c>
      <c r="L11" s="56">
        <v>740645.46802999999</v>
      </c>
      <c r="M11" s="56">
        <v>0</v>
      </c>
      <c r="N11" s="56">
        <v>0</v>
      </c>
      <c r="O11" s="79">
        <v>6862314.7971900003</v>
      </c>
      <c r="P11" s="57">
        <f t="shared" si="0"/>
        <v>4.1284676958327644</v>
      </c>
    </row>
    <row r="12" spans="1:16" x14ac:dyDescent="0.25">
      <c r="A12" s="54" t="s">
        <v>92</v>
      </c>
      <c r="B12" s="55" t="s">
        <v>176</v>
      </c>
      <c r="C12" s="79">
        <v>369296.29586999997</v>
      </c>
      <c r="D12" s="79">
        <v>415888.25345000002</v>
      </c>
      <c r="E12" s="79">
        <v>488601.86550000001</v>
      </c>
      <c r="F12" s="79">
        <v>562174.13928</v>
      </c>
      <c r="G12" s="79">
        <v>452711.03055000002</v>
      </c>
      <c r="H12" s="79">
        <v>667922.25867000001</v>
      </c>
      <c r="I12" s="56">
        <v>478638.09084999998</v>
      </c>
      <c r="J12" s="56">
        <v>565957.06525999994</v>
      </c>
      <c r="K12" s="56">
        <v>546383.35366000002</v>
      </c>
      <c r="L12" s="56">
        <v>507490.72269999998</v>
      </c>
      <c r="M12" s="56">
        <v>0</v>
      </c>
      <c r="N12" s="56">
        <v>0</v>
      </c>
      <c r="O12" s="79">
        <v>5055063.0757900001</v>
      </c>
      <c r="P12" s="57">
        <f t="shared" si="0"/>
        <v>3.0411989577251393</v>
      </c>
    </row>
    <row r="13" spans="1:16" x14ac:dyDescent="0.25">
      <c r="A13" s="54" t="s">
        <v>91</v>
      </c>
      <c r="B13" s="55" t="s">
        <v>174</v>
      </c>
      <c r="C13" s="79">
        <v>392460.81274000002</v>
      </c>
      <c r="D13" s="79">
        <v>431997.87127</v>
      </c>
      <c r="E13" s="79">
        <v>492906.44689999998</v>
      </c>
      <c r="F13" s="79">
        <v>532423.66856999998</v>
      </c>
      <c r="G13" s="79">
        <v>407540.30988999997</v>
      </c>
      <c r="H13" s="79">
        <v>528383.93674999999</v>
      </c>
      <c r="I13" s="56">
        <v>439423.65282000002</v>
      </c>
      <c r="J13" s="56">
        <v>542481.07733999996</v>
      </c>
      <c r="K13" s="56">
        <v>517007.19842999999</v>
      </c>
      <c r="L13" s="56">
        <v>586414.03203</v>
      </c>
      <c r="M13" s="56">
        <v>0</v>
      </c>
      <c r="N13" s="56">
        <v>0</v>
      </c>
      <c r="O13" s="79">
        <v>4871039.0067400001</v>
      </c>
      <c r="P13" s="57">
        <f t="shared" si="0"/>
        <v>2.9304874198866648</v>
      </c>
    </row>
    <row r="14" spans="1:16" x14ac:dyDescent="0.25">
      <c r="A14" s="54" t="s">
        <v>90</v>
      </c>
      <c r="B14" s="55" t="s">
        <v>175</v>
      </c>
      <c r="C14" s="79">
        <v>327721.13501999999</v>
      </c>
      <c r="D14" s="79">
        <v>367657.44127000001</v>
      </c>
      <c r="E14" s="79">
        <v>419807.39150000003</v>
      </c>
      <c r="F14" s="79">
        <v>430486.17382999999</v>
      </c>
      <c r="G14" s="79">
        <v>407596.15221999999</v>
      </c>
      <c r="H14" s="79">
        <v>486998.22681999998</v>
      </c>
      <c r="I14" s="56">
        <v>372332.08127999998</v>
      </c>
      <c r="J14" s="56">
        <v>394837.97804000002</v>
      </c>
      <c r="K14" s="56">
        <v>450663.86618000001</v>
      </c>
      <c r="L14" s="56">
        <v>565152.79136999999</v>
      </c>
      <c r="M14" s="56">
        <v>0</v>
      </c>
      <c r="N14" s="56">
        <v>0</v>
      </c>
      <c r="O14" s="79">
        <v>4223253.2375299996</v>
      </c>
      <c r="P14" s="57">
        <f t="shared" si="0"/>
        <v>2.5407701450250144</v>
      </c>
    </row>
    <row r="15" spans="1:16" x14ac:dyDescent="0.25">
      <c r="A15" s="54" t="s">
        <v>89</v>
      </c>
      <c r="B15" s="55" t="s">
        <v>209</v>
      </c>
      <c r="C15" s="79">
        <v>292266.48739000002</v>
      </c>
      <c r="D15" s="79">
        <v>323426.86515000003</v>
      </c>
      <c r="E15" s="79">
        <v>416225.27622</v>
      </c>
      <c r="F15" s="79">
        <v>389980.27026999998</v>
      </c>
      <c r="G15" s="79">
        <v>343260.42293</v>
      </c>
      <c r="H15" s="79">
        <v>475209.82225000003</v>
      </c>
      <c r="I15" s="56">
        <v>377704.98269999999</v>
      </c>
      <c r="J15" s="56">
        <v>403330.72489000001</v>
      </c>
      <c r="K15" s="56">
        <v>571882.59086999996</v>
      </c>
      <c r="L15" s="56">
        <v>402405.47363999998</v>
      </c>
      <c r="M15" s="56">
        <v>0</v>
      </c>
      <c r="N15" s="56">
        <v>0</v>
      </c>
      <c r="O15" s="79">
        <v>3995692.9163099998</v>
      </c>
      <c r="P15" s="57">
        <f t="shared" si="0"/>
        <v>2.403866569077902</v>
      </c>
    </row>
    <row r="16" spans="1:16" x14ac:dyDescent="0.25">
      <c r="A16" s="54" t="s">
        <v>88</v>
      </c>
      <c r="B16" s="55" t="s">
        <v>210</v>
      </c>
      <c r="C16" s="79">
        <v>259620.09276999999</v>
      </c>
      <c r="D16" s="79">
        <v>388800.44877999998</v>
      </c>
      <c r="E16" s="79">
        <v>395706.33828000003</v>
      </c>
      <c r="F16" s="79">
        <v>378831.58542999998</v>
      </c>
      <c r="G16" s="79">
        <v>303820.57906000002</v>
      </c>
      <c r="H16" s="79">
        <v>383822.72571999999</v>
      </c>
      <c r="I16" s="56">
        <v>316614.09573</v>
      </c>
      <c r="J16" s="56">
        <v>448145.42272999999</v>
      </c>
      <c r="K16" s="56">
        <v>574843.30168999999</v>
      </c>
      <c r="L16" s="56">
        <v>457696.43640000001</v>
      </c>
      <c r="M16" s="56">
        <v>0</v>
      </c>
      <c r="N16" s="56">
        <v>0</v>
      </c>
      <c r="O16" s="79">
        <v>3907901.0265899999</v>
      </c>
      <c r="P16" s="57">
        <f t="shared" si="0"/>
        <v>2.3510497002257837</v>
      </c>
    </row>
    <row r="17" spans="1:16" x14ac:dyDescent="0.25">
      <c r="A17" s="54" t="s">
        <v>87</v>
      </c>
      <c r="B17" s="55" t="s">
        <v>211</v>
      </c>
      <c r="C17" s="79">
        <v>311401.18800999998</v>
      </c>
      <c r="D17" s="79">
        <v>334208.53759000002</v>
      </c>
      <c r="E17" s="79">
        <v>387772.35424999997</v>
      </c>
      <c r="F17" s="79">
        <v>375502.38104000001</v>
      </c>
      <c r="G17" s="79">
        <v>338130.29014</v>
      </c>
      <c r="H17" s="79">
        <v>341909.38046000001</v>
      </c>
      <c r="I17" s="56">
        <v>381680.18949000002</v>
      </c>
      <c r="J17" s="56">
        <v>368711.67619000003</v>
      </c>
      <c r="K17" s="56">
        <v>387617.32097</v>
      </c>
      <c r="L17" s="56">
        <v>429022.64317</v>
      </c>
      <c r="M17" s="56">
        <v>0</v>
      </c>
      <c r="N17" s="56">
        <v>0</v>
      </c>
      <c r="O17" s="79">
        <v>3655955.9613100002</v>
      </c>
      <c r="P17" s="57">
        <f t="shared" si="0"/>
        <v>2.1994759100582328</v>
      </c>
    </row>
    <row r="18" spans="1:16" x14ac:dyDescent="0.25">
      <c r="A18" s="54" t="s">
        <v>86</v>
      </c>
      <c r="B18" s="55" t="s">
        <v>212</v>
      </c>
      <c r="C18" s="79">
        <v>260628.68309999999</v>
      </c>
      <c r="D18" s="79">
        <v>259160.40708999999</v>
      </c>
      <c r="E18" s="79">
        <v>351008.52263000002</v>
      </c>
      <c r="F18" s="79">
        <v>326878.07893000002</v>
      </c>
      <c r="G18" s="79">
        <v>284532.56482000003</v>
      </c>
      <c r="H18" s="79">
        <v>347895.59006000002</v>
      </c>
      <c r="I18" s="56">
        <v>253365.80682</v>
      </c>
      <c r="J18" s="56">
        <v>310907.15461000003</v>
      </c>
      <c r="K18" s="56">
        <v>321502.70211000001</v>
      </c>
      <c r="L18" s="56">
        <v>298850.06737</v>
      </c>
      <c r="M18" s="56">
        <v>0</v>
      </c>
      <c r="N18" s="56">
        <v>0</v>
      </c>
      <c r="O18" s="79">
        <v>3014729.57754</v>
      </c>
      <c r="P18" s="57">
        <f t="shared" si="0"/>
        <v>1.8137048562158582</v>
      </c>
    </row>
    <row r="19" spans="1:16" x14ac:dyDescent="0.25">
      <c r="A19" s="54" t="s">
        <v>85</v>
      </c>
      <c r="B19" s="55" t="s">
        <v>213</v>
      </c>
      <c r="C19" s="79">
        <v>236148.00232999999</v>
      </c>
      <c r="D19" s="79">
        <v>235212.88604000001</v>
      </c>
      <c r="E19" s="79">
        <v>294609.51001000003</v>
      </c>
      <c r="F19" s="79">
        <v>303632.58107000001</v>
      </c>
      <c r="G19" s="79">
        <v>261268.10806999999</v>
      </c>
      <c r="H19" s="79">
        <v>298042.79944999999</v>
      </c>
      <c r="I19" s="56">
        <v>264165.80203999998</v>
      </c>
      <c r="J19" s="56">
        <v>291731.41759999999</v>
      </c>
      <c r="K19" s="56">
        <v>356208.17635000002</v>
      </c>
      <c r="L19" s="56">
        <v>368960.89500000002</v>
      </c>
      <c r="M19" s="56">
        <v>0</v>
      </c>
      <c r="N19" s="56">
        <v>0</v>
      </c>
      <c r="O19" s="79">
        <v>2909980.17796</v>
      </c>
      <c r="P19" s="57">
        <f t="shared" si="0"/>
        <v>1.7506861045111142</v>
      </c>
    </row>
    <row r="20" spans="1:16" x14ac:dyDescent="0.25">
      <c r="A20" s="54" t="s">
        <v>84</v>
      </c>
      <c r="B20" s="55" t="s">
        <v>214</v>
      </c>
      <c r="C20" s="79">
        <v>219243.36222000001</v>
      </c>
      <c r="D20" s="79">
        <v>252191.91584999999</v>
      </c>
      <c r="E20" s="79">
        <v>250479.69193999999</v>
      </c>
      <c r="F20" s="79">
        <v>319832.32418</v>
      </c>
      <c r="G20" s="79">
        <v>363770.10089</v>
      </c>
      <c r="H20" s="79">
        <v>277582.25822999998</v>
      </c>
      <c r="I20" s="56">
        <v>251159.22954999999</v>
      </c>
      <c r="J20" s="56">
        <v>291639.10548999999</v>
      </c>
      <c r="K20" s="56">
        <v>286524.11826000002</v>
      </c>
      <c r="L20" s="56">
        <v>215082.57196999999</v>
      </c>
      <c r="M20" s="56">
        <v>0</v>
      </c>
      <c r="N20" s="56">
        <v>0</v>
      </c>
      <c r="O20" s="79">
        <v>2727504.6785800001</v>
      </c>
      <c r="P20" s="57">
        <f t="shared" si="0"/>
        <v>1.6409062085524266</v>
      </c>
    </row>
    <row r="21" spans="1:16" x14ac:dyDescent="0.25">
      <c r="A21" s="54" t="s">
        <v>83</v>
      </c>
      <c r="B21" s="55" t="s">
        <v>215</v>
      </c>
      <c r="C21" s="79">
        <v>147102.60913</v>
      </c>
      <c r="D21" s="79">
        <v>203333.83428000001</v>
      </c>
      <c r="E21" s="79">
        <v>237581.80175000001</v>
      </c>
      <c r="F21" s="79">
        <v>211670.47661000001</v>
      </c>
      <c r="G21" s="79">
        <v>227906.84009000001</v>
      </c>
      <c r="H21" s="79">
        <v>237171.99747999999</v>
      </c>
      <c r="I21" s="56">
        <v>259434.37065</v>
      </c>
      <c r="J21" s="56">
        <v>219818.15831</v>
      </c>
      <c r="K21" s="56">
        <v>264984.40577999997</v>
      </c>
      <c r="L21" s="56">
        <v>322732.36988000001</v>
      </c>
      <c r="M21" s="56">
        <v>0</v>
      </c>
      <c r="N21" s="56">
        <v>0</v>
      </c>
      <c r="O21" s="79">
        <v>2331736.8639600002</v>
      </c>
      <c r="P21" s="57">
        <f t="shared" si="0"/>
        <v>1.4028065751199792</v>
      </c>
    </row>
    <row r="22" spans="1:16" x14ac:dyDescent="0.25">
      <c r="A22" s="54" t="s">
        <v>82</v>
      </c>
      <c r="B22" s="55" t="s">
        <v>216</v>
      </c>
      <c r="C22" s="79">
        <v>168418.73042000001</v>
      </c>
      <c r="D22" s="79">
        <v>230445.01371999999</v>
      </c>
      <c r="E22" s="79">
        <v>222579.54113</v>
      </c>
      <c r="F22" s="79">
        <v>195560.58077999999</v>
      </c>
      <c r="G22" s="79">
        <v>195979.45926</v>
      </c>
      <c r="H22" s="79">
        <v>219080.73314</v>
      </c>
      <c r="I22" s="56">
        <v>190919.14361999999</v>
      </c>
      <c r="J22" s="56">
        <v>241869.08670000001</v>
      </c>
      <c r="K22" s="56">
        <v>321898.01342999999</v>
      </c>
      <c r="L22" s="56">
        <v>232110.51753000001</v>
      </c>
      <c r="M22" s="56">
        <v>0</v>
      </c>
      <c r="N22" s="56">
        <v>0</v>
      </c>
      <c r="O22" s="79">
        <v>2218860.8197300001</v>
      </c>
      <c r="P22" s="57">
        <f t="shared" si="0"/>
        <v>1.3348987166189719</v>
      </c>
    </row>
    <row r="23" spans="1:16" x14ac:dyDescent="0.25">
      <c r="A23" s="54" t="s">
        <v>81</v>
      </c>
      <c r="B23" s="55" t="s">
        <v>217</v>
      </c>
      <c r="C23" s="79">
        <v>177886.66941</v>
      </c>
      <c r="D23" s="79">
        <v>234822.45847000001</v>
      </c>
      <c r="E23" s="79">
        <v>235968.95084</v>
      </c>
      <c r="F23" s="79">
        <v>208178.91391</v>
      </c>
      <c r="G23" s="79">
        <v>154707.65552999999</v>
      </c>
      <c r="H23" s="79">
        <v>227290.25992000001</v>
      </c>
      <c r="I23" s="56">
        <v>228812.14447999999</v>
      </c>
      <c r="J23" s="56">
        <v>212664.74267000001</v>
      </c>
      <c r="K23" s="56">
        <v>227890.44742000001</v>
      </c>
      <c r="L23" s="56">
        <v>277283.38260000001</v>
      </c>
      <c r="M23" s="56">
        <v>0</v>
      </c>
      <c r="N23" s="56">
        <v>0</v>
      </c>
      <c r="O23" s="79">
        <v>2185505.62525</v>
      </c>
      <c r="P23" s="57">
        <f t="shared" si="0"/>
        <v>1.3148317498637763</v>
      </c>
    </row>
    <row r="24" spans="1:16" x14ac:dyDescent="0.25">
      <c r="A24" s="54" t="s">
        <v>80</v>
      </c>
      <c r="B24" s="55" t="s">
        <v>218</v>
      </c>
      <c r="C24" s="79">
        <v>136071.78271999999</v>
      </c>
      <c r="D24" s="79">
        <v>141078.01717000001</v>
      </c>
      <c r="E24" s="79">
        <v>207483.88240999999</v>
      </c>
      <c r="F24" s="79">
        <v>207592.72450000001</v>
      </c>
      <c r="G24" s="79">
        <v>200833.0802</v>
      </c>
      <c r="H24" s="79">
        <v>210856.08848000001</v>
      </c>
      <c r="I24" s="56">
        <v>233464.48633000001</v>
      </c>
      <c r="J24" s="56">
        <v>205458.14736</v>
      </c>
      <c r="K24" s="56">
        <v>234672.44052</v>
      </c>
      <c r="L24" s="56">
        <v>221184.50065999999</v>
      </c>
      <c r="M24" s="56">
        <v>0</v>
      </c>
      <c r="N24" s="56">
        <v>0</v>
      </c>
      <c r="O24" s="79">
        <v>1998695.15035</v>
      </c>
      <c r="P24" s="57">
        <f t="shared" si="0"/>
        <v>1.2024438700213014</v>
      </c>
    </row>
    <row r="25" spans="1:16" x14ac:dyDescent="0.25">
      <c r="A25" s="58"/>
      <c r="B25" s="164" t="s">
        <v>79</v>
      </c>
      <c r="C25" s="1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108491917.32067998</v>
      </c>
      <c r="P25" s="60">
        <f>SUM(P5:P24)</f>
        <v>65.270304431501174</v>
      </c>
    </row>
    <row r="26" spans="1:16" ht="13.5" customHeight="1" x14ac:dyDescent="0.25">
      <c r="A26" s="58"/>
      <c r="B26" s="165" t="s">
        <v>78</v>
      </c>
      <c r="C26" s="165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166219413.66083002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M1" sqref="M1"/>
    </sheetView>
  </sheetViews>
  <sheetFormatPr defaultColWidth="9.218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E1" sqref="E1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SEKTOR_TL</vt:lpstr>
      <vt:lpstr>USDvsTL</vt:lpstr>
      <vt:lpstr>SECILMIS_ISTATISTIK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2021-11-01T08:02:52Z</dcterms:modified>
</cp:coreProperties>
</file>