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11 - Kasım\dağıtım\"/>
    </mc:Choice>
  </mc:AlternateContent>
  <xr:revisionPtr revIDLastSave="0" documentId="13_ncr:1_{2FC73AE1-DEF5-4591-913C-135DCABAE46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 concurrentCalc="0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K9" i="1"/>
  <c r="K18" i="1"/>
  <c r="K20" i="1"/>
  <c r="K8" i="1"/>
  <c r="K23" i="1"/>
  <c r="K27" i="1"/>
  <c r="K29" i="1"/>
  <c r="K22" i="1"/>
  <c r="K42" i="1"/>
  <c r="K44" i="1"/>
  <c r="K45" i="1"/>
  <c r="M45" i="1"/>
  <c r="J9" i="1"/>
  <c r="J18" i="1"/>
  <c r="J20" i="1"/>
  <c r="J8" i="1"/>
  <c r="J23" i="1"/>
  <c r="J27" i="1"/>
  <c r="J29" i="1"/>
  <c r="J22" i="1"/>
  <c r="J42" i="1"/>
  <c r="J44" i="1"/>
  <c r="J45" i="1"/>
  <c r="G9" i="1"/>
  <c r="G18" i="1"/>
  <c r="G20" i="1"/>
  <c r="G8" i="1"/>
  <c r="G23" i="1"/>
  <c r="G27" i="1"/>
  <c r="G29" i="1"/>
  <c r="G22" i="1"/>
  <c r="G42" i="1"/>
  <c r="G44" i="1"/>
  <c r="G45" i="1"/>
  <c r="I45" i="1"/>
  <c r="F9" i="1"/>
  <c r="F18" i="1"/>
  <c r="F20" i="1"/>
  <c r="F8" i="1"/>
  <c r="F23" i="1"/>
  <c r="F27" i="1"/>
  <c r="F29" i="1"/>
  <c r="F22" i="1"/>
  <c r="F42" i="1"/>
  <c r="F44" i="1"/>
  <c r="F45" i="1"/>
  <c r="C9" i="1"/>
  <c r="C18" i="1"/>
  <c r="C20" i="1"/>
  <c r="C8" i="1"/>
  <c r="C23" i="1"/>
  <c r="C27" i="1"/>
  <c r="C29" i="1"/>
  <c r="C22" i="1"/>
  <c r="C42" i="1"/>
  <c r="C44" i="1"/>
  <c r="C45" i="1"/>
  <c r="E45" i="1"/>
  <c r="B9" i="1"/>
  <c r="B18" i="1"/>
  <c r="B20" i="1"/>
  <c r="B8" i="1"/>
  <c r="B23" i="1"/>
  <c r="B27" i="1"/>
  <c r="B29" i="1"/>
  <c r="B22" i="1"/>
  <c r="B42" i="1"/>
  <c r="B44" i="1"/>
  <c r="B45" i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9" i="4"/>
  <c r="H2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9" i="4"/>
  <c r="H45" i="1"/>
  <c r="D45" i="1"/>
  <c r="L45" i="1"/>
  <c r="K23" i="4"/>
  <c r="M22" i="4"/>
  <c r="J23" i="4"/>
  <c r="G23" i="4"/>
  <c r="I22" i="4"/>
  <c r="F23" i="4"/>
  <c r="B23" i="4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C23" i="4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J25" i="2"/>
  <c r="L25" i="2"/>
  <c r="G25" i="3"/>
  <c r="K24" i="2"/>
  <c r="K21" i="2"/>
  <c r="K19" i="2"/>
  <c r="K17" i="2"/>
  <c r="K16" i="2"/>
  <c r="K15" i="2"/>
  <c r="K14" i="2"/>
  <c r="K13" i="2"/>
  <c r="J13" i="2"/>
  <c r="L13" i="2"/>
  <c r="G13" i="3"/>
  <c r="K12" i="2"/>
  <c r="K11" i="2"/>
  <c r="K10" i="2"/>
  <c r="J43" i="2"/>
  <c r="L43" i="2"/>
  <c r="G43" i="3"/>
  <c r="J41" i="2"/>
  <c r="L41" i="2"/>
  <c r="G41" i="3"/>
  <c r="J40" i="2"/>
  <c r="L40" i="2"/>
  <c r="G40" i="3"/>
  <c r="J39" i="2"/>
  <c r="J38" i="2"/>
  <c r="J37" i="2"/>
  <c r="J36" i="2"/>
  <c r="J35" i="2"/>
  <c r="J34" i="2"/>
  <c r="L34" i="2"/>
  <c r="G34" i="3"/>
  <c r="J33" i="2"/>
  <c r="J32" i="2"/>
  <c r="J31" i="2"/>
  <c r="J30" i="2"/>
  <c r="J28" i="2"/>
  <c r="J26" i="2"/>
  <c r="J24" i="2"/>
  <c r="J21" i="2"/>
  <c r="J19" i="2"/>
  <c r="L19" i="2"/>
  <c r="G19" i="3"/>
  <c r="J17" i="2"/>
  <c r="L17" i="2"/>
  <c r="G17" i="3"/>
  <c r="J16" i="2"/>
  <c r="J15" i="2"/>
  <c r="J14" i="2"/>
  <c r="J12" i="2"/>
  <c r="L12" i="2"/>
  <c r="G12" i="3"/>
  <c r="J11" i="2"/>
  <c r="L11" i="2"/>
  <c r="G11" i="3"/>
  <c r="J10" i="2"/>
  <c r="G43" i="2"/>
  <c r="F43" i="2"/>
  <c r="H43" i="2"/>
  <c r="E43" i="3"/>
  <c r="G41" i="2"/>
  <c r="G40" i="2"/>
  <c r="G39" i="2"/>
  <c r="G38" i="2"/>
  <c r="G37" i="2"/>
  <c r="G36" i="2"/>
  <c r="G35" i="2"/>
  <c r="G34" i="2"/>
  <c r="G33" i="2"/>
  <c r="F33" i="2"/>
  <c r="H33" i="2"/>
  <c r="E33" i="3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1" i="2"/>
  <c r="F40" i="2"/>
  <c r="H40" i="2"/>
  <c r="E40" i="3"/>
  <c r="F39" i="2"/>
  <c r="H39" i="2"/>
  <c r="E39" i="3"/>
  <c r="F38" i="2"/>
  <c r="F37" i="2"/>
  <c r="H37" i="2"/>
  <c r="E37" i="3"/>
  <c r="F36" i="2"/>
  <c r="F35" i="2"/>
  <c r="F34" i="2"/>
  <c r="F32" i="2"/>
  <c r="F31" i="2"/>
  <c r="F30" i="2"/>
  <c r="F28" i="2"/>
  <c r="F26" i="2"/>
  <c r="F25" i="2"/>
  <c r="F24" i="2"/>
  <c r="F21" i="2"/>
  <c r="F19" i="2"/>
  <c r="H19" i="2"/>
  <c r="E19" i="3"/>
  <c r="F17" i="2"/>
  <c r="H17" i="2"/>
  <c r="E17" i="3"/>
  <c r="F16" i="2"/>
  <c r="H16" i="2"/>
  <c r="E16" i="3"/>
  <c r="F15" i="2"/>
  <c r="H15" i="2"/>
  <c r="E15" i="3"/>
  <c r="F14" i="2"/>
  <c r="F13" i="2"/>
  <c r="F12" i="2"/>
  <c r="F11" i="2"/>
  <c r="F10" i="2"/>
  <c r="C43" i="2"/>
  <c r="C41" i="2"/>
  <c r="C40" i="2"/>
  <c r="B40" i="2"/>
  <c r="D40" i="2"/>
  <c r="C40" i="3"/>
  <c r="C39" i="2"/>
  <c r="C38" i="2"/>
  <c r="C37" i="2"/>
  <c r="C36" i="2"/>
  <c r="C35" i="2"/>
  <c r="C34" i="2"/>
  <c r="C33" i="2"/>
  <c r="C32" i="2"/>
  <c r="C31" i="2"/>
  <c r="B31" i="2"/>
  <c r="D31" i="2"/>
  <c r="C31" i="3"/>
  <c r="C30" i="2"/>
  <c r="C28" i="2"/>
  <c r="C26" i="2"/>
  <c r="C25" i="2"/>
  <c r="C24" i="2"/>
  <c r="C21" i="2"/>
  <c r="C19" i="2"/>
  <c r="C17" i="2"/>
  <c r="B17" i="2"/>
  <c r="D17" i="2"/>
  <c r="C17" i="3"/>
  <c r="C16" i="2"/>
  <c r="C15" i="2"/>
  <c r="C14" i="2"/>
  <c r="C13" i="2"/>
  <c r="C12" i="2"/>
  <c r="C11" i="2"/>
  <c r="C10" i="2"/>
  <c r="B10" i="2"/>
  <c r="D10" i="2"/>
  <c r="C10" i="3"/>
  <c r="B43" i="2"/>
  <c r="B41" i="2"/>
  <c r="B39" i="2"/>
  <c r="B38" i="2"/>
  <c r="B37" i="2"/>
  <c r="B36" i="2"/>
  <c r="D36" i="2"/>
  <c r="C36" i="3"/>
  <c r="B35" i="2"/>
  <c r="B34" i="2"/>
  <c r="B33" i="2"/>
  <c r="B32" i="2"/>
  <c r="B30" i="2"/>
  <c r="B28" i="2"/>
  <c r="D28" i="2"/>
  <c r="C28" i="3"/>
  <c r="B26" i="2"/>
  <c r="B25" i="2"/>
  <c r="B24" i="2"/>
  <c r="B21" i="2"/>
  <c r="B19" i="2"/>
  <c r="B16" i="2"/>
  <c r="D16" i="2"/>
  <c r="C16" i="3"/>
  <c r="B15" i="2"/>
  <c r="B14" i="2"/>
  <c r="B13" i="2"/>
  <c r="D13" i="2"/>
  <c r="C13" i="3"/>
  <c r="B12" i="2"/>
  <c r="B11" i="2"/>
  <c r="C7" i="2"/>
  <c r="B7" i="2"/>
  <c r="F6" i="2"/>
  <c r="B6" i="2"/>
  <c r="J42" i="2"/>
  <c r="H42" i="1"/>
  <c r="D42" i="3"/>
  <c r="F42" i="2"/>
  <c r="C42" i="2"/>
  <c r="B42" i="2"/>
  <c r="K29" i="2"/>
  <c r="J29" i="2"/>
  <c r="F29" i="2"/>
  <c r="C29" i="2"/>
  <c r="J27" i="2"/>
  <c r="C27" i="2"/>
  <c r="B27" i="2"/>
  <c r="G23" i="2"/>
  <c r="F23" i="2"/>
  <c r="C23" i="2"/>
  <c r="J20" i="2"/>
  <c r="G20" i="2"/>
  <c r="F20" i="2"/>
  <c r="C20" i="2"/>
  <c r="B20" i="2"/>
  <c r="K18" i="2"/>
  <c r="J18" i="2"/>
  <c r="G18" i="2"/>
  <c r="H18" i="1"/>
  <c r="D18" i="3"/>
  <c r="C18" i="2"/>
  <c r="B18" i="2"/>
  <c r="K9" i="2"/>
  <c r="K42" i="2"/>
  <c r="K20" i="2"/>
  <c r="L20" i="2"/>
  <c r="G20" i="3"/>
  <c r="K27" i="2"/>
  <c r="J46" i="2"/>
  <c r="F46" i="2"/>
  <c r="C46" i="2"/>
  <c r="C45" i="2"/>
  <c r="B46" i="2"/>
  <c r="D46" i="2"/>
  <c r="C46" i="3"/>
  <c r="M23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L43" i="1"/>
  <c r="F43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8" i="1"/>
  <c r="F28" i="3"/>
  <c r="L27" i="1"/>
  <c r="F27" i="3"/>
  <c r="L26" i="1"/>
  <c r="F26" i="3"/>
  <c r="L25" i="1"/>
  <c r="F25" i="3"/>
  <c r="L24" i="1"/>
  <c r="F24" i="3"/>
  <c r="L21" i="1"/>
  <c r="F21" i="3"/>
  <c r="L20" i="1"/>
  <c r="F20" i="3"/>
  <c r="L19" i="1"/>
  <c r="F19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10" i="2"/>
  <c r="G10" i="3"/>
  <c r="L15" i="2"/>
  <c r="G15" i="3"/>
  <c r="L24" i="2"/>
  <c r="G24" i="3"/>
  <c r="L37" i="2"/>
  <c r="G37" i="3"/>
  <c r="L39" i="2"/>
  <c r="G39" i="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I21" i="4"/>
  <c r="I20" i="4"/>
  <c r="I19" i="4"/>
  <c r="I18" i="4"/>
  <c r="I17" i="4"/>
  <c r="I16" i="4"/>
  <c r="E16" i="4"/>
  <c r="I15" i="4"/>
  <c r="I14" i="4"/>
  <c r="I13" i="4"/>
  <c r="I12" i="4"/>
  <c r="I11" i="4"/>
  <c r="I10" i="4"/>
  <c r="I9" i="4"/>
  <c r="E46" i="2"/>
  <c r="D46" i="3"/>
  <c r="B46" i="3"/>
  <c r="H43" i="1"/>
  <c r="D43" i="3"/>
  <c r="D43" i="1"/>
  <c r="B43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H28" i="1"/>
  <c r="D28" i="3"/>
  <c r="D28" i="1"/>
  <c r="B28" i="3"/>
  <c r="H26" i="1"/>
  <c r="D26" i="3"/>
  <c r="D26" i="1"/>
  <c r="B26" i="3"/>
  <c r="H25" i="1"/>
  <c r="D25" i="3"/>
  <c r="D25" i="1"/>
  <c r="B25" i="3"/>
  <c r="H24" i="1"/>
  <c r="D24" i="3"/>
  <c r="D24" i="1"/>
  <c r="B24" i="3"/>
  <c r="H21" i="1"/>
  <c r="D21" i="3"/>
  <c r="D21" i="1"/>
  <c r="B21" i="3"/>
  <c r="H19" i="1"/>
  <c r="D19" i="3"/>
  <c r="D19" i="1"/>
  <c r="B19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D33" i="2"/>
  <c r="C33" i="3"/>
  <c r="H38" i="2"/>
  <c r="E38" i="3"/>
  <c r="H10" i="2"/>
  <c r="E10" i="3"/>
  <c r="H25" i="2"/>
  <c r="E25" i="3"/>
  <c r="H30" i="2"/>
  <c r="E30" i="3"/>
  <c r="D14" i="2"/>
  <c r="C14" i="3"/>
  <c r="D26" i="2"/>
  <c r="C26" i="3"/>
  <c r="D45" i="3"/>
  <c r="D11" i="2"/>
  <c r="C11" i="3"/>
  <c r="H12" i="2"/>
  <c r="E12" i="3"/>
  <c r="H32" i="2"/>
  <c r="E32" i="3"/>
  <c r="D30" i="2"/>
  <c r="C30" i="3"/>
  <c r="F46" i="3"/>
  <c r="F45" i="3"/>
  <c r="D25" i="2"/>
  <c r="C25" i="3"/>
  <c r="D19" i="2"/>
  <c r="C19" i="3"/>
  <c r="H34" i="2"/>
  <c r="E34" i="3"/>
  <c r="L26" i="2"/>
  <c r="G26" i="3"/>
  <c r="L36" i="2"/>
  <c r="G36" i="3"/>
  <c r="L28" i="2"/>
  <c r="G28" i="3"/>
  <c r="D21" i="2"/>
  <c r="C21" i="3"/>
  <c r="H13" i="2"/>
  <c r="E13" i="3"/>
  <c r="D42" i="2"/>
  <c r="C42" i="3"/>
  <c r="D12" i="2"/>
  <c r="C12" i="3"/>
  <c r="D24" i="2"/>
  <c r="C24" i="3"/>
  <c r="D34" i="2"/>
  <c r="C34" i="3"/>
  <c r="H14" i="2"/>
  <c r="E14" i="3"/>
  <c r="H26" i="2"/>
  <c r="E26" i="3"/>
  <c r="L16" i="2"/>
  <c r="G16" i="3"/>
  <c r="L38" i="2"/>
  <c r="G38" i="3"/>
  <c r="G42" i="2"/>
  <c r="D42" i="1"/>
  <c r="B42" i="3"/>
  <c r="H11" i="2"/>
  <c r="E11" i="3"/>
  <c r="H41" i="2"/>
  <c r="E41" i="3"/>
  <c r="L35" i="2"/>
  <c r="G35" i="3"/>
  <c r="C22" i="2"/>
  <c r="D20" i="1"/>
  <c r="B20" i="3"/>
  <c r="H20" i="2"/>
  <c r="E20" i="3"/>
  <c r="L27" i="2"/>
  <c r="G27" i="3"/>
  <c r="F22" i="2"/>
  <c r="E11" i="4"/>
  <c r="E19" i="4"/>
  <c r="E14" i="4"/>
  <c r="E23" i="4"/>
  <c r="H29" i="1"/>
  <c r="D29" i="3"/>
  <c r="E9" i="4"/>
  <c r="E17" i="4"/>
  <c r="D15" i="2"/>
  <c r="C15" i="3"/>
  <c r="H31" i="2"/>
  <c r="E31" i="3"/>
  <c r="L21" i="2"/>
  <c r="G21" i="3"/>
  <c r="L33" i="2"/>
  <c r="G33" i="3"/>
  <c r="E12" i="4"/>
  <c r="E20" i="4"/>
  <c r="K8" i="2"/>
  <c r="L29" i="1"/>
  <c r="F29" i="3"/>
  <c r="D41" i="2"/>
  <c r="C41" i="3"/>
  <c r="D38" i="2"/>
  <c r="C38" i="3"/>
  <c r="H35" i="2"/>
  <c r="E35" i="3"/>
  <c r="E15" i="4"/>
  <c r="D18" i="2"/>
  <c r="C18" i="3"/>
  <c r="D29" i="1"/>
  <c r="B29" i="3"/>
  <c r="D43" i="2"/>
  <c r="C43" i="3"/>
  <c r="D39" i="2"/>
  <c r="C39" i="3"/>
  <c r="H36" i="2"/>
  <c r="E36" i="3"/>
  <c r="L30" i="2"/>
  <c r="G30" i="3"/>
  <c r="E10" i="4"/>
  <c r="E18" i="4"/>
  <c r="H42" i="2"/>
  <c r="E42" i="3"/>
  <c r="D18" i="1"/>
  <c r="B18" i="3"/>
  <c r="D35" i="2"/>
  <c r="C35" i="3"/>
  <c r="D32" i="2"/>
  <c r="C32" i="3"/>
  <c r="H28" i="2"/>
  <c r="E28" i="3"/>
  <c r="H24" i="2"/>
  <c r="E24" i="3"/>
  <c r="L14" i="2"/>
  <c r="G14" i="3"/>
  <c r="E13" i="4"/>
  <c r="E21" i="4"/>
  <c r="F18" i="2"/>
  <c r="H18" i="2"/>
  <c r="E18" i="3"/>
  <c r="H20" i="1"/>
  <c r="D20" i="3"/>
  <c r="F27" i="2"/>
  <c r="P25" i="23"/>
  <c r="O25" i="23"/>
  <c r="L42" i="2"/>
  <c r="G42" i="3"/>
  <c r="L42" i="1"/>
  <c r="F42" i="3"/>
  <c r="B29" i="2"/>
  <c r="D29" i="2"/>
  <c r="C29" i="3"/>
  <c r="K22" i="2"/>
  <c r="D37" i="2"/>
  <c r="C37" i="3"/>
  <c r="L32" i="2"/>
  <c r="G32" i="3"/>
  <c r="L29" i="2"/>
  <c r="G29" i="3"/>
  <c r="L31" i="2"/>
  <c r="G31" i="3"/>
  <c r="G29" i="2"/>
  <c r="H29" i="2"/>
  <c r="E29" i="3"/>
  <c r="H22" i="1"/>
  <c r="D22" i="3"/>
  <c r="B22" i="2"/>
  <c r="D22" i="2"/>
  <c r="C22" i="3"/>
  <c r="G27" i="2"/>
  <c r="H27" i="2"/>
  <c r="E27" i="3"/>
  <c r="H27" i="1"/>
  <c r="D27" i="3"/>
  <c r="D27" i="2"/>
  <c r="C27" i="3"/>
  <c r="D27" i="1"/>
  <c r="B27" i="3"/>
  <c r="H23" i="2"/>
  <c r="E23" i="3"/>
  <c r="B23" i="2"/>
  <c r="D23" i="2"/>
  <c r="C23" i="3"/>
  <c r="K23" i="2"/>
  <c r="L23" i="1"/>
  <c r="F23" i="3"/>
  <c r="J23" i="2"/>
  <c r="H23" i="1"/>
  <c r="D23" i="3"/>
  <c r="D23" i="1"/>
  <c r="B23" i="3"/>
  <c r="G8" i="2"/>
  <c r="H21" i="2"/>
  <c r="E21" i="3"/>
  <c r="D20" i="2"/>
  <c r="C20" i="3"/>
  <c r="L18" i="2"/>
  <c r="G18" i="3"/>
  <c r="L18" i="1"/>
  <c r="F18" i="3"/>
  <c r="J8" i="2"/>
  <c r="C8" i="2"/>
  <c r="D9" i="1"/>
  <c r="B9" i="3"/>
  <c r="G9" i="2"/>
  <c r="B9" i="2"/>
  <c r="C9" i="2"/>
  <c r="D9" i="2"/>
  <c r="C9" i="3"/>
  <c r="F9" i="2"/>
  <c r="B8" i="2"/>
  <c r="L8" i="1"/>
  <c r="F8" i="3"/>
  <c r="L9" i="1"/>
  <c r="F9" i="3"/>
  <c r="J9" i="2"/>
  <c r="L9" i="2"/>
  <c r="G9" i="3"/>
  <c r="H9" i="1"/>
  <c r="D9" i="3"/>
  <c r="L8" i="2"/>
  <c r="G8" i="3"/>
  <c r="H8" i="1"/>
  <c r="D8" i="3"/>
  <c r="H9" i="2"/>
  <c r="E9" i="3"/>
  <c r="D8" i="1"/>
  <c r="B8" i="3"/>
  <c r="F8" i="2"/>
  <c r="H8" i="2"/>
  <c r="E8" i="3"/>
  <c r="L23" i="2"/>
  <c r="G23" i="3"/>
  <c r="D22" i="1"/>
  <c r="B22" i="3"/>
  <c r="G22" i="2"/>
  <c r="H22" i="2"/>
  <c r="E22" i="3"/>
  <c r="B45" i="2"/>
  <c r="L22" i="1"/>
  <c r="F22" i="3"/>
  <c r="J22" i="2"/>
  <c r="L22" i="2"/>
  <c r="G22" i="3"/>
  <c r="D8" i="2"/>
  <c r="C8" i="3"/>
  <c r="F44" i="2"/>
  <c r="F45" i="2"/>
  <c r="K44" i="2"/>
  <c r="M28" i="2"/>
  <c r="L44" i="1"/>
  <c r="F44" i="3"/>
  <c r="G44" i="2"/>
  <c r="I33" i="2"/>
  <c r="H44" i="1"/>
  <c r="D44" i="3"/>
  <c r="B44" i="2"/>
  <c r="C44" i="2"/>
  <c r="E27" i="2"/>
  <c r="K46" i="2"/>
  <c r="L46" i="2"/>
  <c r="G46" i="3"/>
  <c r="J44" i="2"/>
  <c r="L44" i="2"/>
  <c r="G44" i="3"/>
  <c r="J45" i="2"/>
  <c r="D44" i="1"/>
  <c r="B44" i="3"/>
  <c r="I14" i="2"/>
  <c r="M27" i="2"/>
  <c r="M20" i="2"/>
  <c r="M16" i="2"/>
  <c r="M31" i="2"/>
  <c r="M38" i="2"/>
  <c r="M39" i="2"/>
  <c r="M14" i="2"/>
  <c r="M10" i="2"/>
  <c r="M30" i="2"/>
  <c r="M18" i="2"/>
  <c r="M29" i="2"/>
  <c r="M37" i="2"/>
  <c r="M21" i="2"/>
  <c r="M19" i="2"/>
  <c r="M41" i="2"/>
  <c r="M44" i="2"/>
  <c r="M24" i="2"/>
  <c r="M33" i="2"/>
  <c r="M43" i="2"/>
  <c r="M42" i="2"/>
  <c r="M15" i="2"/>
  <c r="M12" i="2"/>
  <c r="M25" i="2"/>
  <c r="M40" i="2"/>
  <c r="M23" i="2"/>
  <c r="M17" i="2"/>
  <c r="M26" i="2"/>
  <c r="M36" i="2"/>
  <c r="M35" i="2"/>
  <c r="M13" i="2"/>
  <c r="M22" i="2"/>
  <c r="M9" i="2"/>
  <c r="M8" i="2"/>
  <c r="I17" i="2"/>
  <c r="I23" i="2"/>
  <c r="E43" i="2"/>
  <c r="I25" i="2"/>
  <c r="I19" i="2"/>
  <c r="I28" i="2"/>
  <c r="I34" i="2"/>
  <c r="I15" i="2"/>
  <c r="I16" i="2"/>
  <c r="H44" i="2"/>
  <c r="E44" i="3"/>
  <c r="E15" i="2"/>
  <c r="E35" i="2"/>
  <c r="M34" i="2"/>
  <c r="M11" i="2"/>
  <c r="M32" i="2"/>
  <c r="I44" i="2"/>
  <c r="I43" i="2"/>
  <c r="I24" i="2"/>
  <c r="I35" i="2"/>
  <c r="I31" i="2"/>
  <c r="I8" i="2"/>
  <c r="I11" i="2"/>
  <c r="I30" i="2"/>
  <c r="I26" i="2"/>
  <c r="D44" i="2"/>
  <c r="C44" i="3"/>
  <c r="E40" i="2"/>
  <c r="I12" i="2"/>
  <c r="I36" i="2"/>
  <c r="I40" i="2"/>
  <c r="E29" i="2"/>
  <c r="E25" i="2"/>
  <c r="I20" i="2"/>
  <c r="I21" i="2"/>
  <c r="I38" i="2"/>
  <c r="I18" i="2"/>
  <c r="I37" i="2"/>
  <c r="I42" i="2"/>
  <c r="I22" i="2"/>
  <c r="I27" i="2"/>
  <c r="I9" i="2"/>
  <c r="I13" i="2"/>
  <c r="I29" i="2"/>
  <c r="I32" i="2"/>
  <c r="I10" i="2"/>
  <c r="I41" i="2"/>
  <c r="I39" i="2"/>
  <c r="E22" i="2"/>
  <c r="E28" i="2"/>
  <c r="E30" i="2"/>
  <c r="E32" i="2"/>
  <c r="M46" i="2"/>
  <c r="E21" i="2"/>
  <c r="K45" i="2"/>
  <c r="L45" i="2"/>
  <c r="G45" i="3"/>
  <c r="E44" i="2"/>
  <c r="E34" i="2"/>
  <c r="E10" i="2"/>
  <c r="E20" i="2"/>
  <c r="E19" i="2"/>
  <c r="E31" i="2"/>
  <c r="E39" i="2"/>
  <c r="E11" i="2"/>
  <c r="E41" i="2"/>
  <c r="E16" i="2"/>
  <c r="E18" i="2"/>
  <c r="E33" i="2"/>
  <c r="E13" i="2"/>
  <c r="E14" i="2"/>
  <c r="E23" i="2"/>
  <c r="E36" i="2"/>
  <c r="E42" i="2"/>
  <c r="E38" i="2"/>
  <c r="E24" i="2"/>
  <c r="E8" i="2"/>
  <c r="E17" i="2"/>
  <c r="E26" i="2"/>
  <c r="E9" i="2"/>
  <c r="E37" i="2"/>
  <c r="E12" i="2"/>
  <c r="G45" i="2"/>
  <c r="G46" i="2"/>
  <c r="M45" i="2"/>
  <c r="H45" i="2"/>
  <c r="E45" i="3"/>
  <c r="I45" i="2"/>
  <c r="H46" i="2"/>
  <c r="E46" i="3"/>
  <c r="I46" i="2"/>
</calcChain>
</file>

<file path=xl/sharedStrings.xml><?xml version="1.0" encoding="utf-8"?>
<sst xmlns="http://schemas.openxmlformats.org/spreadsheetml/2006/main" count="420" uniqueCount="228">
  <si>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</si>
  <si>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</si>
  <si>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</si>
  <si>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</si>
  <si>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</si>
  <si>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</si>
  <si>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</si>
  <si>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</si>
  <si>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</si>
  <si>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</si>
  <si>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</si>
  <si>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</si>
  <si>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</si>
  <si>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</si>
  <si>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</si>
  <si>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</si>
  <si>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</si>
  <si>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</si>
  <si>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</si>
  <si>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</si>
  <si>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</si>
  <si>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</si>
  <si>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</si>
  <si>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</si>
  <si>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</si>
  <si>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</si>
  <si>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</si>
  <si>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</si>
  <si>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</si>
  <si>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</si>
  <si>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</si>
  <si>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</si>
  <si>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</si>
  <si>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</si>
  <si>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</si>
  <si>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</si>
  <si>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</si>
  <si>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</si>
  <si>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</si>
  <si>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</si>
  <si>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</si>
  <si>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</si>
  <si>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</si>
  <si>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</si>
  <si>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</si>
  <si>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</si>
  <si>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</si>
  <si>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</si>
  <si>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</si>
  <si>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</si>
  <si>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</si>
  <si>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</si>
  <si>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</si>
  <si>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</si>
  <si>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</si>
  <si>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</si>
  <si>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</si>
  <si>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</si>
  <si>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</si>
  <si>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</si>
  <si>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</si>
  <si>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</si>
  <si>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</si>
  <si>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</si>
  <si>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</si>
  <si>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</si>
  <si>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</si>
  <si>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</si>
  <si>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</si>
  <si>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</si>
  <si>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</si>
  <si>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</si>
  <si>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</si>
  <si>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</si>
  <si>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</si>
  <si>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</si>
  <si>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</si>
  <si>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</si>
  <si>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</si>
  <si>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</si>
  <si>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</si>
  <si>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</si>
  <si>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</si>
  <si>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</si>
  <si>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</si>
  <si>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</si>
  <si>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</si>
  <si>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</si>
  <si>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</si>
  <si>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</si>
  <si>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</si>
  <si>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</si>
  <si>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</si>
  <si>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</si>
  <si>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</si>
  <si>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</si>
  <si>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</si>
  <si>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</si>
  <si>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</si>
  <si>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</si>
  <si>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</si>
  <si>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</si>
  <si>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</si>
  <si>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</si>
  <si>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</si>
  <si>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</si>
  <si>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</si>
  <si>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</si>
  <si>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</si>
  <si>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</si>
  <si>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</si>
  <si>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</si>
  <si>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</si>
  <si>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</si>
  <si>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</si>
  <si>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</si>
  <si>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</si>
  <si>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</si>
  <si>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</si>
  <si>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</si>
  <si>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</si>
  <si>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</si>
  <si>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EYLÜL  (2021/2020)</t>
  </si>
  <si>
    <t>OCAK - EYLÜL (2021/2020)</t>
  </si>
  <si>
    <t xml:space="preserve">SEKTÖREL BAZDA İHRACAT RAKAMLARI -1.000 $ 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</si>
  <si>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</si>
  <si>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</si>
  <si>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</si>
  <si>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</si>
  <si>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</si>
  <si>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</si>
  <si>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</si>
  <si>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</si>
  <si>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</si>
  <si>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</si>
  <si>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</si>
  <si>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</si>
  <si>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</si>
  <si>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</si>
  <si>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</si>
  <si>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</si>
  <si>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</si>
  <si>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</si>
  <si>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</si>
  <si>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</si>
  <si>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</si>
  <si>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</si>
  <si>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</si>
  <si>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</si>
  <si>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</si>
  <si>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</si>
  <si>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</si>
  <si>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</si>
  <si>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</si>
  <si>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CEBELİTARIK</t>
  </si>
  <si>
    <t>SVAZİLAND</t>
  </si>
  <si>
    <t>GÜNEY KIBRIS RUM YÖNETİMİ</t>
  </si>
  <si>
    <t>COOK ADALARI</t>
  </si>
  <si>
    <t>LAOS</t>
  </si>
  <si>
    <t>KOSTARİKA</t>
  </si>
  <si>
    <t>ABD VİRJİN ADALARI</t>
  </si>
  <si>
    <t>GÜNEY SUDAN</t>
  </si>
  <si>
    <t>ST. KİTTS VE NEVİS</t>
  </si>
  <si>
    <t>JAMAİKA</t>
  </si>
  <si>
    <t>ALMANYA</t>
  </si>
  <si>
    <t>BİRLEŞİK KRALLIK</t>
  </si>
  <si>
    <t>ABD</t>
  </si>
  <si>
    <t>İTALYA</t>
  </si>
  <si>
    <t>IRAK</t>
  </si>
  <si>
    <t>İSPANYA</t>
  </si>
  <si>
    <t>FRANSA</t>
  </si>
  <si>
    <t>İSRAİL</t>
  </si>
  <si>
    <t>HOLLANDA</t>
  </si>
  <si>
    <t>BAE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</si>
  <si>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</si>
  <si>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</si>
  <si>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</si>
  <si>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</si>
  <si>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</si>
  <si>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</si>
  <si>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</si>
  <si>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</si>
  <si>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HATAY</t>
  </si>
  <si>
    <t>DENIZLI</t>
  </si>
  <si>
    <t>ÇORUM</t>
  </si>
  <si>
    <t>GÜMÜŞHANE</t>
  </si>
  <si>
    <t>BAYBURT</t>
  </si>
  <si>
    <t>ZONGULDAK</t>
  </si>
  <si>
    <t>KARS</t>
  </si>
  <si>
    <t>YALOVA</t>
  </si>
  <si>
    <t>ELAZIĞ</t>
  </si>
  <si>
    <t>KIRKLARELI</t>
  </si>
  <si>
    <t>KARABÜK</t>
  </si>
  <si>
    <t>KILIS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</si>
  <si>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</si>
  <si>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</si>
  <si>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</si>
  <si>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</si>
  <si>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</si>
  <si>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</si>
  <si>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</si>
  <si>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</si>
  <si>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</si>
  <si>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</si>
  <si>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</si>
  <si>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</si>
  <si>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</si>
  <si>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</si>
  <si>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RUSYA FEDERASYONU</t>
  </si>
  <si>
    <t>ROMANYA</t>
  </si>
  <si>
    <t>BELÇİKA</t>
  </si>
  <si>
    <t>POLONYA</t>
  </si>
  <si>
    <t>MISIR</t>
  </si>
  <si>
    <t>BULGARİSTAN</t>
  </si>
  <si>
    <t>ÇİN</t>
  </si>
  <si>
    <t>YUNANİSTAN</t>
  </si>
  <si>
    <t>FAS</t>
  </si>
  <si>
    <t>UKRAYNA</t>
  </si>
  <si>
    <t>İhracatçı Birlikleri Kaydından Muaf İhracat ile Antrepo ve Serbest Bölgeler Farkı</t>
  </si>
  <si>
    <t>GENEL İHRACAT TOPLAMI</t>
  </si>
  <si>
    <t>1 Ocak - 30 Kasım</t>
  </si>
  <si>
    <t>1 Aralık - 30 Kasım</t>
  </si>
  <si>
    <t>1 Kasım - 30 Kasım</t>
  </si>
  <si>
    <t>1 - 30 KASIM İHRACAT RAKAMLARI</t>
  </si>
  <si>
    <t>1 - 30 KASIM</t>
  </si>
  <si>
    <t>1 OCAK  -  30 KASIM</t>
  </si>
  <si>
    <t>2020  1 - 30 KASIM</t>
  </si>
  <si>
    <t>2021  1 - 30 KASIM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</si>
</sst>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0.0%"/>
    <numFmt numFmtId="168" formatCode="#,##0.0000"/>
    <numFmt numFmtId="169" formatCode="%0.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FF0000"/>
      <name val="Arial Tur"/>
      <family val="2"/>
      <charset val="162"/>
    </font>
    <font>
      <sz val="12"/>
      <color theme="1"/>
      <name val="Arial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0" fontId="37" fillId="0" borderId="0" xfId="2" applyFont="1" applyFill="1" applyBorder="1"/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68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7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7" fontId="68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169" fontId="82" fillId="0" borderId="9" xfId="336" applyNumberFormat="1" applyFont="1" applyBorder="1" applyAlignment="1">
      <alignment horizontal="center" vertical="center"/>
    </xf>
    <xf numFmtId="166" fontId="27" fillId="0" borderId="9" xfId="0" applyNumberFormat="1" applyFont="1" applyFill="1" applyBorder="1" applyAlignment="1">
      <alignment horizontal="center" vertical="center"/>
    </xf>
    <xf numFmtId="1" fontId="26" fillId="0" borderId="9" xfId="0" applyNumberFormat="1" applyFont="1" applyFill="1" applyBorder="1" applyAlignment="1">
      <alignment horizontal="center" vertic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3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1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11098853.357960001</c:v>
                </c:pt>
                <c:pt idx="1">
                  <c:v>11121868.594009999</c:v>
                </c:pt>
                <c:pt idx="2">
                  <c:v>9957719.643910002</c:v>
                </c:pt>
                <c:pt idx="3">
                  <c:v>6232426.8923899997</c:v>
                </c:pt>
                <c:pt idx="4">
                  <c:v>7112886.205959999</c:v>
                </c:pt>
                <c:pt idx="5">
                  <c:v>10209119.526520001</c:v>
                </c:pt>
                <c:pt idx="6">
                  <c:v>11458303.67234</c:v>
                </c:pt>
                <c:pt idx="7">
                  <c:v>9391528.2646699995</c:v>
                </c:pt>
                <c:pt idx="8">
                  <c:v>12224742.74117</c:v>
                </c:pt>
                <c:pt idx="9">
                  <c:v>13279570.127700001</c:v>
                </c:pt>
                <c:pt idx="10">
                  <c:v>12173867.160429999</c:v>
                </c:pt>
                <c:pt idx="11">
                  <c:v>13269894.001159996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6-4971-A6AD-73786EE26A34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11079730.147559999</c:v>
                </c:pt>
                <c:pt idx="1">
                  <c:v>11957486.248209998</c:v>
                </c:pt>
                <c:pt idx="2">
                  <c:v>14122884.30604</c:v>
                </c:pt>
                <c:pt idx="3">
                  <c:v>14147230.048869997</c:v>
                </c:pt>
                <c:pt idx="4">
                  <c:v>12581681.283749999</c:v>
                </c:pt>
                <c:pt idx="5">
                  <c:v>15244657.786810001</c:v>
                </c:pt>
                <c:pt idx="6">
                  <c:v>12631677.764629999</c:v>
                </c:pt>
                <c:pt idx="7">
                  <c:v>14440854.581499999</c:v>
                </c:pt>
                <c:pt idx="8">
                  <c:v>15824957.923559999</c:v>
                </c:pt>
                <c:pt idx="9">
                  <c:v>15708770.198439997</c:v>
                </c:pt>
                <c:pt idx="10">
                  <c:v>16297178.41212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6-4971-A6AD-73786EE2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30464"/>
        <c:axId val="1126627200"/>
      </c:lineChart>
      <c:catAx>
        <c:axId val="11266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27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30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103743.55989</c:v>
                </c:pt>
                <c:pt idx="1">
                  <c:v>116565.35743</c:v>
                </c:pt>
                <c:pt idx="2">
                  <c:v>126169.39178000001</c:v>
                </c:pt>
                <c:pt idx="3">
                  <c:v>121973.27202</c:v>
                </c:pt>
                <c:pt idx="4">
                  <c:v>105055.89023</c:v>
                </c:pt>
                <c:pt idx="5">
                  <c:v>110671.37599</c:v>
                </c:pt>
                <c:pt idx="6">
                  <c:v>71868.762159999998</c:v>
                </c:pt>
                <c:pt idx="7">
                  <c:v>113793.81002</c:v>
                </c:pt>
                <c:pt idx="8">
                  <c:v>160083.73371999999</c:v>
                </c:pt>
                <c:pt idx="9">
                  <c:v>196342.18273</c:v>
                </c:pt>
                <c:pt idx="10">
                  <c:v>177510.15061000001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8A9-9B84-D465F50CBB32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191051.99992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2-48A9-9B84-D465F50C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84144"/>
        <c:axId val="1242791760"/>
      </c:lineChart>
      <c:catAx>
        <c:axId val="12427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9176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190660.46724</c:v>
                </c:pt>
                <c:pt idx="1">
                  <c:v>201167.37249000001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148492.75941</c:v>
                </c:pt>
                <c:pt idx="6">
                  <c:v>131400.72881999999</c:v>
                </c:pt>
                <c:pt idx="7">
                  <c:v>112170.04373999999</c:v>
                </c:pt>
                <c:pt idx="8">
                  <c:v>202523.56283000001</c:v>
                </c:pt>
                <c:pt idx="9">
                  <c:v>251164.07183</c:v>
                </c:pt>
                <c:pt idx="10">
                  <c:v>279751.81111000001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D-4102-B98C-6DC707D12944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196459.36877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134930.97643000001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155501.67624999999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D-4102-B98C-6DC707D1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94480"/>
        <c:axId val="1242790128"/>
      </c:lineChart>
      <c:catAx>
        <c:axId val="124279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90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4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24618.97465</c:v>
                </c:pt>
                <c:pt idx="8">
                  <c:v>29808.309069999999</c:v>
                </c:pt>
                <c:pt idx="9">
                  <c:v>25265.162960000001</c:v>
                </c:pt>
                <c:pt idx="10">
                  <c:v>30725.96025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B-4B72-8327-35A553D900BD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B-4B72-8327-35A553D9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89040"/>
        <c:axId val="1242786320"/>
      </c:lineChart>
      <c:catAx>
        <c:axId val="12427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100955.42874</c:v>
                </c:pt>
                <c:pt idx="9">
                  <c:v>76772.534390000001</c:v>
                </c:pt>
                <c:pt idx="10">
                  <c:v>58387.444340000002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FAC-98B1-03830C908389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FAC-98B1-03830C90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96656"/>
        <c:axId val="1242785232"/>
      </c:lineChart>
      <c:catAx>
        <c:axId val="12427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8523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6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10656.775240000001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4323-9E91-BB9AF65BB902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6-4323-9E91-BB9AF65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90672"/>
        <c:axId val="1244952096"/>
      </c:lineChart>
      <c:catAx>
        <c:axId val="124279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5209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067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216896.18445999999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262350.03058000002</c:v>
                </c:pt>
                <c:pt idx="7">
                  <c:v>286221.94832000002</c:v>
                </c:pt>
                <c:pt idx="8">
                  <c:v>299819.84331999999</c:v>
                </c:pt>
                <c:pt idx="9">
                  <c:v>289177.19696999999</c:v>
                </c:pt>
                <c:pt idx="10">
                  <c:v>322473.90146999998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5-4751-AA87-8EB941A3908B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234850.00985999999</c:v>
                </c:pt>
                <c:pt idx="10">
                  <c:v>226835.07308</c:v>
                </c:pt>
                <c:pt idx="11">
                  <c:v>255890.40302999999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5-4751-AA87-8EB941A3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2304"/>
        <c:axId val="1244946656"/>
      </c:lineChart>
      <c:catAx>
        <c:axId val="12449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46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23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453403.47597000003</c:v>
                </c:pt>
                <c:pt idx="1">
                  <c:v>479091.56270000001</c:v>
                </c:pt>
                <c:pt idx="2">
                  <c:v>580709.26433000003</c:v>
                </c:pt>
                <c:pt idx="3">
                  <c:v>581276.96132999996</c:v>
                </c:pt>
                <c:pt idx="4">
                  <c:v>501065.52496000001</c:v>
                </c:pt>
                <c:pt idx="5">
                  <c:v>613151.56640999997</c:v>
                </c:pt>
                <c:pt idx="6">
                  <c:v>505813.16223000002</c:v>
                </c:pt>
                <c:pt idx="7">
                  <c:v>605282.22273000004</c:v>
                </c:pt>
                <c:pt idx="8">
                  <c:v>651415.07244000002</c:v>
                </c:pt>
                <c:pt idx="9">
                  <c:v>613774.34572999994</c:v>
                </c:pt>
                <c:pt idx="10">
                  <c:v>695883.57397999999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0-421F-B2D8-E12BC44BF03B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426719.42047000001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526444.50818</c:v>
                </c:pt>
                <c:pt idx="10">
                  <c:v>522362.64184</c:v>
                </c:pt>
                <c:pt idx="11">
                  <c:v>573079.91893000004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0-421F-B2D8-E12BC44B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4480"/>
        <c:axId val="1244950464"/>
      </c:lineChart>
      <c:catAx>
        <c:axId val="12449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5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50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44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730164.29153000005</c:v>
                </c:pt>
                <c:pt idx="1">
                  <c:v>744960.17636000004</c:v>
                </c:pt>
                <c:pt idx="2">
                  <c:v>868488.15026000002</c:v>
                </c:pt>
                <c:pt idx="3">
                  <c:v>877359.54168000002</c:v>
                </c:pt>
                <c:pt idx="4">
                  <c:v>743383.06298000005</c:v>
                </c:pt>
                <c:pt idx="5">
                  <c:v>898790.84540999995</c:v>
                </c:pt>
                <c:pt idx="6">
                  <c:v>724445.80700000003</c:v>
                </c:pt>
                <c:pt idx="7">
                  <c:v>828238.55111999996</c:v>
                </c:pt>
                <c:pt idx="8">
                  <c:v>944053.46054999996</c:v>
                </c:pt>
                <c:pt idx="9">
                  <c:v>917735.47017999995</c:v>
                </c:pt>
                <c:pt idx="10">
                  <c:v>937422.43738999998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2-439B-974D-486B2C2A70A1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672977.10942999995</c:v>
                </c:pt>
                <c:pt idx="1">
                  <c:v>645837.54252999998</c:v>
                </c:pt>
                <c:pt idx="2">
                  <c:v>584623.76174999995</c:v>
                </c:pt>
                <c:pt idx="3">
                  <c:v>306241.66527</c:v>
                </c:pt>
                <c:pt idx="4">
                  <c:v>368572.65928999998</c:v>
                </c:pt>
                <c:pt idx="5">
                  <c:v>553315.37245999998</c:v>
                </c:pt>
                <c:pt idx="6">
                  <c:v>655112.70288999996</c:v>
                </c:pt>
                <c:pt idx="7">
                  <c:v>568016.62592000002</c:v>
                </c:pt>
                <c:pt idx="8">
                  <c:v>687226.38618000003</c:v>
                </c:pt>
                <c:pt idx="9">
                  <c:v>769155.72689000005</c:v>
                </c:pt>
                <c:pt idx="10">
                  <c:v>704149.60771999997</c:v>
                </c:pt>
                <c:pt idx="11">
                  <c:v>768393.63055999996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2-439B-974D-486B2C2A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5568"/>
        <c:axId val="1244943936"/>
      </c:lineChart>
      <c:catAx>
        <c:axId val="12449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43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55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109758.12045</c:v>
                </c:pt>
                <c:pt idx="1">
                  <c:v>128855.90668</c:v>
                </c:pt>
                <c:pt idx="2">
                  <c:v>157434.83793000001</c:v>
                </c:pt>
                <c:pt idx="3">
                  <c:v>142919.85978</c:v>
                </c:pt>
                <c:pt idx="4">
                  <c:v>100680.88503</c:v>
                </c:pt>
                <c:pt idx="5">
                  <c:v>152998.52244999999</c:v>
                </c:pt>
                <c:pt idx="6">
                  <c:v>144817.44584</c:v>
                </c:pt>
                <c:pt idx="7">
                  <c:v>156836.76032</c:v>
                </c:pt>
                <c:pt idx="8">
                  <c:v>171905.98584000001</c:v>
                </c:pt>
                <c:pt idx="9">
                  <c:v>159409.24713999999</c:v>
                </c:pt>
                <c:pt idx="10">
                  <c:v>148656.84364000001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1-4246-84E1-798866F58FB2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127734.83076</c:v>
                </c:pt>
                <c:pt idx="7">
                  <c:v>97893.038379999998</c:v>
                </c:pt>
                <c:pt idx="8">
                  <c:v>130334.23748</c:v>
                </c:pt>
                <c:pt idx="9">
                  <c:v>130849.26592999999</c:v>
                </c:pt>
                <c:pt idx="10">
                  <c:v>103918.5759</c:v>
                </c:pt>
                <c:pt idx="11">
                  <c:v>109801.31277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1-4246-84E1-798866F5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2848"/>
        <c:axId val="1244948288"/>
      </c:lineChart>
      <c:catAx>
        <c:axId val="12449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48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297364.77077</c:v>
                </c:pt>
                <c:pt idx="6">
                  <c:v>214045.72468000001</c:v>
                </c:pt>
                <c:pt idx="7">
                  <c:v>237978.04055999999</c:v>
                </c:pt>
                <c:pt idx="8">
                  <c:v>271392.71490999998</c:v>
                </c:pt>
                <c:pt idx="9">
                  <c:v>276618.21973000001</c:v>
                </c:pt>
                <c:pt idx="10">
                  <c:v>280531.55745000002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D-4593-BB71-7819E679A289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257662.76832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D-4593-BB71-7819E679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9376"/>
        <c:axId val="1244951008"/>
      </c:lineChart>
      <c:catAx>
        <c:axId val="1244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5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51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9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B-4F1D-B484-808FF04CDFF6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352755.25912</c:v>
                </c:pt>
                <c:pt idx="1">
                  <c:v>414333.15104999999</c:v>
                </c:pt>
                <c:pt idx="2">
                  <c:v>446331.34317000001</c:v>
                </c:pt>
                <c:pt idx="3">
                  <c:v>557451.14575999998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475911.59421000001</c:v>
                </c:pt>
                <c:pt idx="7">
                  <c:v>509019.45457</c:v>
                </c:pt>
                <c:pt idx="8">
                  <c:v>583436.45481999998</c:v>
                </c:pt>
                <c:pt idx="9">
                  <c:v>465521.63286999997</c:v>
                </c:pt>
                <c:pt idx="10">
                  <c:v>548502.07602000004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B-4F1D-B484-808FF04C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5568"/>
        <c:axId val="1126620672"/>
      </c:lineChart>
      <c:catAx>
        <c:axId val="11266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5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1641074.90928</c:v>
                </c:pt>
                <c:pt idx="1">
                  <c:v>1672725.1424799999</c:v>
                </c:pt>
                <c:pt idx="2">
                  <c:v>1994358.3622399999</c:v>
                </c:pt>
                <c:pt idx="3">
                  <c:v>2165389.9265299998</c:v>
                </c:pt>
                <c:pt idx="4">
                  <c:v>2128375.3409799999</c:v>
                </c:pt>
                <c:pt idx="5">
                  <c:v>2367364.1569699999</c:v>
                </c:pt>
                <c:pt idx="6">
                  <c:v>1916873.5026100001</c:v>
                </c:pt>
                <c:pt idx="7">
                  <c:v>2044554.1894</c:v>
                </c:pt>
                <c:pt idx="8">
                  <c:v>2275536.5077599999</c:v>
                </c:pt>
                <c:pt idx="9">
                  <c:v>2263708.4616899998</c:v>
                </c:pt>
                <c:pt idx="10">
                  <c:v>2397369.3185700001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4858-9AA8-7831D16E5257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1680042.06819</c:v>
                </c:pt>
                <c:pt idx="1">
                  <c:v>1489521.7327000001</c:v>
                </c:pt>
                <c:pt idx="2">
                  <c:v>1489041.5845999999</c:v>
                </c:pt>
                <c:pt idx="3">
                  <c:v>1275068.46431</c:v>
                </c:pt>
                <c:pt idx="4">
                  <c:v>1180650.9578100001</c:v>
                </c:pt>
                <c:pt idx="5">
                  <c:v>1422569.76773</c:v>
                </c:pt>
                <c:pt idx="6">
                  <c:v>1579568.79712</c:v>
                </c:pt>
                <c:pt idx="7">
                  <c:v>1372148.35136</c:v>
                </c:pt>
                <c:pt idx="8">
                  <c:v>1617726.53791</c:v>
                </c:pt>
                <c:pt idx="9">
                  <c:v>1721128.3627200001</c:v>
                </c:pt>
                <c:pt idx="10">
                  <c:v>1629461.91121</c:v>
                </c:pt>
                <c:pt idx="11">
                  <c:v>1799124.2959499999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858-9AA8-7831D16E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53184"/>
        <c:axId val="1244937952"/>
      </c:lineChart>
      <c:catAx>
        <c:axId val="12449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3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37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53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651051.50191999995</c:v>
                </c:pt>
                <c:pt idx="1">
                  <c:v>683984.50204000005</c:v>
                </c:pt>
                <c:pt idx="2">
                  <c:v>783796.52668999997</c:v>
                </c:pt>
                <c:pt idx="3">
                  <c:v>821337.33571999997</c:v>
                </c:pt>
                <c:pt idx="4">
                  <c:v>735065.34710000001</c:v>
                </c:pt>
                <c:pt idx="5">
                  <c:v>827091.18059999996</c:v>
                </c:pt>
                <c:pt idx="6">
                  <c:v>696436.58322999999</c:v>
                </c:pt>
                <c:pt idx="7">
                  <c:v>758273.53214000002</c:v>
                </c:pt>
                <c:pt idx="8">
                  <c:v>875393.65804999997</c:v>
                </c:pt>
                <c:pt idx="9">
                  <c:v>808488.66677000001</c:v>
                </c:pt>
                <c:pt idx="10">
                  <c:v>840315.52798999997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2-4D76-ADC8-50756F6CC56F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623574.86653</c:v>
                </c:pt>
                <c:pt idx="1">
                  <c:v>633525.03185000003</c:v>
                </c:pt>
                <c:pt idx="2">
                  <c:v>625380.19048999995</c:v>
                </c:pt>
                <c:pt idx="3">
                  <c:v>455416.58948000002</c:v>
                </c:pt>
                <c:pt idx="4">
                  <c:v>430817.02828000003</c:v>
                </c:pt>
                <c:pt idx="5">
                  <c:v>585088.29325999995</c:v>
                </c:pt>
                <c:pt idx="6">
                  <c:v>665723.41778999998</c:v>
                </c:pt>
                <c:pt idx="7">
                  <c:v>570455.08342000004</c:v>
                </c:pt>
                <c:pt idx="8">
                  <c:v>687211.75537999999</c:v>
                </c:pt>
                <c:pt idx="9">
                  <c:v>735206.19264999998</c:v>
                </c:pt>
                <c:pt idx="10">
                  <c:v>693407.14445000002</c:v>
                </c:pt>
                <c:pt idx="11">
                  <c:v>832346.71681000001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2-4D76-ADC8-50756F6C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1760"/>
        <c:axId val="1244940672"/>
      </c:lineChart>
      <c:catAx>
        <c:axId val="12449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49406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49417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2266244.6269399999</c:v>
                </c:pt>
                <c:pt idx="1">
                  <c:v>2530838.6746499999</c:v>
                </c:pt>
                <c:pt idx="2">
                  <c:v>2890129.52838</c:v>
                </c:pt>
                <c:pt idx="3">
                  <c:v>2462199.5866999999</c:v>
                </c:pt>
                <c:pt idx="4">
                  <c:v>1880244.10732</c:v>
                </c:pt>
                <c:pt idx="5">
                  <c:v>2350290.4889699998</c:v>
                </c:pt>
                <c:pt idx="6">
                  <c:v>1981887.0240799999</c:v>
                </c:pt>
                <c:pt idx="7">
                  <c:v>2418860.07455</c:v>
                </c:pt>
                <c:pt idx="8">
                  <c:v>2465640.1469899998</c:v>
                </c:pt>
                <c:pt idx="9">
                  <c:v>2604846.4223500001</c:v>
                </c:pt>
                <c:pt idx="10">
                  <c:v>2530317.3591100001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F-4C63-9889-DDC26F3842CB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2398086.7611600002</c:v>
                </c:pt>
                <c:pt idx="1">
                  <c:v>2517883.92637</c:v>
                </c:pt>
                <c:pt idx="2">
                  <c:v>2060399.2893099999</c:v>
                </c:pt>
                <c:pt idx="3">
                  <c:v>596327.39124000003</c:v>
                </c:pt>
                <c:pt idx="4">
                  <c:v>1202335.3576700001</c:v>
                </c:pt>
                <c:pt idx="5">
                  <c:v>2014182.4682799999</c:v>
                </c:pt>
                <c:pt idx="6">
                  <c:v>2199836.6643300001</c:v>
                </c:pt>
                <c:pt idx="7">
                  <c:v>1543626.7607400001</c:v>
                </c:pt>
                <c:pt idx="8">
                  <c:v>2604387.2261100002</c:v>
                </c:pt>
                <c:pt idx="9">
                  <c:v>2914054.42093</c:v>
                </c:pt>
                <c:pt idx="10">
                  <c:v>2696294.1657199999</c:v>
                </c:pt>
                <c:pt idx="11">
                  <c:v>2797534.3574299999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F-4C63-9889-DDC26F38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49840"/>
        <c:axId val="1245548208"/>
      </c:lineChart>
      <c:catAx>
        <c:axId val="124554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4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5482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4984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894349.38430999999</c:v>
                </c:pt>
                <c:pt idx="1">
                  <c:v>1064028.13485</c:v>
                </c:pt>
                <c:pt idx="2">
                  <c:v>1254817.5751199999</c:v>
                </c:pt>
                <c:pt idx="3">
                  <c:v>1251409.4401700001</c:v>
                </c:pt>
                <c:pt idx="4">
                  <c:v>1098962.8706700001</c:v>
                </c:pt>
                <c:pt idx="5">
                  <c:v>1304210.96924</c:v>
                </c:pt>
                <c:pt idx="6">
                  <c:v>1000424.33757</c:v>
                </c:pt>
                <c:pt idx="7">
                  <c:v>1205230.6585299999</c:v>
                </c:pt>
                <c:pt idx="8">
                  <c:v>1278039.8041099999</c:v>
                </c:pt>
                <c:pt idx="9">
                  <c:v>1232341.37106</c:v>
                </c:pt>
                <c:pt idx="10">
                  <c:v>1275170.91713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9-4AEA-ADE7-804AB1C8A4AF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822563.70241999999</c:v>
                </c:pt>
                <c:pt idx="1">
                  <c:v>862522.96938999998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668904.08845000004</c:v>
                </c:pt>
                <c:pt idx="5">
                  <c:v>901025.82091999997</c:v>
                </c:pt>
                <c:pt idx="6">
                  <c:v>984826.73367999995</c:v>
                </c:pt>
                <c:pt idx="7">
                  <c:v>849842.01592000003</c:v>
                </c:pt>
                <c:pt idx="8">
                  <c:v>1061217.33079</c:v>
                </c:pt>
                <c:pt idx="9">
                  <c:v>1121149.4062900001</c:v>
                </c:pt>
                <c:pt idx="10">
                  <c:v>1109000.0137</c:v>
                </c:pt>
                <c:pt idx="11">
                  <c:v>1218440.3254499999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9-4AEA-ADE7-804AB1C8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47120"/>
        <c:axId val="1245550928"/>
      </c:lineChart>
      <c:catAx>
        <c:axId val="124554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5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55092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471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1512838.09292</c:v>
                </c:pt>
                <c:pt idx="1">
                  <c:v>1510551.8312299999</c:v>
                </c:pt>
                <c:pt idx="2">
                  <c:v>1675107.5237700001</c:v>
                </c:pt>
                <c:pt idx="3">
                  <c:v>1625679.5632799999</c:v>
                </c:pt>
                <c:pt idx="4">
                  <c:v>1299899.70572</c:v>
                </c:pt>
                <c:pt idx="5">
                  <c:v>1802684.9210900001</c:v>
                </c:pt>
                <c:pt idx="6">
                  <c:v>1693609.94426</c:v>
                </c:pt>
                <c:pt idx="7">
                  <c:v>1737719.20866</c:v>
                </c:pt>
                <c:pt idx="8">
                  <c:v>1945542.10873</c:v>
                </c:pt>
                <c:pt idx="9">
                  <c:v>1910897.5375699999</c:v>
                </c:pt>
                <c:pt idx="10">
                  <c:v>1733326.4640299999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8-4790-8364-190671154463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1490291.1417799999</c:v>
                </c:pt>
                <c:pt idx="1">
                  <c:v>1516896.9624699999</c:v>
                </c:pt>
                <c:pt idx="2">
                  <c:v>1209777.87473</c:v>
                </c:pt>
                <c:pt idx="3">
                  <c:v>573299.87627999997</c:v>
                </c:pt>
                <c:pt idx="4">
                  <c:v>835963.85401999997</c:v>
                </c:pt>
                <c:pt idx="5">
                  <c:v>1348615.76917</c:v>
                </c:pt>
                <c:pt idx="6">
                  <c:v>1804537.1905700001</c:v>
                </c:pt>
                <c:pt idx="7">
                  <c:v>1538137.8292400001</c:v>
                </c:pt>
                <c:pt idx="8">
                  <c:v>1787534.11096</c:v>
                </c:pt>
                <c:pt idx="9">
                  <c:v>1846843.14457</c:v>
                </c:pt>
                <c:pt idx="10">
                  <c:v>1514597.48312</c:v>
                </c:pt>
                <c:pt idx="11">
                  <c:v>1651703.95906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8-4790-8364-19067115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45488"/>
        <c:axId val="1245546032"/>
      </c:lineChart>
      <c:catAx>
        <c:axId val="124554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4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54603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54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758807.65680999996</c:v>
                </c:pt>
                <c:pt idx="1">
                  <c:v>832971.49042000005</c:v>
                </c:pt>
                <c:pt idx="2">
                  <c:v>978714.78355000005</c:v>
                </c:pt>
                <c:pt idx="3">
                  <c:v>1048757.3459300001</c:v>
                </c:pt>
                <c:pt idx="4">
                  <c:v>937393.49254000001</c:v>
                </c:pt>
                <c:pt idx="5">
                  <c:v>1125491.9510999999</c:v>
                </c:pt>
                <c:pt idx="6">
                  <c:v>929150.09702999995</c:v>
                </c:pt>
                <c:pt idx="7">
                  <c:v>1022640.93805</c:v>
                </c:pt>
                <c:pt idx="8">
                  <c:v>1148148.72796</c:v>
                </c:pt>
                <c:pt idx="9">
                  <c:v>1143918.0596700001</c:v>
                </c:pt>
                <c:pt idx="10">
                  <c:v>1204963.69246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8-472C-A16A-173A0552DEB6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702065.38291000004</c:v>
                </c:pt>
                <c:pt idx="1">
                  <c:v>689342.32172000001</c:v>
                </c:pt>
                <c:pt idx="2">
                  <c:v>671242.55478000001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676090.30489000003</c:v>
                </c:pt>
                <c:pt idx="6">
                  <c:v>754121.44113000005</c:v>
                </c:pt>
                <c:pt idx="7">
                  <c:v>614918.95460000006</c:v>
                </c:pt>
                <c:pt idx="8">
                  <c:v>747632.68683999998</c:v>
                </c:pt>
                <c:pt idx="9">
                  <c:v>800778.22903000005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8-472C-A16A-173A0552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5088"/>
        <c:axId val="1245729648"/>
      </c:lineChart>
      <c:catAx>
        <c:axId val="124573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2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29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50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330075.83805000002</c:v>
                </c:pt>
                <c:pt idx="2">
                  <c:v>402265.52726</c:v>
                </c:pt>
                <c:pt idx="3">
                  <c:v>401971.18698</c:v>
                </c:pt>
                <c:pt idx="4">
                  <c:v>384040.45147999999</c:v>
                </c:pt>
                <c:pt idx="5">
                  <c:v>425882.65704000002</c:v>
                </c:pt>
                <c:pt idx="6">
                  <c:v>357713.13828999997</c:v>
                </c:pt>
                <c:pt idx="7">
                  <c:v>420460.26053999999</c:v>
                </c:pt>
                <c:pt idx="8">
                  <c:v>414943.95750000002</c:v>
                </c:pt>
                <c:pt idx="9">
                  <c:v>380937.68643</c:v>
                </c:pt>
                <c:pt idx="10">
                  <c:v>397190.17567999999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C22-BC94-4911E7D41F8B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231352.50904</c:v>
                </c:pt>
                <c:pt idx="4">
                  <c:v>250091.89478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343965.49119999999</c:v>
                </c:pt>
                <c:pt idx="9">
                  <c:v>356368.76887999999</c:v>
                </c:pt>
                <c:pt idx="10">
                  <c:v>318070.36835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C22-BC94-4911E7D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1280"/>
        <c:axId val="1245731824"/>
      </c:lineChart>
      <c:catAx>
        <c:axId val="124573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318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128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406844.21601999999</c:v>
                </c:pt>
                <c:pt idx="4">
                  <c:v>492628.34412000002</c:v>
                </c:pt>
                <c:pt idx="5">
                  <c:v>594799.27512999997</c:v>
                </c:pt>
                <c:pt idx="6">
                  <c:v>455933.04430000001</c:v>
                </c:pt>
                <c:pt idx="7">
                  <c:v>452293.27033000003</c:v>
                </c:pt>
                <c:pt idx="8">
                  <c:v>500431.30459000001</c:v>
                </c:pt>
                <c:pt idx="9">
                  <c:v>686042.37146000005</c:v>
                </c:pt>
                <c:pt idx="10">
                  <c:v>1282843.5012300001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D-4194-942D-DA8F1689A095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290300.44258999999</c:v>
                </c:pt>
                <c:pt idx="1">
                  <c:v>374002.95552000002</c:v>
                </c:pt>
                <c:pt idx="2">
                  <c:v>228975.81461999999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314717.23525000003</c:v>
                </c:pt>
                <c:pt idx="11">
                  <c:v>301748.44339999999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D-4194-942D-DA8F1689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9440"/>
        <c:axId val="1245733456"/>
      </c:lineChart>
      <c:catAx>
        <c:axId val="12457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33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9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1052771.9818</c:v>
                </c:pt>
                <c:pt idx="1">
                  <c:v>1199904.80822</c:v>
                </c:pt>
                <c:pt idx="2">
                  <c:v>1528716.98165</c:v>
                </c:pt>
                <c:pt idx="3">
                  <c:v>1651601.8049600001</c:v>
                </c:pt>
                <c:pt idx="4">
                  <c:v>1732070.2518199999</c:v>
                </c:pt>
                <c:pt idx="5">
                  <c:v>2013218.24174</c:v>
                </c:pt>
                <c:pt idx="6">
                  <c:v>1732242.4084600001</c:v>
                </c:pt>
                <c:pt idx="7">
                  <c:v>2282649.3672799999</c:v>
                </c:pt>
                <c:pt idx="8">
                  <c:v>2602904.5434400002</c:v>
                </c:pt>
                <c:pt idx="9">
                  <c:v>2290299.2859200002</c:v>
                </c:pt>
                <c:pt idx="10">
                  <c:v>2048262.62267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D-41D0-8FC1-2BC41C54EC38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1133295.1537599999</c:v>
                </c:pt>
                <c:pt idx="1">
                  <c:v>997635.54576000001</c:v>
                </c:pt>
                <c:pt idx="2">
                  <c:v>979413.15893000003</c:v>
                </c:pt>
                <c:pt idx="3">
                  <c:v>900232.36549999996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1034390.32901</c:v>
                </c:pt>
                <c:pt idx="7">
                  <c:v>864588.15717000002</c:v>
                </c:pt>
                <c:pt idx="8">
                  <c:v>1084073.1348300001</c:v>
                </c:pt>
                <c:pt idx="9">
                  <c:v>1103693.70264</c:v>
                </c:pt>
                <c:pt idx="10">
                  <c:v>1208069.7869299999</c:v>
                </c:pt>
                <c:pt idx="11">
                  <c:v>1364472.0563699999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D-41D0-8FC1-2BC41C54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28016"/>
        <c:axId val="1245734000"/>
      </c:lineChart>
      <c:catAx>
        <c:axId val="12457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340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28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352755.25912</c:v>
                </c:pt>
                <c:pt idx="1">
                  <c:v>414333.15104999999</c:v>
                </c:pt>
                <c:pt idx="2">
                  <c:v>446331.34317000001</c:v>
                </c:pt>
                <c:pt idx="3">
                  <c:v>557451.14575999998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475911.59421000001</c:v>
                </c:pt>
                <c:pt idx="7">
                  <c:v>509019.45457</c:v>
                </c:pt>
                <c:pt idx="8">
                  <c:v>583436.45481999998</c:v>
                </c:pt>
                <c:pt idx="9">
                  <c:v>465521.63286999997</c:v>
                </c:pt>
                <c:pt idx="10">
                  <c:v>548502.07602000004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9-42C0-AA65-921BB5B033E0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9-42C0-AA65-921BB5B0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9984"/>
        <c:axId val="1245730192"/>
      </c:lineChart>
      <c:catAx>
        <c:axId val="124573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30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99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14701346.982000001</c:v>
                </c:pt>
                <c:pt idx="1">
                  <c:v>14608289.785</c:v>
                </c:pt>
                <c:pt idx="2">
                  <c:v>13353075.963</c:v>
                </c:pt>
                <c:pt idx="3">
                  <c:v>8978290.7589999996</c:v>
                </c:pt>
                <c:pt idx="4">
                  <c:v>9957512.1809999999</c:v>
                </c:pt>
                <c:pt idx="5">
                  <c:v>13460251.822000001</c:v>
                </c:pt>
                <c:pt idx="6">
                  <c:v>14890653.468</c:v>
                </c:pt>
                <c:pt idx="7">
                  <c:v>12456453.472999999</c:v>
                </c:pt>
                <c:pt idx="8">
                  <c:v>15990797.705</c:v>
                </c:pt>
                <c:pt idx="9">
                  <c:v>17315266.203000002</c:v>
                </c:pt>
                <c:pt idx="10">
                  <c:v>16088682.231000001</c:v>
                </c:pt>
                <c:pt idx="11">
                  <c:v>17837134.738000002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6-4AEF-BBC6-2B3990BF031F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15019303.964</c:v>
                </c:pt>
                <c:pt idx="1">
                  <c:v>15953448.732999999</c:v>
                </c:pt>
                <c:pt idx="2">
                  <c:v>18958723.239</c:v>
                </c:pt>
                <c:pt idx="3">
                  <c:v>18759322.188000001</c:v>
                </c:pt>
                <c:pt idx="4">
                  <c:v>16470723.299000001</c:v>
                </c:pt>
                <c:pt idx="5">
                  <c:v>19744826.276000001</c:v>
                </c:pt>
                <c:pt idx="6">
                  <c:v>16370107.694</c:v>
                </c:pt>
                <c:pt idx="7">
                  <c:v>18867867.556000002</c:v>
                </c:pt>
                <c:pt idx="8">
                  <c:v>20736294.409000002</c:v>
                </c:pt>
                <c:pt idx="9">
                  <c:v>20792082.964000002</c:v>
                </c:pt>
                <c:pt idx="10">
                  <c:v>21468460.953000002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6-4AEF-BBC6-2B3990BF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1216"/>
        <c:axId val="1126623392"/>
      </c:lineChart>
      <c:catAx>
        <c:axId val="11266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23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DBE-AEE6-44EB783D4766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DBE-AEE6-44EB783D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27472"/>
        <c:axId val="1245724752"/>
      </c:lineChart>
      <c:catAx>
        <c:axId val="124572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2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2475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274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170346.18906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284721.89536999998</c:v>
                </c:pt>
                <c:pt idx="8">
                  <c:v>251131.33660000001</c:v>
                </c:pt>
                <c:pt idx="9">
                  <c:v>301436.48272999999</c:v>
                </c:pt>
                <c:pt idx="10">
                  <c:v>384528.78327999997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5-48C2-8DA1-C53745B48A08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166806.05142999999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167254.75654999999</c:v>
                </c:pt>
                <c:pt idx="6">
                  <c:v>139464.12951999999</c:v>
                </c:pt>
                <c:pt idx="7">
                  <c:v>177409.4436</c:v>
                </c:pt>
                <c:pt idx="8">
                  <c:v>281441.77807</c:v>
                </c:pt>
                <c:pt idx="9">
                  <c:v>287144.69549999997</c:v>
                </c:pt>
                <c:pt idx="10">
                  <c:v>191364.25755000001</c:v>
                </c:pt>
                <c:pt idx="11">
                  <c:v>279389.43196999998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5-48C2-8DA1-C53745B4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8352"/>
        <c:axId val="1245732912"/>
      </c:lineChart>
      <c:catAx>
        <c:axId val="124573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732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5738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400036.98421999998</c:v>
                </c:pt>
                <c:pt idx="1">
                  <c:v>445946.95733</c:v>
                </c:pt>
                <c:pt idx="2">
                  <c:v>545986.38045000006</c:v>
                </c:pt>
                <c:pt idx="3">
                  <c:v>561099.67260000005</c:v>
                </c:pt>
                <c:pt idx="4">
                  <c:v>485881.15500000003</c:v>
                </c:pt>
                <c:pt idx="5">
                  <c:v>573286.98705</c:v>
                </c:pt>
                <c:pt idx="6">
                  <c:v>466253.14184</c:v>
                </c:pt>
                <c:pt idx="7">
                  <c:v>522068.30225000001</c:v>
                </c:pt>
                <c:pt idx="8">
                  <c:v>550471.44409999996</c:v>
                </c:pt>
                <c:pt idx="9">
                  <c:v>513809.35729000001</c:v>
                </c:pt>
                <c:pt idx="10">
                  <c:v>561275.99820999999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5-480C-A027-C73E1955F868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360909.50300000003</c:v>
                </c:pt>
                <c:pt idx="1">
                  <c:v>387544.98968</c:v>
                </c:pt>
                <c:pt idx="2">
                  <c:v>395991.82296000002</c:v>
                </c:pt>
                <c:pt idx="3">
                  <c:v>286875.19173000002</c:v>
                </c:pt>
                <c:pt idx="4">
                  <c:v>277937.77594999998</c:v>
                </c:pt>
                <c:pt idx="5">
                  <c:v>359614.30628999998</c:v>
                </c:pt>
                <c:pt idx="6">
                  <c:v>415949.28769999999</c:v>
                </c:pt>
                <c:pt idx="7">
                  <c:v>355291.08617000002</c:v>
                </c:pt>
                <c:pt idx="8">
                  <c:v>435734.02474000002</c:v>
                </c:pt>
                <c:pt idx="9">
                  <c:v>459634.50439000002</c:v>
                </c:pt>
                <c:pt idx="10">
                  <c:v>439230.06883</c:v>
                </c:pt>
                <c:pt idx="11">
                  <c:v>487899.76399000001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5-480C-A027-C73E1955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19584"/>
        <c:axId val="1246631856"/>
      </c:lineChart>
      <c:catAx>
        <c:axId val="11266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663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6631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19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2031577.1475699998</c:v>
                </c:pt>
                <c:pt idx="3">
                  <c:v>1762541.3152000001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1953689.3890300002</c:v>
                </c:pt>
                <c:pt idx="7">
                  <c:v>1678821.06632</c:v>
                </c:pt>
                <c:pt idx="8">
                  <c:v>2215682.0759899998</c:v>
                </c:pt>
                <c:pt idx="9">
                  <c:v>2332409.8701599999</c:v>
                </c:pt>
                <c:pt idx="10">
                  <c:v>2307645.18163</c:v>
                </c:pt>
                <c:pt idx="11">
                  <c:v>2593693.2994200001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54B-9CA0-CEA310A26114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2059084.6080299998</c:v>
                </c:pt>
                <c:pt idx="1">
                  <c:v>2127441.9751399998</c:v>
                </c:pt>
                <c:pt idx="2">
                  <c:v>2426058.4753200002</c:v>
                </c:pt>
                <c:pt idx="3">
                  <c:v>2351518.9306299998</c:v>
                </c:pt>
                <c:pt idx="4">
                  <c:v>2070205.9903599999</c:v>
                </c:pt>
                <c:pt idx="5">
                  <c:v>2558491.0503199999</c:v>
                </c:pt>
                <c:pt idx="6">
                  <c:v>2025688.00679</c:v>
                </c:pt>
                <c:pt idx="7">
                  <c:v>2318820.0896300003</c:v>
                </c:pt>
                <c:pt idx="8">
                  <c:v>2728978.0186299998</c:v>
                </c:pt>
                <c:pt idx="9">
                  <c:v>2836952.8870700002</c:v>
                </c:pt>
                <c:pt idx="10">
                  <c:v>3033166.20328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5-454B-9CA0-CEA310A2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3936"/>
        <c:axId val="1126629920"/>
      </c:lineChart>
      <c:catAx>
        <c:axId val="1126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29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3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B-46A2-AAAF-E5EC13C64EAB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B-46A2-AAAF-E5EC13C64EAB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B-46A2-AAAF-E5EC13C64EAB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B-46A2-AAAF-E5EC13C64EAB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B-46A2-AAAF-E5EC13C64EAB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0B-46A2-AAAF-E5EC13C64EAB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0B-46A2-AAAF-E5EC13C64EAB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0B-46A2-AAAF-E5EC13C64EAB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0B-46A2-AAAF-E5EC13C64EAB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0B-46A2-AAAF-E5EC13C64EAB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0B-46A2-AAAF-E5EC13C64EAB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15019303.964</c:v>
                </c:pt>
                <c:pt idx="1">
                  <c:v>15953448.732999999</c:v>
                </c:pt>
                <c:pt idx="2">
                  <c:v>18958723.239</c:v>
                </c:pt>
                <c:pt idx="3">
                  <c:v>18759322.188000001</c:v>
                </c:pt>
                <c:pt idx="4">
                  <c:v>16470723.299000001</c:v>
                </c:pt>
                <c:pt idx="5">
                  <c:v>19744826.276000001</c:v>
                </c:pt>
                <c:pt idx="6">
                  <c:v>16370107.694</c:v>
                </c:pt>
                <c:pt idx="7">
                  <c:v>18867867.556000002</c:v>
                </c:pt>
                <c:pt idx="8">
                  <c:v>20736294.409000002</c:v>
                </c:pt>
                <c:pt idx="9">
                  <c:v>20792082.964000002</c:v>
                </c:pt>
                <c:pt idx="10">
                  <c:v>21468460.953000002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0B-46A2-AAAF-E5EC13C6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7744"/>
        <c:axId val="1126619040"/>
      </c:lineChart>
      <c:catAx>
        <c:axId val="11266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1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1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77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203141161.27500004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E63-97F0-488E9338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628832"/>
        <c:axId val="1126617408"/>
      </c:barChart>
      <c:catAx>
        <c:axId val="11266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1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6174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62883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635173.32019</c:v>
                </c:pt>
                <c:pt idx="2">
                  <c:v>783752.09183000005</c:v>
                </c:pt>
                <c:pt idx="3">
                  <c:v>750044.04440999997</c:v>
                </c:pt>
                <c:pt idx="4">
                  <c:v>609772.0061</c:v>
                </c:pt>
                <c:pt idx="5">
                  <c:v>764495.97409000003</c:v>
                </c:pt>
                <c:pt idx="6">
                  <c:v>648401.29634999996</c:v>
                </c:pt>
                <c:pt idx="7">
                  <c:v>780408.84927000001</c:v>
                </c:pt>
                <c:pt idx="8">
                  <c:v>842694.50759000005</c:v>
                </c:pt>
                <c:pt idx="9">
                  <c:v>903171.23953000002</c:v>
                </c:pt>
                <c:pt idx="10">
                  <c:v>897865.78670000006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8-4E65-8A13-9F8A8532CF37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631314.89391999994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643333.20675999997</c:v>
                </c:pt>
                <c:pt idx="9">
                  <c:v>667002.41604000004</c:v>
                </c:pt>
                <c:pt idx="10">
                  <c:v>611590.96563999995</c:v>
                </c:pt>
                <c:pt idx="11">
                  <c:v>765121.46846999996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8-4E65-8A13-9F8A8532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92304"/>
        <c:axId val="1242781424"/>
      </c:lineChart>
      <c:catAx>
        <c:axId val="124279230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8142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923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295167.19553999999</c:v>
                </c:pt>
                <c:pt idx="6">
                  <c:v>166101.45803000001</c:v>
                </c:pt>
                <c:pt idx="7">
                  <c:v>147790.36554</c:v>
                </c:pt>
                <c:pt idx="8">
                  <c:v>229420.62273999999</c:v>
                </c:pt>
                <c:pt idx="9">
                  <c:v>291858.12552</c:v>
                </c:pt>
                <c:pt idx="10">
                  <c:v>368163.75709000003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C-48A0-BC69-DD6CC398D0F6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178131.42211000001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129732.23796</c:v>
                </c:pt>
                <c:pt idx="8">
                  <c:v>197103.72863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C-48A0-BC69-DD6CC398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81968"/>
        <c:axId val="1242782512"/>
      </c:lineChart>
      <c:catAx>
        <c:axId val="12427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82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1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129703.74055</c:v>
                </c:pt>
                <c:pt idx="1">
                  <c:v>145631.38305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144432.52205</c:v>
                </c:pt>
                <c:pt idx="5">
                  <c:v>193443.59748</c:v>
                </c:pt>
                <c:pt idx="6">
                  <c:v>152389.32024999999</c:v>
                </c:pt>
                <c:pt idx="7">
                  <c:v>180072.35261</c:v>
                </c:pt>
                <c:pt idx="8">
                  <c:v>203038.65066000001</c:v>
                </c:pt>
                <c:pt idx="9">
                  <c:v>181448.33278</c:v>
                </c:pt>
                <c:pt idx="10">
                  <c:v>191747.04248999999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1B2-AAA1-0A12B345EFEF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124157.46395999999</c:v>
                </c:pt>
                <c:pt idx="7">
                  <c:v>130627.09166999999</c:v>
                </c:pt>
                <c:pt idx="8">
                  <c:v>166814.96082000001</c:v>
                </c:pt>
                <c:pt idx="9">
                  <c:v>168475.02244999999</c:v>
                </c:pt>
                <c:pt idx="10">
                  <c:v>164390.72112999999</c:v>
                </c:pt>
                <c:pt idx="11">
                  <c:v>151058.94980999999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1B2-AAA1-0A12B345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87952"/>
        <c:axId val="1242788496"/>
      </c:lineChart>
      <c:catAx>
        <c:axId val="124278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27884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2787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223</v>
      </c>
      <c r="C1" s="150"/>
      <c r="D1" s="150"/>
      <c r="E1" s="150"/>
      <c r="F1" s="150"/>
      <c r="G1" s="150"/>
      <c r="H1" s="150"/>
      <c r="I1" s="150"/>
      <c r="J1" s="150"/>
      <c r="K1" s="67"/>
      <c r="L1" s="67"/>
      <c r="M1" s="67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124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224</v>
      </c>
      <c r="C6" s="146"/>
      <c r="D6" s="146"/>
      <c r="E6" s="146"/>
      <c r="F6" s="146" t="s">
        <v>225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120</v>
      </c>
      <c r="E7" s="7" t="s">
        <v>116</v>
      </c>
      <c r="F7" s="5">
        <v>2020</v>
      </c>
      <c r="G7" s="6">
        <v>2021</v>
      </c>
      <c r="H7" s="7" t="s">
        <v>120</v>
      </c>
      <c r="I7" s="7" t="s">
        <v>116</v>
      </c>
      <c r="J7" s="5" t="s">
        <v>125</v>
      </c>
      <c r="K7" s="5" t="s">
        <v>126</v>
      </c>
      <c r="L7" s="7" t="s">
        <v>120</v>
      </c>
      <c r="M7" s="7" t="s">
        <v>116</v>
      </c>
    </row>
    <row r="8" spans="1:13" ht="16.8" x14ac:dyDescent="0.3">
      <c r="A8" s="79" t="s">
        <v>2</v>
      </c>
      <c r="B8" s="8">
        <f>B9+B18+B20</f>
        <v>2307645.18163</v>
      </c>
      <c r="C8" s="8">
        <f>C9+C18+C20</f>
        <v>3033166.20328</v>
      </c>
      <c r="D8" s="10">
        <f t="shared" ref="D8:D46" si="0">(C8-B8)/B8*100</f>
        <v>31.439886314651279</v>
      </c>
      <c r="E8" s="10">
        <f t="shared" ref="E8:E44" si="1">C8/C$46*100</f>
        <v>14.128475301142373</v>
      </c>
      <c r="F8" s="8">
        <f>F9+F18+F20</f>
        <v>21750564.573880002</v>
      </c>
      <c r="G8" s="8">
        <f>G9+G18+G20</f>
        <v>26536406.235199995</v>
      </c>
      <c r="H8" s="10">
        <f t="shared" ref="H8:H46" si="2">(G8-F8)/F8*100</f>
        <v>22.003298558361355</v>
      </c>
      <c r="I8" s="10">
        <f t="shared" ref="I8:I44" si="3">G8/G$46*100</f>
        <v>13.06303757871928</v>
      </c>
      <c r="J8" s="8">
        <f>J9+J18+J20</f>
        <v>24008731.746150002</v>
      </c>
      <c r="K8" s="8">
        <f>K9+K18+K20</f>
        <v>29130099.534619998</v>
      </c>
      <c r="L8" s="10">
        <f t="shared" ref="L8:L46" si="4">(K8-J8)/J8*100</f>
        <v>21.331271649912328</v>
      </c>
      <c r="M8" s="10">
        <f t="shared" ref="M8:M44" si="5">K8/K$46*100</f>
        <v>13.182335125304023</v>
      </c>
    </row>
    <row r="9" spans="1:13" ht="15.6" x14ac:dyDescent="0.3">
      <c r="A9" s="9" t="s">
        <v>3</v>
      </c>
      <c r="B9" s="8">
        <f>B10+B11+B12+B13+B14+B15+B16+B17</f>
        <v>1558447.4667099998</v>
      </c>
      <c r="C9" s="8">
        <f>C10+C11+C12+C13+C14+C15+C16+C17</f>
        <v>2014808.72783</v>
      </c>
      <c r="D9" s="10">
        <f t="shared" si="0"/>
        <v>29.283069905680758</v>
      </c>
      <c r="E9" s="10">
        <f t="shared" si="1"/>
        <v>9.3849705027339212</v>
      </c>
      <c r="F9" s="8">
        <f>F10+F11+F12+F13+F14+F15+F16+F17</f>
        <v>14565659.528460002</v>
      </c>
      <c r="G9" s="8">
        <f>G10+G11+G12+G13+G14+G15+G16+G17</f>
        <v>17262395.385289997</v>
      </c>
      <c r="H9" s="10">
        <f t="shared" si="2"/>
        <v>18.514340882133169</v>
      </c>
      <c r="I9" s="10">
        <f t="shared" si="3"/>
        <v>8.4977339289309395</v>
      </c>
      <c r="J9" s="8">
        <f>J10+J11+J12+J13+J14+J15+J16+J17</f>
        <v>16099189.417900002</v>
      </c>
      <c r="K9" s="8">
        <f>K10+K11+K12+K13+K14+K15+K16+K17</f>
        <v>19027118.362749998</v>
      </c>
      <c r="L9" s="10">
        <f t="shared" si="4"/>
        <v>18.186809713503692</v>
      </c>
      <c r="M9" s="10">
        <f t="shared" si="5"/>
        <v>8.6104014312928925</v>
      </c>
    </row>
    <row r="10" spans="1:13" ht="13.8" x14ac:dyDescent="0.25">
      <c r="A10" s="11" t="s">
        <v>127</v>
      </c>
      <c r="B10" s="12">
        <v>611590.96563999995</v>
      </c>
      <c r="C10" s="12">
        <v>897865.78670000006</v>
      </c>
      <c r="D10" s="13">
        <f t="shared" si="0"/>
        <v>46.808216135179102</v>
      </c>
      <c r="E10" s="13">
        <f t="shared" si="1"/>
        <v>4.1822550236165501</v>
      </c>
      <c r="F10" s="12">
        <v>6526729.5310000004</v>
      </c>
      <c r="G10" s="12">
        <v>8215251.7426699996</v>
      </c>
      <c r="H10" s="13">
        <f t="shared" si="2"/>
        <v>25.870877652429552</v>
      </c>
      <c r="I10" s="13">
        <f t="shared" si="3"/>
        <v>4.0441098648386165</v>
      </c>
      <c r="J10" s="12">
        <v>7155968.4643900003</v>
      </c>
      <c r="K10" s="12">
        <v>8980373.2111399993</v>
      </c>
      <c r="L10" s="13">
        <f t="shared" si="4"/>
        <v>25.494868456012931</v>
      </c>
      <c r="M10" s="13">
        <f t="shared" si="5"/>
        <v>4.0639163995597514</v>
      </c>
    </row>
    <row r="11" spans="1:13" ht="13.8" x14ac:dyDescent="0.25">
      <c r="A11" s="11" t="s">
        <v>128</v>
      </c>
      <c r="B11" s="12">
        <v>370411.22047</v>
      </c>
      <c r="C11" s="12">
        <v>368163.75709000003</v>
      </c>
      <c r="D11" s="13">
        <f t="shared" si="0"/>
        <v>-0.60674819114503475</v>
      </c>
      <c r="E11" s="13">
        <f t="shared" si="1"/>
        <v>1.7149052179194653</v>
      </c>
      <c r="F11" s="12">
        <v>2324752.0298700002</v>
      </c>
      <c r="G11" s="12">
        <v>2674858.0899700001</v>
      </c>
      <c r="H11" s="13">
        <f t="shared" si="2"/>
        <v>15.059931364790668</v>
      </c>
      <c r="I11" s="13">
        <f t="shared" si="3"/>
        <v>1.3167484488035102</v>
      </c>
      <c r="J11" s="12">
        <v>2674663.3549299999</v>
      </c>
      <c r="K11" s="12">
        <v>3080092.4618600002</v>
      </c>
      <c r="L11" s="13">
        <f t="shared" si="4"/>
        <v>15.158135927001959</v>
      </c>
      <c r="M11" s="13">
        <f t="shared" si="5"/>
        <v>1.393843883056642</v>
      </c>
    </row>
    <row r="12" spans="1:13" ht="13.8" x14ac:dyDescent="0.25">
      <c r="A12" s="11" t="s">
        <v>129</v>
      </c>
      <c r="B12" s="12">
        <v>164390.72112999999</v>
      </c>
      <c r="C12" s="12">
        <v>191747.04248999999</v>
      </c>
      <c r="D12" s="13">
        <f t="shared" si="0"/>
        <v>16.641037384565429</v>
      </c>
      <c r="E12" s="13">
        <f t="shared" si="1"/>
        <v>0.89315691008211395</v>
      </c>
      <c r="F12" s="12">
        <v>1531708.8131500001</v>
      </c>
      <c r="G12" s="12">
        <v>1843996.92301</v>
      </c>
      <c r="H12" s="13">
        <f t="shared" si="2"/>
        <v>20.388216557804554</v>
      </c>
      <c r="I12" s="13">
        <f t="shared" si="3"/>
        <v>0.9077416469593329</v>
      </c>
      <c r="J12" s="12">
        <v>1659452.3850199999</v>
      </c>
      <c r="K12" s="12">
        <v>1995055.8728199999</v>
      </c>
      <c r="L12" s="13">
        <f t="shared" si="4"/>
        <v>20.223749161441308</v>
      </c>
      <c r="M12" s="13">
        <f t="shared" si="5"/>
        <v>0.90282887904187292</v>
      </c>
    </row>
    <row r="13" spans="1:13" ht="13.8" x14ac:dyDescent="0.25">
      <c r="A13" s="11" t="s">
        <v>130</v>
      </c>
      <c r="B13" s="12">
        <v>154427.12138</v>
      </c>
      <c r="C13" s="12">
        <v>177510.15061000001</v>
      </c>
      <c r="D13" s="13">
        <f t="shared" si="0"/>
        <v>14.947522833893553</v>
      </c>
      <c r="E13" s="13">
        <f t="shared" si="1"/>
        <v>0.82684152813103617</v>
      </c>
      <c r="F13" s="12">
        <v>1272725.0072600001</v>
      </c>
      <c r="G13" s="12">
        <v>1403777.48658</v>
      </c>
      <c r="H13" s="13">
        <f t="shared" si="2"/>
        <v>10.296998846760911</v>
      </c>
      <c r="I13" s="13">
        <f t="shared" si="3"/>
        <v>0.69103547393807219</v>
      </c>
      <c r="J13" s="12">
        <v>1395248.9553499999</v>
      </c>
      <c r="K13" s="12">
        <v>1529523.6606300001</v>
      </c>
      <c r="L13" s="13">
        <f t="shared" si="4"/>
        <v>9.6237094294270324</v>
      </c>
      <c r="M13" s="13">
        <f t="shared" si="5"/>
        <v>0.69216012985276132</v>
      </c>
    </row>
    <row r="14" spans="1:13" ht="13.8" x14ac:dyDescent="0.25">
      <c r="A14" s="11" t="s">
        <v>131</v>
      </c>
      <c r="B14" s="12">
        <v>155501.67624999999</v>
      </c>
      <c r="C14" s="12">
        <v>279751.81111000001</v>
      </c>
      <c r="D14" s="13">
        <f t="shared" si="0"/>
        <v>79.902762372955465</v>
      </c>
      <c r="E14" s="13">
        <f t="shared" si="1"/>
        <v>1.3030827487934458</v>
      </c>
      <c r="F14" s="12">
        <v>1765167.52251</v>
      </c>
      <c r="G14" s="12">
        <v>2013696.9090199999</v>
      </c>
      <c r="H14" s="13">
        <f t="shared" si="2"/>
        <v>14.079648721193367</v>
      </c>
      <c r="I14" s="13">
        <f t="shared" si="3"/>
        <v>0.99127960890898947</v>
      </c>
      <c r="J14" s="12">
        <v>1951562.1823799999</v>
      </c>
      <c r="K14" s="12">
        <v>2188094.90197</v>
      </c>
      <c r="L14" s="13">
        <f t="shared" si="4"/>
        <v>12.120173352690202</v>
      </c>
      <c r="M14" s="13">
        <f t="shared" si="5"/>
        <v>0.99018543515299617</v>
      </c>
    </row>
    <row r="15" spans="1:13" ht="13.8" x14ac:dyDescent="0.25">
      <c r="A15" s="11" t="s">
        <v>132</v>
      </c>
      <c r="B15" s="12">
        <v>25197.230309999999</v>
      </c>
      <c r="C15" s="12">
        <v>30725.96025</v>
      </c>
      <c r="D15" s="13">
        <f t="shared" si="0"/>
        <v>21.941816112248734</v>
      </c>
      <c r="E15" s="13">
        <f t="shared" si="1"/>
        <v>0.14312139243361249</v>
      </c>
      <c r="F15" s="12">
        <v>240994.23128000001</v>
      </c>
      <c r="G15" s="12">
        <v>270024.21097000001</v>
      </c>
      <c r="H15" s="13">
        <f t="shared" si="2"/>
        <v>12.045923064553119</v>
      </c>
      <c r="I15" s="13">
        <f t="shared" si="3"/>
        <v>0.13292442027761073</v>
      </c>
      <c r="J15" s="12">
        <v>267731.10973999999</v>
      </c>
      <c r="K15" s="12">
        <v>300156.79343000002</v>
      </c>
      <c r="L15" s="13">
        <f t="shared" si="4"/>
        <v>12.111287224517682</v>
      </c>
      <c r="M15" s="13">
        <f t="shared" si="5"/>
        <v>0.13583089328028033</v>
      </c>
    </row>
    <row r="16" spans="1:13" ht="13.8" x14ac:dyDescent="0.25">
      <c r="A16" s="11" t="s">
        <v>133</v>
      </c>
      <c r="B16" s="12">
        <v>67968.791859999998</v>
      </c>
      <c r="C16" s="12">
        <v>58387.444340000002</v>
      </c>
      <c r="D16" s="13">
        <f t="shared" si="0"/>
        <v>-14.096686520094925</v>
      </c>
      <c r="E16" s="13">
        <f t="shared" si="1"/>
        <v>0.27196846792057044</v>
      </c>
      <c r="F16" s="12">
        <v>810583.46797999996</v>
      </c>
      <c r="G16" s="12">
        <v>705843.70770999999</v>
      </c>
      <c r="H16" s="13">
        <f t="shared" si="2"/>
        <v>-12.921526826967595</v>
      </c>
      <c r="I16" s="13">
        <f t="shared" si="3"/>
        <v>0.34746464147385281</v>
      </c>
      <c r="J16" s="12">
        <v>891454.90807999996</v>
      </c>
      <c r="K16" s="12">
        <v>805766.52049000002</v>
      </c>
      <c r="L16" s="13">
        <f t="shared" si="4"/>
        <v>-9.6121953913018547</v>
      </c>
      <c r="M16" s="13">
        <f t="shared" si="5"/>
        <v>0.36463604572396435</v>
      </c>
    </row>
    <row r="17" spans="1:13" ht="13.8" x14ac:dyDescent="0.25">
      <c r="A17" s="11" t="s">
        <v>134</v>
      </c>
      <c r="B17" s="12">
        <v>8959.7396700000008</v>
      </c>
      <c r="C17" s="12">
        <v>10656.775240000001</v>
      </c>
      <c r="D17" s="13">
        <f t="shared" si="0"/>
        <v>18.940679444986596</v>
      </c>
      <c r="E17" s="13">
        <f t="shared" si="1"/>
        <v>4.9639213837128014E-2</v>
      </c>
      <c r="F17" s="12">
        <v>92998.925409999996</v>
      </c>
      <c r="G17" s="12">
        <v>134946.31536000001</v>
      </c>
      <c r="H17" s="13">
        <f t="shared" si="2"/>
        <v>45.105241555285211</v>
      </c>
      <c r="I17" s="13">
        <f t="shared" si="3"/>
        <v>6.6429823730956211E-2</v>
      </c>
      <c r="J17" s="12">
        <v>103108.05800999999</v>
      </c>
      <c r="K17" s="12">
        <v>148054.94041000001</v>
      </c>
      <c r="L17" s="13">
        <f t="shared" si="4"/>
        <v>43.592017217161455</v>
      </c>
      <c r="M17" s="13">
        <f t="shared" si="5"/>
        <v>6.699976562462498E-2</v>
      </c>
    </row>
    <row r="18" spans="1:13" ht="15.6" x14ac:dyDescent="0.3">
      <c r="A18" s="9" t="s">
        <v>12</v>
      </c>
      <c r="B18" s="8">
        <f>B19</f>
        <v>226835.07308</v>
      </c>
      <c r="C18" s="8">
        <f>C19</f>
        <v>322473.90146999998</v>
      </c>
      <c r="D18" s="10">
        <f t="shared" si="0"/>
        <v>42.162275476804311</v>
      </c>
      <c r="E18" s="10">
        <f t="shared" si="1"/>
        <v>1.5020820643639921</v>
      </c>
      <c r="F18" s="8">
        <f>F19</f>
        <v>2193921.8545499998</v>
      </c>
      <c r="G18" s="8">
        <f>G19</f>
        <v>2993144.1170999999</v>
      </c>
      <c r="H18" s="10">
        <f t="shared" si="2"/>
        <v>36.428930268983095</v>
      </c>
      <c r="I18" s="10">
        <f t="shared" si="3"/>
        <v>1.4734306421769763</v>
      </c>
      <c r="J18" s="8">
        <f>J19</f>
        <v>2394780.0143200001</v>
      </c>
      <c r="K18" s="8">
        <f>K19</f>
        <v>3249034.5201300001</v>
      </c>
      <c r="L18" s="10">
        <f t="shared" si="4"/>
        <v>35.671523091968275</v>
      </c>
      <c r="M18" s="10">
        <f t="shared" si="5"/>
        <v>1.4702957615072123</v>
      </c>
    </row>
    <row r="19" spans="1:13" ht="13.8" x14ac:dyDescent="0.25">
      <c r="A19" s="11" t="s">
        <v>135</v>
      </c>
      <c r="B19" s="12">
        <v>226835.07308</v>
      </c>
      <c r="C19" s="12">
        <v>322473.90146999998</v>
      </c>
      <c r="D19" s="13">
        <f t="shared" si="0"/>
        <v>42.162275476804311</v>
      </c>
      <c r="E19" s="13">
        <f t="shared" si="1"/>
        <v>1.5020820643639921</v>
      </c>
      <c r="F19" s="12">
        <v>2193921.8545499998</v>
      </c>
      <c r="G19" s="12">
        <v>2993144.1170999999</v>
      </c>
      <c r="H19" s="13">
        <f t="shared" si="2"/>
        <v>36.428930268983095</v>
      </c>
      <c r="I19" s="13">
        <f t="shared" si="3"/>
        <v>1.4734306421769763</v>
      </c>
      <c r="J19" s="12">
        <v>2394780.0143200001</v>
      </c>
      <c r="K19" s="12">
        <v>3249034.5201300001</v>
      </c>
      <c r="L19" s="13">
        <f t="shared" si="4"/>
        <v>35.671523091968275</v>
      </c>
      <c r="M19" s="13">
        <f t="shared" si="5"/>
        <v>1.4702957615072123</v>
      </c>
    </row>
    <row r="20" spans="1:13" ht="15.6" x14ac:dyDescent="0.3">
      <c r="A20" s="9" t="s">
        <v>110</v>
      </c>
      <c r="B20" s="8">
        <f>B21</f>
        <v>522362.64184</v>
      </c>
      <c r="C20" s="8">
        <f>C21</f>
        <v>695883.57397999999</v>
      </c>
      <c r="D20" s="10">
        <f t="shared" si="0"/>
        <v>33.218480465750758</v>
      </c>
      <c r="E20" s="10">
        <f t="shared" si="1"/>
        <v>3.2414227340444599</v>
      </c>
      <c r="F20" s="8">
        <f>F21</f>
        <v>4990983.19087</v>
      </c>
      <c r="G20" s="8">
        <f>G21</f>
        <v>6280866.73281</v>
      </c>
      <c r="H20" s="10">
        <f t="shared" si="2"/>
        <v>25.844277422123607</v>
      </c>
      <c r="I20" s="10">
        <f t="shared" si="3"/>
        <v>3.0918730076113663</v>
      </c>
      <c r="J20" s="8">
        <f>J21</f>
        <v>5514762.3139300002</v>
      </c>
      <c r="K20" s="8">
        <f>K21</f>
        <v>6853946.6517399997</v>
      </c>
      <c r="L20" s="10">
        <f t="shared" si="4"/>
        <v>24.283627499725423</v>
      </c>
      <c r="M20" s="10">
        <f t="shared" si="5"/>
        <v>3.1016379325039174</v>
      </c>
    </row>
    <row r="21" spans="1:13" ht="13.8" x14ac:dyDescent="0.25">
      <c r="A21" s="11" t="s">
        <v>136</v>
      </c>
      <c r="B21" s="12">
        <v>522362.64184</v>
      </c>
      <c r="C21" s="12">
        <v>695883.57397999999</v>
      </c>
      <c r="D21" s="13">
        <f t="shared" si="0"/>
        <v>33.218480465750758</v>
      </c>
      <c r="E21" s="13">
        <f t="shared" si="1"/>
        <v>3.2414227340444599</v>
      </c>
      <c r="F21" s="12">
        <v>4990983.19087</v>
      </c>
      <c r="G21" s="12">
        <v>6280866.73281</v>
      </c>
      <c r="H21" s="13">
        <f t="shared" si="2"/>
        <v>25.844277422123607</v>
      </c>
      <c r="I21" s="13">
        <f t="shared" si="3"/>
        <v>3.0918730076113663</v>
      </c>
      <c r="J21" s="12">
        <v>5514762.3139300002</v>
      </c>
      <c r="K21" s="12">
        <v>6853946.6517399997</v>
      </c>
      <c r="L21" s="13">
        <f t="shared" si="4"/>
        <v>24.283627499725423</v>
      </c>
      <c r="M21" s="13">
        <f t="shared" si="5"/>
        <v>3.1016379325039174</v>
      </c>
    </row>
    <row r="22" spans="1:13" ht="16.8" x14ac:dyDescent="0.3">
      <c r="A22" s="79" t="s">
        <v>14</v>
      </c>
      <c r="B22" s="8">
        <f>B23+B27+B29</f>
        <v>12173867.160429999</v>
      </c>
      <c r="C22" s="8">
        <f>C23+C27+C29</f>
        <v>16297178.41212</v>
      </c>
      <c r="D22" s="10">
        <f t="shared" si="0"/>
        <v>33.870184365839251</v>
      </c>
      <c r="E22" s="10">
        <f t="shared" si="1"/>
        <v>75.912187873172314</v>
      </c>
      <c r="F22" s="8">
        <f>F23+F27+F29</f>
        <v>114260886.18706</v>
      </c>
      <c r="G22" s="8">
        <f>G23+G27+G29</f>
        <v>154037108.70148998</v>
      </c>
      <c r="H22" s="10">
        <f t="shared" si="2"/>
        <v>34.811757410415247</v>
      </c>
      <c r="I22" s="10">
        <f t="shared" si="3"/>
        <v>75.827620426450153</v>
      </c>
      <c r="J22" s="8">
        <f>J23+J27+J29</f>
        <v>125757459.92355002</v>
      </c>
      <c r="K22" s="8">
        <f>K23+K27+K29</f>
        <v>167307002.70265001</v>
      </c>
      <c r="L22" s="10">
        <f t="shared" si="4"/>
        <v>33.039425895178397</v>
      </c>
      <c r="M22" s="10">
        <f t="shared" si="5"/>
        <v>75.711961636633959</v>
      </c>
    </row>
    <row r="23" spans="1:13" ht="15.6" x14ac:dyDescent="0.3">
      <c r="A23" s="9" t="s">
        <v>15</v>
      </c>
      <c r="B23" s="8">
        <f>B24+B25+B26</f>
        <v>1065730.9519400001</v>
      </c>
      <c r="C23" s="8">
        <f>C24+C25+C26</f>
        <v>1366610.8384799999</v>
      </c>
      <c r="D23" s="10">
        <f>(C23-B23)/B23*100</f>
        <v>28.232255616888491</v>
      </c>
      <c r="E23" s="10">
        <f t="shared" si="1"/>
        <v>6.3656674853025734</v>
      </c>
      <c r="F23" s="8">
        <f>F24+F25+F26</f>
        <v>10051130.988400001</v>
      </c>
      <c r="G23" s="8">
        <f>G24+G25+G26</f>
        <v>13686385.228090001</v>
      </c>
      <c r="H23" s="10">
        <f t="shared" si="2"/>
        <v>36.167613812668876</v>
      </c>
      <c r="I23" s="10">
        <f t="shared" si="3"/>
        <v>6.7373766804267765</v>
      </c>
      <c r="J23" s="8">
        <f>J24+J25+J26</f>
        <v>10989594.247719999</v>
      </c>
      <c r="K23" s="8">
        <f>K24+K25+K26</f>
        <v>14853737.914960001</v>
      </c>
      <c r="L23" s="10">
        <f t="shared" si="4"/>
        <v>35.161841102929628</v>
      </c>
      <c r="M23" s="10">
        <f t="shared" si="5"/>
        <v>6.7218085137583667</v>
      </c>
    </row>
    <row r="24" spans="1:13" ht="13.8" x14ac:dyDescent="0.25">
      <c r="A24" s="11" t="s">
        <v>137</v>
      </c>
      <c r="B24" s="12">
        <v>704149.60771999997</v>
      </c>
      <c r="C24" s="12">
        <v>937422.43738999998</v>
      </c>
      <c r="D24" s="13">
        <f t="shared" si="0"/>
        <v>33.128304995486026</v>
      </c>
      <c r="E24" s="13">
        <f t="shared" si="1"/>
        <v>4.3665097346393829</v>
      </c>
      <c r="F24" s="12">
        <v>6515229.1603300003</v>
      </c>
      <c r="G24" s="12">
        <v>9215041.7944600005</v>
      </c>
      <c r="H24" s="13">
        <f t="shared" si="2"/>
        <v>41.438490768193532</v>
      </c>
      <c r="I24" s="13">
        <f t="shared" si="3"/>
        <v>4.5362750397912919</v>
      </c>
      <c r="J24" s="12">
        <v>7113282.1555899996</v>
      </c>
      <c r="K24" s="12">
        <v>9983435.42502</v>
      </c>
      <c r="L24" s="13">
        <f t="shared" si="4"/>
        <v>40.349211610767888</v>
      </c>
      <c r="M24" s="13">
        <f t="shared" si="5"/>
        <v>4.5178352829875568</v>
      </c>
    </row>
    <row r="25" spans="1:13" ht="13.8" x14ac:dyDescent="0.25">
      <c r="A25" s="11" t="s">
        <v>138</v>
      </c>
      <c r="B25" s="12">
        <v>103918.5759</v>
      </c>
      <c r="C25" s="12">
        <v>148656.84364000001</v>
      </c>
      <c r="D25" s="13">
        <f t="shared" si="0"/>
        <v>43.051271009575117</v>
      </c>
      <c r="E25" s="13">
        <f t="shared" si="1"/>
        <v>0.69244294672751894</v>
      </c>
      <c r="F25" s="12">
        <v>1221849.9779300001</v>
      </c>
      <c r="G25" s="12">
        <v>1574274.4151000001</v>
      </c>
      <c r="H25" s="13">
        <f t="shared" si="2"/>
        <v>28.84351135865802</v>
      </c>
      <c r="I25" s="13">
        <f t="shared" si="3"/>
        <v>0.77496574560231246</v>
      </c>
      <c r="J25" s="12">
        <v>1336091.7440200001</v>
      </c>
      <c r="K25" s="12">
        <v>1684075.7278700001</v>
      </c>
      <c r="L25" s="13">
        <f t="shared" si="4"/>
        <v>26.044916856008278</v>
      </c>
      <c r="M25" s="13">
        <f t="shared" si="5"/>
        <v>0.76210006061904245</v>
      </c>
    </row>
    <row r="26" spans="1:13" ht="13.8" x14ac:dyDescent="0.25">
      <c r="A26" s="11" t="s">
        <v>139</v>
      </c>
      <c r="B26" s="12">
        <v>257662.76832</v>
      </c>
      <c r="C26" s="12">
        <v>280531.55745000002</v>
      </c>
      <c r="D26" s="13">
        <f t="shared" si="0"/>
        <v>8.8754728822902749</v>
      </c>
      <c r="E26" s="13">
        <f t="shared" si="1"/>
        <v>1.3067148039356709</v>
      </c>
      <c r="F26" s="12">
        <v>2314051.8501400002</v>
      </c>
      <c r="G26" s="12">
        <v>2897069.01853</v>
      </c>
      <c r="H26" s="13">
        <f t="shared" si="2"/>
        <v>25.194645848351549</v>
      </c>
      <c r="I26" s="13">
        <f t="shared" si="3"/>
        <v>1.4261358950331715</v>
      </c>
      <c r="J26" s="12">
        <v>2540220.3481100001</v>
      </c>
      <c r="K26" s="12">
        <v>3186226.7620700002</v>
      </c>
      <c r="L26" s="13">
        <f t="shared" si="4"/>
        <v>25.431117203696445</v>
      </c>
      <c r="M26" s="13">
        <f t="shared" si="5"/>
        <v>1.4418731701517675</v>
      </c>
    </row>
    <row r="27" spans="1:13" ht="15.6" x14ac:dyDescent="0.3">
      <c r="A27" s="9" t="s">
        <v>19</v>
      </c>
      <c r="B27" s="8">
        <f>B28</f>
        <v>1629461.91121</v>
      </c>
      <c r="C27" s="8">
        <f>C28</f>
        <v>2397369.3185700001</v>
      </c>
      <c r="D27" s="10">
        <f t="shared" si="0"/>
        <v>47.126441070952687</v>
      </c>
      <c r="E27" s="10">
        <f t="shared" si="1"/>
        <v>11.166936110690282</v>
      </c>
      <c r="F27" s="8">
        <f>F28</f>
        <v>16456928.535660001</v>
      </c>
      <c r="G27" s="8">
        <f>G28</f>
        <v>22867329.81851</v>
      </c>
      <c r="H27" s="10">
        <f t="shared" si="2"/>
        <v>38.952598408381625</v>
      </c>
      <c r="I27" s="10">
        <f t="shared" si="3"/>
        <v>11.256866739849739</v>
      </c>
      <c r="J27" s="8">
        <f>J28</f>
        <v>18270684.147969998</v>
      </c>
      <c r="K27" s="8">
        <f>K28</f>
        <v>24666454.114459999</v>
      </c>
      <c r="L27" s="10">
        <f t="shared" si="4"/>
        <v>35.005640263342933</v>
      </c>
      <c r="M27" s="10">
        <f t="shared" si="5"/>
        <v>11.162387691236829</v>
      </c>
    </row>
    <row r="28" spans="1:13" ht="13.8" x14ac:dyDescent="0.25">
      <c r="A28" s="11" t="s">
        <v>140</v>
      </c>
      <c r="B28" s="12">
        <v>1629461.91121</v>
      </c>
      <c r="C28" s="12">
        <v>2397369.3185700001</v>
      </c>
      <c r="D28" s="13">
        <f t="shared" si="0"/>
        <v>47.126441070952687</v>
      </c>
      <c r="E28" s="13">
        <f t="shared" si="1"/>
        <v>11.166936110690282</v>
      </c>
      <c r="F28" s="12">
        <v>16456928.535660001</v>
      </c>
      <c r="G28" s="12">
        <v>22867329.81851</v>
      </c>
      <c r="H28" s="13">
        <f t="shared" si="2"/>
        <v>38.952598408381625</v>
      </c>
      <c r="I28" s="13">
        <f t="shared" si="3"/>
        <v>11.256866739849739</v>
      </c>
      <c r="J28" s="12">
        <v>18270684.147969998</v>
      </c>
      <c r="K28" s="12">
        <v>24666454.114459999</v>
      </c>
      <c r="L28" s="13">
        <f t="shared" si="4"/>
        <v>35.005640263342933</v>
      </c>
      <c r="M28" s="13">
        <f t="shared" si="5"/>
        <v>11.162387691236829</v>
      </c>
    </row>
    <row r="29" spans="1:13" ht="15.6" x14ac:dyDescent="0.3">
      <c r="A29" s="9" t="s">
        <v>21</v>
      </c>
      <c r="B29" s="8">
        <f>B30+B31+B32+B33+B34+B35+B36+B37+B38+B39+B40+B41</f>
        <v>9478674.2972799987</v>
      </c>
      <c r="C29" s="8">
        <f>C30+C31+C32+C33+C34+C35+C36+C37+C38+C39+C40+C41</f>
        <v>12533198.255069999</v>
      </c>
      <c r="D29" s="10">
        <f t="shared" si="0"/>
        <v>32.225223295904648</v>
      </c>
      <c r="E29" s="10">
        <f t="shared" si="1"/>
        <v>58.379584277179454</v>
      </c>
      <c r="F29" s="8">
        <f>F30+F31+F32+F33+F34+F35+F36+F37+F38+F39+F40+F41</f>
        <v>87752826.663000003</v>
      </c>
      <c r="G29" s="8">
        <f>G30+G31+G32+G33+G34+G35+G36+G37+G38+G39+G40+G41</f>
        <v>117483393.65489</v>
      </c>
      <c r="H29" s="10">
        <f t="shared" si="2"/>
        <v>33.87989666254883</v>
      </c>
      <c r="I29" s="10">
        <f t="shared" si="3"/>
        <v>57.833377006173649</v>
      </c>
      <c r="J29" s="8">
        <f>J30+J31+J32+J33+J34+J35+J36+J37+J38+J39+J40+J41</f>
        <v>96497181.527860031</v>
      </c>
      <c r="K29" s="8">
        <f>K30+K31+K32+K33+K34+K35+K36+K37+K38+K39+K40+K41</f>
        <v>127786810.67322999</v>
      </c>
      <c r="L29" s="10">
        <f t="shared" si="4"/>
        <v>32.425433209503872</v>
      </c>
      <c r="M29" s="10">
        <f t="shared" si="5"/>
        <v>57.827765431638753</v>
      </c>
    </row>
    <row r="30" spans="1:13" ht="13.8" x14ac:dyDescent="0.25">
      <c r="A30" s="11" t="s">
        <v>141</v>
      </c>
      <c r="B30" s="12">
        <v>1514597.48312</v>
      </c>
      <c r="C30" s="12">
        <v>1733326.4640299999</v>
      </c>
      <c r="D30" s="13">
        <f t="shared" si="0"/>
        <v>14.441393396444081</v>
      </c>
      <c r="E30" s="13">
        <f t="shared" si="1"/>
        <v>8.0738273126550553</v>
      </c>
      <c r="F30" s="12">
        <v>15466495.23691</v>
      </c>
      <c r="G30" s="12">
        <v>18447856.90126</v>
      </c>
      <c r="H30" s="13">
        <f t="shared" si="2"/>
        <v>19.276258898235277</v>
      </c>
      <c r="I30" s="13">
        <f t="shared" si="3"/>
        <v>9.0812993218476397</v>
      </c>
      <c r="J30" s="12">
        <v>16792830.78311</v>
      </c>
      <c r="K30" s="12">
        <v>20099560.860320002</v>
      </c>
      <c r="L30" s="13">
        <f t="shared" si="4"/>
        <v>19.691320182514229</v>
      </c>
      <c r="M30" s="13">
        <f t="shared" si="5"/>
        <v>9.0957171916727777</v>
      </c>
    </row>
    <row r="31" spans="1:13" ht="13.8" x14ac:dyDescent="0.25">
      <c r="A31" s="11" t="s">
        <v>142</v>
      </c>
      <c r="B31" s="12">
        <v>2696294.1657199999</v>
      </c>
      <c r="C31" s="12">
        <v>2530317.3591100001</v>
      </c>
      <c r="D31" s="13">
        <f t="shared" si="0"/>
        <v>-6.1557380763637317</v>
      </c>
      <c r="E31" s="13">
        <f t="shared" si="1"/>
        <v>11.786207519251228</v>
      </c>
      <c r="F31" s="12">
        <v>22747414.43186</v>
      </c>
      <c r="G31" s="12">
        <v>26381498.040040001</v>
      </c>
      <c r="H31" s="13">
        <f t="shared" si="2"/>
        <v>15.975809554382185</v>
      </c>
      <c r="I31" s="13">
        <f t="shared" si="3"/>
        <v>12.986781149846017</v>
      </c>
      <c r="J31" s="12">
        <v>25285203.808940001</v>
      </c>
      <c r="K31" s="12">
        <v>29179032.397470001</v>
      </c>
      <c r="L31" s="13">
        <f t="shared" si="4"/>
        <v>15.39963299466573</v>
      </c>
      <c r="M31" s="13">
        <f t="shared" si="5"/>
        <v>13.204478866898956</v>
      </c>
    </row>
    <row r="32" spans="1:13" ht="13.8" x14ac:dyDescent="0.25">
      <c r="A32" s="11" t="s">
        <v>143</v>
      </c>
      <c r="B32" s="12">
        <v>223265.95722000001</v>
      </c>
      <c r="C32" s="12">
        <v>259778.32897999999</v>
      </c>
      <c r="D32" s="13">
        <f t="shared" si="0"/>
        <v>16.353756844363744</v>
      </c>
      <c r="E32" s="13">
        <f t="shared" si="1"/>
        <v>1.2100463538058073</v>
      </c>
      <c r="F32" s="12">
        <v>1186855.6561400001</v>
      </c>
      <c r="G32" s="12">
        <v>1455155.2385199999</v>
      </c>
      <c r="H32" s="13">
        <f t="shared" si="2"/>
        <v>22.605915133150067</v>
      </c>
      <c r="I32" s="13">
        <f t="shared" si="3"/>
        <v>0.71632712414698663</v>
      </c>
      <c r="J32" s="12">
        <v>1298005.3012600001</v>
      </c>
      <c r="K32" s="12">
        <v>1643305.93728</v>
      </c>
      <c r="L32" s="13">
        <f t="shared" si="4"/>
        <v>26.602405682381232</v>
      </c>
      <c r="M32" s="13">
        <f t="shared" si="5"/>
        <v>0.74365037966594028</v>
      </c>
    </row>
    <row r="33" spans="1:13" ht="13.8" x14ac:dyDescent="0.25">
      <c r="A33" s="11" t="s">
        <v>144</v>
      </c>
      <c r="B33" s="12">
        <v>1109000.0137</v>
      </c>
      <c r="C33" s="12">
        <v>1275170.91713</v>
      </c>
      <c r="D33" s="13">
        <f t="shared" si="0"/>
        <v>14.98385043978471</v>
      </c>
      <c r="E33" s="13">
        <f t="shared" si="1"/>
        <v>5.9397407197547976</v>
      </c>
      <c r="F33" s="12">
        <v>9829309.7999200001</v>
      </c>
      <c r="G33" s="12">
        <v>12858985.46276</v>
      </c>
      <c r="H33" s="13">
        <f t="shared" si="2"/>
        <v>30.82287286198526</v>
      </c>
      <c r="I33" s="13">
        <f t="shared" si="3"/>
        <v>6.3300738176603684</v>
      </c>
      <c r="J33" s="12">
        <v>10802583.099710001</v>
      </c>
      <c r="K33" s="12">
        <v>14077425.788210001</v>
      </c>
      <c r="L33" s="13">
        <f t="shared" si="4"/>
        <v>30.315366781005505</v>
      </c>
      <c r="M33" s="13">
        <f t="shared" si="5"/>
        <v>6.3705015570315719</v>
      </c>
    </row>
    <row r="34" spans="1:13" ht="13.8" x14ac:dyDescent="0.25">
      <c r="A34" s="11" t="s">
        <v>145</v>
      </c>
      <c r="B34" s="12">
        <v>693407.14445000002</v>
      </c>
      <c r="C34" s="12">
        <v>840315.52798999997</v>
      </c>
      <c r="D34" s="13">
        <f t="shared" si="0"/>
        <v>21.186453689704258</v>
      </c>
      <c r="E34" s="13">
        <f t="shared" si="1"/>
        <v>3.9141861628072339</v>
      </c>
      <c r="F34" s="12">
        <v>6705805.5935800001</v>
      </c>
      <c r="G34" s="12">
        <v>8481234.3622500002</v>
      </c>
      <c r="H34" s="13">
        <f t="shared" si="2"/>
        <v>26.475995223747002</v>
      </c>
      <c r="I34" s="13">
        <f t="shared" si="3"/>
        <v>4.1750447368805901</v>
      </c>
      <c r="J34" s="12">
        <v>7446103.4861700004</v>
      </c>
      <c r="K34" s="12">
        <v>9313581.0790599994</v>
      </c>
      <c r="L34" s="13">
        <f t="shared" si="4"/>
        <v>25.079930682652389</v>
      </c>
      <c r="M34" s="13">
        <f t="shared" si="5"/>
        <v>4.2147039990353115</v>
      </c>
    </row>
    <row r="35" spans="1:13" ht="13.8" x14ac:dyDescent="0.25">
      <c r="A35" s="11" t="s">
        <v>146</v>
      </c>
      <c r="B35" s="12">
        <v>761575.41747999995</v>
      </c>
      <c r="C35" s="12">
        <v>1204963.69246</v>
      </c>
      <c r="D35" s="13">
        <f t="shared" si="0"/>
        <v>58.219877480701918</v>
      </c>
      <c r="E35" s="13">
        <f t="shared" si="1"/>
        <v>5.6127157652240482</v>
      </c>
      <c r="F35" s="12">
        <v>7433081.9354900001</v>
      </c>
      <c r="G35" s="12">
        <v>11130958.23552</v>
      </c>
      <c r="H35" s="13">
        <f t="shared" si="2"/>
        <v>49.748897323115948</v>
      </c>
      <c r="I35" s="13">
        <f t="shared" si="3"/>
        <v>5.4794204018808337</v>
      </c>
      <c r="J35" s="12">
        <v>8104747.7086800002</v>
      </c>
      <c r="K35" s="12">
        <v>11950224.834209999</v>
      </c>
      <c r="L35" s="13">
        <f t="shared" si="4"/>
        <v>47.447215678429821</v>
      </c>
      <c r="M35" s="13">
        <f t="shared" si="5"/>
        <v>5.4078726507633919</v>
      </c>
    </row>
    <row r="36" spans="1:13" ht="13.8" x14ac:dyDescent="0.25">
      <c r="A36" s="11" t="s">
        <v>147</v>
      </c>
      <c r="B36" s="12">
        <v>1208069.7869299999</v>
      </c>
      <c r="C36" s="12">
        <v>2048262.62267</v>
      </c>
      <c r="D36" s="13">
        <f t="shared" si="0"/>
        <v>69.548369210948891</v>
      </c>
      <c r="E36" s="13">
        <f t="shared" si="1"/>
        <v>9.5407986029095202</v>
      </c>
      <c r="F36" s="12">
        <v>11238368.04788</v>
      </c>
      <c r="G36" s="12">
        <v>20134642.297959998</v>
      </c>
      <c r="H36" s="13">
        <f t="shared" si="2"/>
        <v>79.15984075426492</v>
      </c>
      <c r="I36" s="13">
        <f t="shared" si="3"/>
        <v>9.9116506825039536</v>
      </c>
      <c r="J36" s="12">
        <v>12346636.20937</v>
      </c>
      <c r="K36" s="12">
        <v>21499114.35433</v>
      </c>
      <c r="L36" s="13">
        <f t="shared" si="4"/>
        <v>74.129325508222891</v>
      </c>
      <c r="M36" s="13">
        <f t="shared" si="5"/>
        <v>9.729061515192976</v>
      </c>
    </row>
    <row r="37" spans="1:13" ht="13.8" x14ac:dyDescent="0.25">
      <c r="A37" s="14" t="s">
        <v>148</v>
      </c>
      <c r="B37" s="12">
        <v>318070.36835</v>
      </c>
      <c r="C37" s="12">
        <v>397190.17567999999</v>
      </c>
      <c r="D37" s="13">
        <f t="shared" si="0"/>
        <v>24.874938127822613</v>
      </c>
      <c r="E37" s="13">
        <f t="shared" si="1"/>
        <v>1.850110152514201</v>
      </c>
      <c r="F37" s="12">
        <v>3405067.3592900001</v>
      </c>
      <c r="G37" s="12">
        <v>4194340.2561100004</v>
      </c>
      <c r="H37" s="13">
        <f t="shared" si="2"/>
        <v>23.17936221339756</v>
      </c>
      <c r="I37" s="13">
        <f t="shared" si="3"/>
        <v>2.0647416947823589</v>
      </c>
      <c r="J37" s="12">
        <v>3684771.7367699998</v>
      </c>
      <c r="K37" s="12">
        <v>4546605.6952099996</v>
      </c>
      <c r="L37" s="13">
        <f t="shared" si="4"/>
        <v>23.389073191151503</v>
      </c>
      <c r="M37" s="13">
        <f t="shared" si="5"/>
        <v>2.0574897070174374</v>
      </c>
    </row>
    <row r="38" spans="1:13" ht="13.8" x14ac:dyDescent="0.25">
      <c r="A38" s="11" t="s">
        <v>149</v>
      </c>
      <c r="B38" s="12">
        <v>314717.23525000003</v>
      </c>
      <c r="C38" s="12">
        <v>1282843.5012300001</v>
      </c>
      <c r="D38" s="13">
        <f t="shared" si="0"/>
        <v>307.6178097494265</v>
      </c>
      <c r="E38" s="13">
        <f t="shared" si="1"/>
        <v>5.975479583927676</v>
      </c>
      <c r="F38" s="12">
        <v>3476202.27868</v>
      </c>
      <c r="G38" s="12">
        <v>5854737.2218599999</v>
      </c>
      <c r="H38" s="13">
        <f t="shared" si="2"/>
        <v>68.423375640936186</v>
      </c>
      <c r="I38" s="13">
        <f t="shared" si="3"/>
        <v>2.8821028614354609</v>
      </c>
      <c r="J38" s="12">
        <v>3773831.7435300001</v>
      </c>
      <c r="K38" s="12">
        <v>6156485.6652600002</v>
      </c>
      <c r="L38" s="13">
        <f t="shared" si="4"/>
        <v>63.136199058553998</v>
      </c>
      <c r="M38" s="13">
        <f t="shared" si="5"/>
        <v>2.7860137291029785</v>
      </c>
    </row>
    <row r="39" spans="1:13" ht="13.8" x14ac:dyDescent="0.25">
      <c r="A39" s="11" t="s">
        <v>150</v>
      </c>
      <c r="B39" s="12">
        <v>191364.25755000001</v>
      </c>
      <c r="C39" s="12">
        <v>384528.78327999997</v>
      </c>
      <c r="D39" s="13">
        <f>(C39-B39)/B39*100</f>
        <v>100.94075466497685</v>
      </c>
      <c r="E39" s="13">
        <f t="shared" si="1"/>
        <v>1.7911334404540347</v>
      </c>
      <c r="F39" s="12">
        <v>1999305.7833400001</v>
      </c>
      <c r="G39" s="12">
        <v>2793973.8335199999</v>
      </c>
      <c r="H39" s="13">
        <f t="shared" si="2"/>
        <v>39.747199092899301</v>
      </c>
      <c r="I39" s="13">
        <f t="shared" si="3"/>
        <v>1.3753853802862186</v>
      </c>
      <c r="J39" s="12">
        <v>2287953.8354199999</v>
      </c>
      <c r="K39" s="12">
        <v>3073363.2654900001</v>
      </c>
      <c r="L39" s="13">
        <f t="shared" si="4"/>
        <v>34.328027861008941</v>
      </c>
      <c r="M39" s="13">
        <f t="shared" si="5"/>
        <v>1.3907986987596266</v>
      </c>
    </row>
    <row r="40" spans="1:13" ht="13.8" x14ac:dyDescent="0.25">
      <c r="A40" s="11" t="s">
        <v>151</v>
      </c>
      <c r="B40" s="12">
        <v>439230.06883</v>
      </c>
      <c r="C40" s="12">
        <v>561275.99820999999</v>
      </c>
      <c r="D40" s="13">
        <f>(C40-B40)/B40*100</f>
        <v>27.786332958738473</v>
      </c>
      <c r="E40" s="13">
        <f t="shared" si="1"/>
        <v>2.6144212174257762</v>
      </c>
      <c r="F40" s="12">
        <v>4174712.5614399998</v>
      </c>
      <c r="G40" s="12">
        <v>5626116.3803399997</v>
      </c>
      <c r="H40" s="13">
        <f t="shared" si="2"/>
        <v>34.766556919534636</v>
      </c>
      <c r="I40" s="13">
        <f t="shared" si="3"/>
        <v>2.769560016802163</v>
      </c>
      <c r="J40" s="12">
        <v>4565214.6555300001</v>
      </c>
      <c r="K40" s="12">
        <v>6114016.1443299996</v>
      </c>
      <c r="L40" s="13">
        <f t="shared" si="4"/>
        <v>33.926148180653094</v>
      </c>
      <c r="M40" s="13">
        <f t="shared" si="5"/>
        <v>2.7667948638586277</v>
      </c>
    </row>
    <row r="41" spans="1:13" ht="13.8" x14ac:dyDescent="0.25">
      <c r="A41" s="11" t="s">
        <v>152</v>
      </c>
      <c r="B41" s="12">
        <v>9082.3986800000002</v>
      </c>
      <c r="C41" s="12">
        <v>15224.8843</v>
      </c>
      <c r="D41" s="13">
        <f t="shared" si="0"/>
        <v>67.630653932051345</v>
      </c>
      <c r="E41" s="13">
        <f t="shared" si="1"/>
        <v>7.0917446450079483E-2</v>
      </c>
      <c r="F41" s="12">
        <v>90207.978470000002</v>
      </c>
      <c r="G41" s="12">
        <v>123895.42475000001</v>
      </c>
      <c r="H41" s="13">
        <f t="shared" si="2"/>
        <v>37.344198208812827</v>
      </c>
      <c r="I41" s="13">
        <f t="shared" si="3"/>
        <v>6.0989818101058302E-2</v>
      </c>
      <c r="J41" s="12">
        <v>109299.15936999999</v>
      </c>
      <c r="K41" s="12">
        <v>134094.65205999999</v>
      </c>
      <c r="L41" s="13">
        <f t="shared" si="4"/>
        <v>22.685895145874078</v>
      </c>
      <c r="M41" s="13">
        <f t="shared" si="5"/>
        <v>6.0682272639169636E-2</v>
      </c>
    </row>
    <row r="42" spans="1:13" ht="15.6" x14ac:dyDescent="0.3">
      <c r="A42" s="9" t="s">
        <v>31</v>
      </c>
      <c r="B42" s="8">
        <f>B43</f>
        <v>432334.80239000003</v>
      </c>
      <c r="C42" s="8">
        <f>C43</f>
        <v>548502.07602000004</v>
      </c>
      <c r="D42" s="10">
        <f t="shared" si="0"/>
        <v>26.869748395875838</v>
      </c>
      <c r="E42" s="10">
        <f t="shared" si="1"/>
        <v>2.5549203420814028</v>
      </c>
      <c r="F42" s="8">
        <f>F43</f>
        <v>3790999.9672699999</v>
      </c>
      <c r="G42" s="8">
        <f>G43</f>
        <v>5398731.3258600002</v>
      </c>
      <c r="H42" s="10">
        <f t="shared" si="2"/>
        <v>42.409163082841452</v>
      </c>
      <c r="I42" s="10">
        <f t="shared" si="3"/>
        <v>2.6576255112333089</v>
      </c>
      <c r="J42" s="8">
        <f>J43</f>
        <v>4159099.9516500002</v>
      </c>
      <c r="K42" s="8">
        <f>K43</f>
        <v>5877525.8023399999</v>
      </c>
      <c r="L42" s="10">
        <f t="shared" si="4"/>
        <v>41.317253027503341</v>
      </c>
      <c r="M42" s="10">
        <f t="shared" si="5"/>
        <v>2.6597751491369217</v>
      </c>
    </row>
    <row r="43" spans="1:13" ht="13.8" x14ac:dyDescent="0.25">
      <c r="A43" s="11" t="s">
        <v>153</v>
      </c>
      <c r="B43" s="12">
        <v>432334.80239000003</v>
      </c>
      <c r="C43" s="12">
        <v>548502.07602000004</v>
      </c>
      <c r="D43" s="13">
        <f t="shared" si="0"/>
        <v>26.869748395875838</v>
      </c>
      <c r="E43" s="13">
        <f t="shared" si="1"/>
        <v>2.5549203420814028</v>
      </c>
      <c r="F43" s="12">
        <v>3790999.9672699999</v>
      </c>
      <c r="G43" s="12">
        <v>5398731.3258600002</v>
      </c>
      <c r="H43" s="13">
        <f t="shared" si="2"/>
        <v>42.409163082841452</v>
      </c>
      <c r="I43" s="13">
        <f t="shared" si="3"/>
        <v>2.6576255112333089</v>
      </c>
      <c r="J43" s="12">
        <v>4159099.9516500002</v>
      </c>
      <c r="K43" s="12">
        <v>5877525.8023399999</v>
      </c>
      <c r="L43" s="13">
        <f t="shared" si="4"/>
        <v>41.317253027503341</v>
      </c>
      <c r="M43" s="13">
        <f t="shared" si="5"/>
        <v>2.6597751491369217</v>
      </c>
    </row>
    <row r="44" spans="1:13" ht="15.6" x14ac:dyDescent="0.3">
      <c r="A44" s="9" t="s">
        <v>33</v>
      </c>
      <c r="B44" s="8">
        <f>B8+B22+B42</f>
        <v>14913847.14445</v>
      </c>
      <c r="C44" s="8">
        <f>C8+C22+C42</f>
        <v>19878846.69142</v>
      </c>
      <c r="D44" s="10">
        <f t="shared" si="0"/>
        <v>33.291205809479294</v>
      </c>
      <c r="E44" s="10">
        <f t="shared" si="1"/>
        <v>92.59558351639609</v>
      </c>
      <c r="F44" s="15">
        <f>F8+F22+F42</f>
        <v>139802450.72821</v>
      </c>
      <c r="G44" s="15">
        <f>G8+G22+G42</f>
        <v>185972246.26254997</v>
      </c>
      <c r="H44" s="16">
        <f t="shared" si="2"/>
        <v>33.025025880339307</v>
      </c>
      <c r="I44" s="16">
        <f t="shared" si="3"/>
        <v>91.548283516402734</v>
      </c>
      <c r="J44" s="15">
        <f>J8+J22+J42</f>
        <v>153925291.62135002</v>
      </c>
      <c r="K44" s="15">
        <f>K8+K22+K42</f>
        <v>202314628.03961</v>
      </c>
      <c r="L44" s="16">
        <f t="shared" si="4"/>
        <v>31.436897671953602</v>
      </c>
      <c r="M44" s="16">
        <f t="shared" si="5"/>
        <v>91.554071911074914</v>
      </c>
    </row>
    <row r="45" spans="1:13" ht="30" x14ac:dyDescent="0.25">
      <c r="A45" s="138" t="s">
        <v>218</v>
      </c>
      <c r="B45" s="139">
        <f>B46-B44</f>
        <v>1174835.0865500011</v>
      </c>
      <c r="C45" s="139">
        <f>C46-C44</f>
        <v>1589614.2615800016</v>
      </c>
      <c r="D45" s="140">
        <f t="shared" si="0"/>
        <v>35.305310488132704</v>
      </c>
      <c r="E45" s="140">
        <f t="shared" ref="E45:E46" si="6">C45/C$46*100</f>
        <v>7.4044164836039119</v>
      </c>
      <c r="F45" s="139">
        <f>F46-F44</f>
        <v>11998169.843790025</v>
      </c>
      <c r="G45" s="139">
        <f>G46-G44</f>
        <v>17168915.012450069</v>
      </c>
      <c r="H45" s="141">
        <f t="shared" si="2"/>
        <v>43.09611579082874</v>
      </c>
      <c r="I45" s="140">
        <f t="shared" ref="I45:I46" si="7">G45/G$46*100</f>
        <v>8.4517164835972594</v>
      </c>
      <c r="J45" s="139">
        <f>J46-J44</f>
        <v>13262047.419649988</v>
      </c>
      <c r="K45" s="139">
        <f>K46-K44</f>
        <v>18663667.973390013</v>
      </c>
      <c r="L45" s="141">
        <f t="shared" si="4"/>
        <v>40.729914339897483</v>
      </c>
      <c r="M45" s="140">
        <f t="shared" ref="M45:M46" si="8">K45/K$46*100</f>
        <v>8.4459280889250969</v>
      </c>
    </row>
    <row r="46" spans="1:13" ht="21" x14ac:dyDescent="0.25">
      <c r="A46" s="142" t="s">
        <v>219</v>
      </c>
      <c r="B46" s="143">
        <v>16088682.231000001</v>
      </c>
      <c r="C46" s="143">
        <v>21468460.953000002</v>
      </c>
      <c r="D46" s="144">
        <f t="shared" si="0"/>
        <v>33.438280679284802</v>
      </c>
      <c r="E46" s="145">
        <f t="shared" si="6"/>
        <v>100</v>
      </c>
      <c r="F46" s="143">
        <v>151800620.57200003</v>
      </c>
      <c r="G46" s="143">
        <v>203141161.27500004</v>
      </c>
      <c r="H46" s="144">
        <f t="shared" si="2"/>
        <v>33.821034795209457</v>
      </c>
      <c r="I46" s="145">
        <f t="shared" si="7"/>
        <v>100</v>
      </c>
      <c r="J46" s="143">
        <v>167187339.04100001</v>
      </c>
      <c r="K46" s="143">
        <v>220978296.01300001</v>
      </c>
      <c r="L46" s="144">
        <f t="shared" si="4"/>
        <v>32.174061313822719</v>
      </c>
      <c r="M46" s="145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H46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L46">
    <cfRule type="cellIs" dxfId="7" priority="1" operator="greaterThan">
      <formula>0</formula>
    </cfRule>
    <cfRule type="cellIs" dxfId="6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0"/>
      <c r="B1" s="104" t="s">
        <v>60</v>
      </c>
      <c r="C1" s="105" t="s">
        <v>44</v>
      </c>
      <c r="D1" s="105" t="s">
        <v>45</v>
      </c>
      <c r="E1" s="105" t="s">
        <v>46</v>
      </c>
      <c r="F1" s="105" t="s">
        <v>47</v>
      </c>
      <c r="G1" s="105" t="s">
        <v>48</v>
      </c>
      <c r="H1" s="105" t="s">
        <v>49</v>
      </c>
      <c r="I1" s="105" t="s">
        <v>0</v>
      </c>
      <c r="J1" s="105" t="s">
        <v>61</v>
      </c>
      <c r="K1" s="105" t="s">
        <v>50</v>
      </c>
      <c r="L1" s="105" t="s">
        <v>51</v>
      </c>
      <c r="M1" s="105" t="s">
        <v>52</v>
      </c>
      <c r="N1" s="105" t="s">
        <v>53</v>
      </c>
      <c r="O1" s="106" t="s">
        <v>42</v>
      </c>
    </row>
    <row r="2" spans="1:15" s="37" customFormat="1" ht="15" thickTop="1" thickBot="1" x14ac:dyDescent="0.3">
      <c r="A2" s="81">
        <v>2021</v>
      </c>
      <c r="B2" s="107" t="s">
        <v>2</v>
      </c>
      <c r="C2" s="108">
        <f>C4+C6+C8+C10+C12+C14+C16+C18+C20+C22</f>
        <v>2059084.6080299998</v>
      </c>
      <c r="D2" s="108">
        <f t="shared" ref="D2:O2" si="0">D4+D6+D8+D10+D12+D14+D16+D18+D20+D22</f>
        <v>2127441.9751399998</v>
      </c>
      <c r="E2" s="108">
        <f t="shared" si="0"/>
        <v>2426058.4753200002</v>
      </c>
      <c r="F2" s="108">
        <f t="shared" si="0"/>
        <v>2351518.9306299998</v>
      </c>
      <c r="G2" s="108">
        <f t="shared" si="0"/>
        <v>2070205.9903599999</v>
      </c>
      <c r="H2" s="108">
        <f t="shared" si="0"/>
        <v>2558491.0503199999</v>
      </c>
      <c r="I2" s="108">
        <f t="shared" si="0"/>
        <v>2025688.00679</v>
      </c>
      <c r="J2" s="108">
        <f t="shared" si="0"/>
        <v>2318820.0896300003</v>
      </c>
      <c r="K2" s="108">
        <f t="shared" si="0"/>
        <v>2728978.0186299998</v>
      </c>
      <c r="L2" s="108">
        <f t="shared" si="0"/>
        <v>2836952.8870700002</v>
      </c>
      <c r="M2" s="108">
        <f t="shared" si="0"/>
        <v>3033166.20328</v>
      </c>
      <c r="N2" s="108"/>
      <c r="O2" s="108">
        <f t="shared" si="0"/>
        <v>26536406.235199995</v>
      </c>
    </row>
    <row r="3" spans="1:15" ht="14.4" thickTop="1" x14ac:dyDescent="0.25">
      <c r="A3" s="80">
        <v>2020</v>
      </c>
      <c r="B3" s="107" t="s">
        <v>2</v>
      </c>
      <c r="C3" s="108">
        <f>C5+C7+C9+C11+C13+C15+C17+C19+C21+C23</f>
        <v>2043227.3886000002</v>
      </c>
      <c r="D3" s="108">
        <f t="shared" ref="D3:O3" si="1">D5+D7+D9+D11+D13+D15+D17+D19+D21+D23</f>
        <v>1939477.2558599999</v>
      </c>
      <c r="E3" s="108">
        <f t="shared" si="1"/>
        <v>2031577.1475699998</v>
      </c>
      <c r="F3" s="108">
        <f t="shared" si="1"/>
        <v>1762541.3152000001</v>
      </c>
      <c r="G3" s="108">
        <f t="shared" si="1"/>
        <v>1575449.7843600002</v>
      </c>
      <c r="H3" s="108">
        <f t="shared" si="1"/>
        <v>1910044.0991600002</v>
      </c>
      <c r="I3" s="108">
        <f t="shared" si="1"/>
        <v>1953689.3890300002</v>
      </c>
      <c r="J3" s="108">
        <f t="shared" si="1"/>
        <v>1678821.06632</v>
      </c>
      <c r="K3" s="108">
        <f t="shared" si="1"/>
        <v>2215682.0759899998</v>
      </c>
      <c r="L3" s="108">
        <f t="shared" si="1"/>
        <v>2332409.8701599999</v>
      </c>
      <c r="M3" s="108">
        <f t="shared" si="1"/>
        <v>2307645.18163</v>
      </c>
      <c r="N3" s="108">
        <f t="shared" si="1"/>
        <v>2593693.2994200001</v>
      </c>
      <c r="O3" s="108">
        <f t="shared" si="1"/>
        <v>24344257.873299997</v>
      </c>
    </row>
    <row r="4" spans="1:15" s="37" customFormat="1" ht="13.8" x14ac:dyDescent="0.25">
      <c r="A4" s="81">
        <v>2021</v>
      </c>
      <c r="B4" s="109" t="s">
        <v>127</v>
      </c>
      <c r="C4" s="110">
        <v>599472.62661000004</v>
      </c>
      <c r="D4" s="110">
        <v>635173.32019</v>
      </c>
      <c r="E4" s="110">
        <v>783752.09183000005</v>
      </c>
      <c r="F4" s="110">
        <v>750044.04440999997</v>
      </c>
      <c r="G4" s="110">
        <v>609772.0061</v>
      </c>
      <c r="H4" s="110">
        <v>764495.97409000003</v>
      </c>
      <c r="I4" s="110">
        <v>648401.29634999996</v>
      </c>
      <c r="J4" s="110">
        <v>780408.84927000001</v>
      </c>
      <c r="K4" s="110">
        <v>842694.50759000005</v>
      </c>
      <c r="L4" s="110">
        <v>903171.23953000002</v>
      </c>
      <c r="M4" s="110">
        <v>897865.78670000006</v>
      </c>
      <c r="N4" s="110"/>
      <c r="O4" s="111">
        <v>8215251.7426699996</v>
      </c>
    </row>
    <row r="5" spans="1:15" ht="13.8" x14ac:dyDescent="0.25">
      <c r="A5" s="80">
        <v>2020</v>
      </c>
      <c r="B5" s="109" t="s">
        <v>127</v>
      </c>
      <c r="C5" s="110">
        <v>583479.08978000004</v>
      </c>
      <c r="D5" s="110">
        <v>593047.14078999998</v>
      </c>
      <c r="E5" s="110">
        <v>631314.89391999994</v>
      </c>
      <c r="F5" s="110">
        <v>593842.38549999997</v>
      </c>
      <c r="G5" s="110">
        <v>498426.75157000002</v>
      </c>
      <c r="H5" s="110">
        <v>571551.14307999995</v>
      </c>
      <c r="I5" s="110">
        <v>588897.20463000005</v>
      </c>
      <c r="J5" s="110">
        <v>544244.33328999998</v>
      </c>
      <c r="K5" s="110">
        <v>643333.20675999997</v>
      </c>
      <c r="L5" s="110">
        <v>667002.41604000004</v>
      </c>
      <c r="M5" s="110">
        <v>611590.96563999995</v>
      </c>
      <c r="N5" s="110">
        <v>765121.46846999996</v>
      </c>
      <c r="O5" s="111">
        <v>7291850.9994700002</v>
      </c>
    </row>
    <row r="6" spans="1:15" s="37" customFormat="1" ht="13.8" x14ac:dyDescent="0.25">
      <c r="A6" s="81">
        <v>2021</v>
      </c>
      <c r="B6" s="109" t="s">
        <v>128</v>
      </c>
      <c r="C6" s="110">
        <v>278127.63173999998</v>
      </c>
      <c r="D6" s="110">
        <v>249528.27283999999</v>
      </c>
      <c r="E6" s="110">
        <v>246515.34013</v>
      </c>
      <c r="F6" s="110">
        <v>201459.41336000001</v>
      </c>
      <c r="G6" s="110">
        <v>200725.90744000001</v>
      </c>
      <c r="H6" s="110">
        <v>295167.19553999999</v>
      </c>
      <c r="I6" s="110">
        <v>166101.45803000001</v>
      </c>
      <c r="J6" s="110">
        <v>147790.36554</v>
      </c>
      <c r="K6" s="110">
        <v>229420.62273999999</v>
      </c>
      <c r="L6" s="110">
        <v>291858.12552</v>
      </c>
      <c r="M6" s="110">
        <v>368163.75709000003</v>
      </c>
      <c r="N6" s="110"/>
      <c r="O6" s="111">
        <v>2674858.0899700001</v>
      </c>
    </row>
    <row r="7" spans="1:15" ht="13.8" x14ac:dyDescent="0.25">
      <c r="A7" s="80">
        <v>2020</v>
      </c>
      <c r="B7" s="109" t="s">
        <v>128</v>
      </c>
      <c r="C7" s="110">
        <v>255282.10699</v>
      </c>
      <c r="D7" s="110">
        <v>203425.85910999999</v>
      </c>
      <c r="E7" s="110">
        <v>178131.42211000001</v>
      </c>
      <c r="F7" s="110">
        <v>118357.13295</v>
      </c>
      <c r="G7" s="110">
        <v>158686.86642999999</v>
      </c>
      <c r="H7" s="110">
        <v>264193.62819999998</v>
      </c>
      <c r="I7" s="110">
        <v>185540.81602</v>
      </c>
      <c r="J7" s="110">
        <v>129732.23796</v>
      </c>
      <c r="K7" s="110">
        <v>197103.72863</v>
      </c>
      <c r="L7" s="110">
        <v>263887.011</v>
      </c>
      <c r="M7" s="110">
        <v>370411.22047</v>
      </c>
      <c r="N7" s="110">
        <v>405234.37189000001</v>
      </c>
      <c r="O7" s="111">
        <v>2729986.4017599998</v>
      </c>
    </row>
    <row r="8" spans="1:15" s="37" customFormat="1" ht="13.8" x14ac:dyDescent="0.25">
      <c r="A8" s="81">
        <v>2021</v>
      </c>
      <c r="B8" s="109" t="s">
        <v>129</v>
      </c>
      <c r="C8" s="110">
        <v>129703.74055</v>
      </c>
      <c r="D8" s="110">
        <v>145631.38305</v>
      </c>
      <c r="E8" s="110">
        <v>164304.42228999999</v>
      </c>
      <c r="F8" s="110">
        <v>157785.5588</v>
      </c>
      <c r="G8" s="110">
        <v>144432.52205</v>
      </c>
      <c r="H8" s="110">
        <v>193443.59748</v>
      </c>
      <c r="I8" s="110">
        <v>152389.32024999999</v>
      </c>
      <c r="J8" s="110">
        <v>180072.35261</v>
      </c>
      <c r="K8" s="110">
        <v>203038.65066000001</v>
      </c>
      <c r="L8" s="110">
        <v>181448.33278</v>
      </c>
      <c r="M8" s="110">
        <v>191747.04248999999</v>
      </c>
      <c r="N8" s="110"/>
      <c r="O8" s="111">
        <v>1843996.92301</v>
      </c>
    </row>
    <row r="9" spans="1:15" ht="13.8" x14ac:dyDescent="0.25">
      <c r="A9" s="80">
        <v>2020</v>
      </c>
      <c r="B9" s="109" t="s">
        <v>129</v>
      </c>
      <c r="C9" s="110">
        <v>131869.98423</v>
      </c>
      <c r="D9" s="110">
        <v>126847.16056</v>
      </c>
      <c r="E9" s="110">
        <v>162232.90966999999</v>
      </c>
      <c r="F9" s="110">
        <v>143635.70899000001</v>
      </c>
      <c r="G9" s="110">
        <v>99998.845289999997</v>
      </c>
      <c r="H9" s="110">
        <v>112658.94438</v>
      </c>
      <c r="I9" s="110">
        <v>124157.46395999999</v>
      </c>
      <c r="J9" s="110">
        <v>130627.09166999999</v>
      </c>
      <c r="K9" s="110">
        <v>166814.96082000001</v>
      </c>
      <c r="L9" s="110">
        <v>168475.02244999999</v>
      </c>
      <c r="M9" s="110">
        <v>164390.72112999999</v>
      </c>
      <c r="N9" s="110">
        <v>151058.94980999999</v>
      </c>
      <c r="O9" s="111">
        <v>1682767.76296</v>
      </c>
    </row>
    <row r="10" spans="1:15" s="37" customFormat="1" ht="13.8" x14ac:dyDescent="0.25">
      <c r="A10" s="81">
        <v>2021</v>
      </c>
      <c r="B10" s="109" t="s">
        <v>130</v>
      </c>
      <c r="C10" s="110">
        <v>103743.55989</v>
      </c>
      <c r="D10" s="110">
        <v>116565.35743</v>
      </c>
      <c r="E10" s="110">
        <v>126169.39178000001</v>
      </c>
      <c r="F10" s="110">
        <v>121973.27202</v>
      </c>
      <c r="G10" s="110">
        <v>105055.89023</v>
      </c>
      <c r="H10" s="110">
        <v>110671.37599</v>
      </c>
      <c r="I10" s="110">
        <v>71868.762159999998</v>
      </c>
      <c r="J10" s="110">
        <v>113793.81002</v>
      </c>
      <c r="K10" s="110">
        <v>160083.73371999999</v>
      </c>
      <c r="L10" s="110">
        <v>196342.18273</v>
      </c>
      <c r="M10" s="110">
        <v>177510.15061000001</v>
      </c>
      <c r="N10" s="110"/>
      <c r="O10" s="111">
        <v>1403777.48658</v>
      </c>
    </row>
    <row r="11" spans="1:15" ht="13.8" x14ac:dyDescent="0.25">
      <c r="A11" s="80">
        <v>2020</v>
      </c>
      <c r="B11" s="109" t="s">
        <v>130</v>
      </c>
      <c r="C11" s="110">
        <v>113205.42514000001</v>
      </c>
      <c r="D11" s="110">
        <v>100301.6303</v>
      </c>
      <c r="E11" s="110">
        <v>123199.15419</v>
      </c>
      <c r="F11" s="110">
        <v>103631.95716999999</v>
      </c>
      <c r="G11" s="110">
        <v>74239.044009999998</v>
      </c>
      <c r="H11" s="110">
        <v>89459.700299999997</v>
      </c>
      <c r="I11" s="110">
        <v>89853.850919999997</v>
      </c>
      <c r="J11" s="110">
        <v>84827.392730000007</v>
      </c>
      <c r="K11" s="110">
        <v>148527.73120000001</v>
      </c>
      <c r="L11" s="110">
        <v>191051.99992</v>
      </c>
      <c r="M11" s="110">
        <v>154427.12138</v>
      </c>
      <c r="N11" s="110">
        <v>125746.17405</v>
      </c>
      <c r="O11" s="111">
        <v>1398471.1813099999</v>
      </c>
    </row>
    <row r="12" spans="1:15" s="37" customFormat="1" ht="13.8" x14ac:dyDescent="0.25">
      <c r="A12" s="81">
        <v>2021</v>
      </c>
      <c r="B12" s="109" t="s">
        <v>131</v>
      </c>
      <c r="C12" s="110">
        <v>190660.46724</v>
      </c>
      <c r="D12" s="110">
        <v>201167.37249000001</v>
      </c>
      <c r="E12" s="110">
        <v>183441.24285000001</v>
      </c>
      <c r="F12" s="110">
        <v>165697.96616000001</v>
      </c>
      <c r="G12" s="110">
        <v>147226.88253999999</v>
      </c>
      <c r="H12" s="110">
        <v>148492.75941</v>
      </c>
      <c r="I12" s="110">
        <v>131400.72881999999</v>
      </c>
      <c r="J12" s="110">
        <v>112170.04373999999</v>
      </c>
      <c r="K12" s="110">
        <v>202523.56283000001</v>
      </c>
      <c r="L12" s="110">
        <v>251164.07183</v>
      </c>
      <c r="M12" s="110">
        <v>279751.81111000001</v>
      </c>
      <c r="N12" s="110"/>
      <c r="O12" s="111">
        <v>2013696.9090199999</v>
      </c>
    </row>
    <row r="13" spans="1:15" ht="13.8" x14ac:dyDescent="0.25">
      <c r="A13" s="80">
        <v>2020</v>
      </c>
      <c r="B13" s="109" t="s">
        <v>131</v>
      </c>
      <c r="C13" s="110">
        <v>183299.71315</v>
      </c>
      <c r="D13" s="110">
        <v>163093.91933999999</v>
      </c>
      <c r="E13" s="110">
        <v>207313.63224000001</v>
      </c>
      <c r="F13" s="110">
        <v>196459.36877</v>
      </c>
      <c r="G13" s="110">
        <v>119975.59901000001</v>
      </c>
      <c r="H13" s="110">
        <v>120394.22031</v>
      </c>
      <c r="I13" s="110">
        <v>134930.97643000001</v>
      </c>
      <c r="J13" s="110">
        <v>91056.767959999997</v>
      </c>
      <c r="K13" s="110">
        <v>222071.38493</v>
      </c>
      <c r="L13" s="110">
        <v>171070.26412000001</v>
      </c>
      <c r="M13" s="110">
        <v>155501.67624999999</v>
      </c>
      <c r="N13" s="110">
        <v>174397.99295000001</v>
      </c>
      <c r="O13" s="111">
        <v>1939565.5154599999</v>
      </c>
    </row>
    <row r="14" spans="1:15" s="37" customFormat="1" ht="13.8" x14ac:dyDescent="0.25">
      <c r="A14" s="81">
        <v>2021</v>
      </c>
      <c r="B14" s="109" t="s">
        <v>132</v>
      </c>
      <c r="C14" s="110">
        <v>15943.144840000001</v>
      </c>
      <c r="D14" s="110">
        <v>26135.543170000001</v>
      </c>
      <c r="E14" s="110">
        <v>26641.716609999999</v>
      </c>
      <c r="F14" s="110">
        <v>24902.9107</v>
      </c>
      <c r="G14" s="110">
        <v>19490.09143</v>
      </c>
      <c r="H14" s="110">
        <v>23364.857059999998</v>
      </c>
      <c r="I14" s="110">
        <v>23127.540229999999</v>
      </c>
      <c r="J14" s="110">
        <v>24618.97465</v>
      </c>
      <c r="K14" s="110">
        <v>29808.309069999999</v>
      </c>
      <c r="L14" s="110">
        <v>25265.162960000001</v>
      </c>
      <c r="M14" s="110">
        <v>30725.96025</v>
      </c>
      <c r="N14" s="110"/>
      <c r="O14" s="111">
        <v>270024.21097000001</v>
      </c>
    </row>
    <row r="15" spans="1:15" ht="13.8" x14ac:dyDescent="0.25">
      <c r="A15" s="80">
        <v>2020</v>
      </c>
      <c r="B15" s="109" t="s">
        <v>132</v>
      </c>
      <c r="C15" s="110">
        <v>24451.569380000001</v>
      </c>
      <c r="D15" s="110">
        <v>24726.651860000002</v>
      </c>
      <c r="E15" s="110">
        <v>29417.072550000001</v>
      </c>
      <c r="F15" s="110">
        <v>23301.29163</v>
      </c>
      <c r="G15" s="110">
        <v>19919.669020000001</v>
      </c>
      <c r="H15" s="110">
        <v>18969.29394</v>
      </c>
      <c r="I15" s="110">
        <v>19075.408370000001</v>
      </c>
      <c r="J15" s="110">
        <v>14848.67002</v>
      </c>
      <c r="K15" s="110">
        <v>19081.79737</v>
      </c>
      <c r="L15" s="110">
        <v>22005.576830000002</v>
      </c>
      <c r="M15" s="110">
        <v>25197.230309999999</v>
      </c>
      <c r="N15" s="110">
        <v>30132.582460000001</v>
      </c>
      <c r="O15" s="111">
        <v>271126.81374000001</v>
      </c>
    </row>
    <row r="16" spans="1:15" ht="13.8" x14ac:dyDescent="0.25">
      <c r="A16" s="81">
        <v>2021</v>
      </c>
      <c r="B16" s="109" t="s">
        <v>133</v>
      </c>
      <c r="C16" s="110">
        <v>59118.003539999998</v>
      </c>
      <c r="D16" s="110">
        <v>49199.688770000001</v>
      </c>
      <c r="E16" s="110">
        <v>49273.004710000001</v>
      </c>
      <c r="F16" s="110">
        <v>52377.636700000003</v>
      </c>
      <c r="G16" s="110">
        <v>62135.500480000002</v>
      </c>
      <c r="H16" s="110">
        <v>85394.880229999995</v>
      </c>
      <c r="I16" s="110">
        <v>52207.46948</v>
      </c>
      <c r="J16" s="110">
        <v>60022.116329999997</v>
      </c>
      <c r="K16" s="110">
        <v>100955.42874</v>
      </c>
      <c r="L16" s="110">
        <v>76772.534390000001</v>
      </c>
      <c r="M16" s="110">
        <v>58387.444340000002</v>
      </c>
      <c r="N16" s="110"/>
      <c r="O16" s="111">
        <v>705843.70770999999</v>
      </c>
    </row>
    <row r="17" spans="1:15" ht="13.8" x14ac:dyDescent="0.25">
      <c r="A17" s="80">
        <v>2020</v>
      </c>
      <c r="B17" s="109" t="s">
        <v>133</v>
      </c>
      <c r="C17" s="110">
        <v>79131.446320000003</v>
      </c>
      <c r="D17" s="110">
        <v>60671.367539999999</v>
      </c>
      <c r="E17" s="110">
        <v>78806.017680000004</v>
      </c>
      <c r="F17" s="110">
        <v>53409.438990000002</v>
      </c>
      <c r="G17" s="110">
        <v>69658.718049999996</v>
      </c>
      <c r="H17" s="110">
        <v>84526.764179999998</v>
      </c>
      <c r="I17" s="110">
        <v>74619.318069999994</v>
      </c>
      <c r="J17" s="110">
        <v>71254.857780000006</v>
      </c>
      <c r="K17" s="110">
        <v>90724.827149999997</v>
      </c>
      <c r="L17" s="110">
        <v>79811.920360000004</v>
      </c>
      <c r="M17" s="110">
        <v>67968.791859999998</v>
      </c>
      <c r="N17" s="110">
        <v>99922.812779999993</v>
      </c>
      <c r="O17" s="111">
        <v>910506.28075999999</v>
      </c>
    </row>
    <row r="18" spans="1:15" ht="13.8" x14ac:dyDescent="0.25">
      <c r="A18" s="81">
        <v>2021</v>
      </c>
      <c r="B18" s="109" t="s">
        <v>134</v>
      </c>
      <c r="C18" s="110">
        <v>12015.77319</v>
      </c>
      <c r="D18" s="110">
        <v>16226.111290000001</v>
      </c>
      <c r="E18" s="110">
        <v>17369.885979999999</v>
      </c>
      <c r="F18" s="110">
        <v>15412.279479999999</v>
      </c>
      <c r="G18" s="110">
        <v>14638.275320000001</v>
      </c>
      <c r="H18" s="110">
        <v>10961.58763</v>
      </c>
      <c r="I18" s="110">
        <v>12028.238660000001</v>
      </c>
      <c r="J18" s="110">
        <v>8439.4064199999993</v>
      </c>
      <c r="K18" s="110">
        <v>9218.2875199999999</v>
      </c>
      <c r="L18" s="110">
        <v>7979.69463</v>
      </c>
      <c r="M18" s="110">
        <v>10656.775240000001</v>
      </c>
      <c r="N18" s="110"/>
      <c r="O18" s="111">
        <v>134946.31536000001</v>
      </c>
    </row>
    <row r="19" spans="1:15" ht="13.8" x14ac:dyDescent="0.25">
      <c r="A19" s="80">
        <v>2020</v>
      </c>
      <c r="B19" s="109" t="s">
        <v>134</v>
      </c>
      <c r="C19" s="110">
        <v>11024.010979999999</v>
      </c>
      <c r="D19" s="110">
        <v>13044.33958</v>
      </c>
      <c r="E19" s="110">
        <v>12149.519109999999</v>
      </c>
      <c r="F19" s="110">
        <v>6813.2945600000003</v>
      </c>
      <c r="G19" s="110">
        <v>6914.2485900000001</v>
      </c>
      <c r="H19" s="110">
        <v>6061.0726599999998</v>
      </c>
      <c r="I19" s="110">
        <v>6099.3303900000001</v>
      </c>
      <c r="J19" s="110">
        <v>6022.5977899999998</v>
      </c>
      <c r="K19" s="110">
        <v>8099.6306800000002</v>
      </c>
      <c r="L19" s="110">
        <v>7811.1414000000004</v>
      </c>
      <c r="M19" s="110">
        <v>8959.7396700000008</v>
      </c>
      <c r="N19" s="110">
        <v>13108.625050000001</v>
      </c>
      <c r="O19" s="111">
        <v>106107.55046</v>
      </c>
    </row>
    <row r="20" spans="1:15" ht="13.8" x14ac:dyDescent="0.25">
      <c r="A20" s="81">
        <v>2021</v>
      </c>
      <c r="B20" s="109" t="s">
        <v>135</v>
      </c>
      <c r="C20" s="112">
        <v>216896.18445999999</v>
      </c>
      <c r="D20" s="112">
        <v>208723.36321000001</v>
      </c>
      <c r="E20" s="112">
        <v>247882.11481</v>
      </c>
      <c r="F20" s="112">
        <v>280588.88767000003</v>
      </c>
      <c r="G20" s="112">
        <v>265663.38981000002</v>
      </c>
      <c r="H20" s="110">
        <v>313347.25647999998</v>
      </c>
      <c r="I20" s="110">
        <v>262350.03058000002</v>
      </c>
      <c r="J20" s="110">
        <v>286221.94832000002</v>
      </c>
      <c r="K20" s="110">
        <v>299819.84331999999</v>
      </c>
      <c r="L20" s="110">
        <v>289177.19696999999</v>
      </c>
      <c r="M20" s="110">
        <v>322473.90146999998</v>
      </c>
      <c r="N20" s="110"/>
      <c r="O20" s="111">
        <v>2993144.1170999999</v>
      </c>
    </row>
    <row r="21" spans="1:15" ht="13.8" x14ac:dyDescent="0.25">
      <c r="A21" s="80">
        <v>2020</v>
      </c>
      <c r="B21" s="109" t="s">
        <v>135</v>
      </c>
      <c r="C21" s="110">
        <v>208704.15538000001</v>
      </c>
      <c r="D21" s="110">
        <v>209590.38469000001</v>
      </c>
      <c r="E21" s="110">
        <v>182293.10563000001</v>
      </c>
      <c r="F21" s="110">
        <v>182916.50704999999</v>
      </c>
      <c r="G21" s="110">
        <v>160819.64772000001</v>
      </c>
      <c r="H21" s="110">
        <v>183353.03677999999</v>
      </c>
      <c r="I21" s="110">
        <v>218769.25588000001</v>
      </c>
      <c r="J21" s="110">
        <v>179649.28064000001</v>
      </c>
      <c r="K21" s="110">
        <v>206141.39783999999</v>
      </c>
      <c r="L21" s="110">
        <v>234850.00985999999</v>
      </c>
      <c r="M21" s="110">
        <v>226835.07308</v>
      </c>
      <c r="N21" s="110">
        <v>255890.40302999999</v>
      </c>
      <c r="O21" s="111">
        <v>2449812.25758</v>
      </c>
    </row>
    <row r="22" spans="1:15" ht="13.8" x14ac:dyDescent="0.25">
      <c r="A22" s="81">
        <v>2021</v>
      </c>
      <c r="B22" s="109" t="s">
        <v>136</v>
      </c>
      <c r="C22" s="112">
        <v>453403.47597000003</v>
      </c>
      <c r="D22" s="112">
        <v>479091.56270000001</v>
      </c>
      <c r="E22" s="112">
        <v>580709.26433000003</v>
      </c>
      <c r="F22" s="112">
        <v>581276.96132999996</v>
      </c>
      <c r="G22" s="112">
        <v>501065.52496000001</v>
      </c>
      <c r="H22" s="110">
        <v>613151.56640999997</v>
      </c>
      <c r="I22" s="110">
        <v>505813.16223000002</v>
      </c>
      <c r="J22" s="110">
        <v>605282.22273000004</v>
      </c>
      <c r="K22" s="110">
        <v>651415.07244000002</v>
      </c>
      <c r="L22" s="110">
        <v>613774.34572999994</v>
      </c>
      <c r="M22" s="110">
        <v>695883.57397999999</v>
      </c>
      <c r="N22" s="110"/>
      <c r="O22" s="111">
        <v>6280866.73281</v>
      </c>
    </row>
    <row r="23" spans="1:15" ht="13.8" x14ac:dyDescent="0.25">
      <c r="A23" s="80">
        <v>2020</v>
      </c>
      <c r="B23" s="109" t="s">
        <v>136</v>
      </c>
      <c r="C23" s="110">
        <v>452779.88725000003</v>
      </c>
      <c r="D23" s="112">
        <v>444728.80209000001</v>
      </c>
      <c r="E23" s="110">
        <v>426719.42047000001</v>
      </c>
      <c r="F23" s="110">
        <v>340174.22959</v>
      </c>
      <c r="G23" s="110">
        <v>366810.39467000001</v>
      </c>
      <c r="H23" s="110">
        <v>458876.29532999999</v>
      </c>
      <c r="I23" s="110">
        <v>511745.76435999997</v>
      </c>
      <c r="J23" s="110">
        <v>426557.83648</v>
      </c>
      <c r="K23" s="110">
        <v>513783.41061000002</v>
      </c>
      <c r="L23" s="110">
        <v>526444.50818</v>
      </c>
      <c r="M23" s="110">
        <v>522362.64184</v>
      </c>
      <c r="N23" s="110">
        <v>573079.91893000004</v>
      </c>
      <c r="O23" s="111">
        <v>5564063.1097999997</v>
      </c>
    </row>
    <row r="24" spans="1:15" ht="13.8" x14ac:dyDescent="0.25">
      <c r="A24" s="81">
        <v>2021</v>
      </c>
      <c r="B24" s="107" t="s">
        <v>14</v>
      </c>
      <c r="C24" s="113">
        <f>C26+C28+C30+C32+C34+C36+C38+C40+C42+C44+C46+C48+C50+C52+C54+C56</f>
        <v>11079730.147559999</v>
      </c>
      <c r="D24" s="113">
        <f t="shared" ref="D24:O24" si="2">D26+D28+D30+D32+D34+D36+D38+D40+D42+D44+D46+D48+D50+D52+D54+D56</f>
        <v>11957486.248209998</v>
      </c>
      <c r="E24" s="113">
        <f t="shared" si="2"/>
        <v>14122884.30604</v>
      </c>
      <c r="F24" s="113">
        <f t="shared" si="2"/>
        <v>14147230.048869997</v>
      </c>
      <c r="G24" s="113">
        <f t="shared" si="2"/>
        <v>12581681.283749999</v>
      </c>
      <c r="H24" s="113">
        <f t="shared" si="2"/>
        <v>15244657.786810001</v>
      </c>
      <c r="I24" s="113">
        <f t="shared" si="2"/>
        <v>12631677.764629999</v>
      </c>
      <c r="J24" s="113">
        <f t="shared" si="2"/>
        <v>14440854.581499999</v>
      </c>
      <c r="K24" s="113">
        <f t="shared" si="2"/>
        <v>15824957.923559999</v>
      </c>
      <c r="L24" s="113">
        <f t="shared" si="2"/>
        <v>15708770.198439997</v>
      </c>
      <c r="M24" s="113">
        <f t="shared" si="2"/>
        <v>16297178.41212</v>
      </c>
      <c r="N24" s="113"/>
      <c r="O24" s="113">
        <f t="shared" si="2"/>
        <v>154037108.70149001</v>
      </c>
    </row>
    <row r="25" spans="1:15" ht="13.8" x14ac:dyDescent="0.25">
      <c r="A25" s="80">
        <v>2020</v>
      </c>
      <c r="B25" s="107" t="s">
        <v>14</v>
      </c>
      <c r="C25" s="113">
        <f>C27+C29+C31+C33+C35+C37+C39+C41+C43+C45+C47+C49+C51+C53+C55+C57</f>
        <v>11098853.357960001</v>
      </c>
      <c r="D25" s="113">
        <f t="shared" ref="D25:O25" si="3">D27+D29+D31+D33+D35+D37+D39+D41+D43+D45+D47+D49+D51+D53+D55+D57</f>
        <v>11121868.594009999</v>
      </c>
      <c r="E25" s="113">
        <f t="shared" si="3"/>
        <v>9957719.643910002</v>
      </c>
      <c r="F25" s="113">
        <f t="shared" si="3"/>
        <v>6232426.8923899997</v>
      </c>
      <c r="G25" s="113">
        <f t="shared" si="3"/>
        <v>7112886.205959999</v>
      </c>
      <c r="H25" s="113">
        <f t="shared" si="3"/>
        <v>10209119.526520001</v>
      </c>
      <c r="I25" s="113">
        <f t="shared" si="3"/>
        <v>11458303.67234</v>
      </c>
      <c r="J25" s="113">
        <f t="shared" si="3"/>
        <v>9391528.2646699995</v>
      </c>
      <c r="K25" s="113">
        <f t="shared" si="3"/>
        <v>12224742.74117</v>
      </c>
      <c r="L25" s="113">
        <f t="shared" si="3"/>
        <v>13279570.127700001</v>
      </c>
      <c r="M25" s="113">
        <f t="shared" si="3"/>
        <v>12173867.160429999</v>
      </c>
      <c r="N25" s="113">
        <f t="shared" si="3"/>
        <v>13269894.001159996</v>
      </c>
      <c r="O25" s="113">
        <f t="shared" si="3"/>
        <v>127530780.18821999</v>
      </c>
    </row>
    <row r="26" spans="1:15" ht="13.8" x14ac:dyDescent="0.25">
      <c r="A26" s="81">
        <v>2021</v>
      </c>
      <c r="B26" s="109" t="s">
        <v>137</v>
      </c>
      <c r="C26" s="110">
        <v>730164.29153000005</v>
      </c>
      <c r="D26" s="110">
        <v>744960.17636000004</v>
      </c>
      <c r="E26" s="110">
        <v>868488.15026000002</v>
      </c>
      <c r="F26" s="110">
        <v>877359.54168000002</v>
      </c>
      <c r="G26" s="110">
        <v>743383.06298000005</v>
      </c>
      <c r="H26" s="110">
        <v>898790.84540999995</v>
      </c>
      <c r="I26" s="110">
        <v>724445.80700000003</v>
      </c>
      <c r="J26" s="110">
        <v>828238.55111999996</v>
      </c>
      <c r="K26" s="110">
        <v>944053.46054999996</v>
      </c>
      <c r="L26" s="110">
        <v>917735.47017999995</v>
      </c>
      <c r="M26" s="110">
        <v>937422.43738999998</v>
      </c>
      <c r="N26" s="110"/>
      <c r="O26" s="111">
        <v>9215041.7944600005</v>
      </c>
    </row>
    <row r="27" spans="1:15" ht="13.8" x14ac:dyDescent="0.25">
      <c r="A27" s="80">
        <v>2020</v>
      </c>
      <c r="B27" s="109" t="s">
        <v>137</v>
      </c>
      <c r="C27" s="110">
        <v>672977.10942999995</v>
      </c>
      <c r="D27" s="110">
        <v>645837.54252999998</v>
      </c>
      <c r="E27" s="110">
        <v>584623.76174999995</v>
      </c>
      <c r="F27" s="110">
        <v>306241.66527</v>
      </c>
      <c r="G27" s="110">
        <v>368572.65928999998</v>
      </c>
      <c r="H27" s="110">
        <v>553315.37245999998</v>
      </c>
      <c r="I27" s="110">
        <v>655112.70288999996</v>
      </c>
      <c r="J27" s="110">
        <v>568016.62592000002</v>
      </c>
      <c r="K27" s="110">
        <v>687226.38618000003</v>
      </c>
      <c r="L27" s="110">
        <v>769155.72689000005</v>
      </c>
      <c r="M27" s="110">
        <v>704149.60771999997</v>
      </c>
      <c r="N27" s="110">
        <v>768393.63055999996</v>
      </c>
      <c r="O27" s="111">
        <v>7283622.7908899998</v>
      </c>
    </row>
    <row r="28" spans="1:15" ht="13.8" x14ac:dyDescent="0.25">
      <c r="A28" s="81">
        <v>2021</v>
      </c>
      <c r="B28" s="109" t="s">
        <v>138</v>
      </c>
      <c r="C28" s="110">
        <v>109758.12045</v>
      </c>
      <c r="D28" s="110">
        <v>128855.90668</v>
      </c>
      <c r="E28" s="110">
        <v>157434.83793000001</v>
      </c>
      <c r="F28" s="110">
        <v>142919.85978</v>
      </c>
      <c r="G28" s="110">
        <v>100680.88503</v>
      </c>
      <c r="H28" s="110">
        <v>152998.52244999999</v>
      </c>
      <c r="I28" s="110">
        <v>144817.44584</v>
      </c>
      <c r="J28" s="110">
        <v>156836.76032</v>
      </c>
      <c r="K28" s="110">
        <v>171905.98584000001</v>
      </c>
      <c r="L28" s="110">
        <v>159409.24713999999</v>
      </c>
      <c r="M28" s="110">
        <v>148656.84364000001</v>
      </c>
      <c r="N28" s="110"/>
      <c r="O28" s="111">
        <v>1574274.4151000001</v>
      </c>
    </row>
    <row r="29" spans="1:15" ht="13.8" x14ac:dyDescent="0.25">
      <c r="A29" s="80">
        <v>2020</v>
      </c>
      <c r="B29" s="109" t="s">
        <v>138</v>
      </c>
      <c r="C29" s="110">
        <v>132734.87474999999</v>
      </c>
      <c r="D29" s="110">
        <v>151363.62469999999</v>
      </c>
      <c r="E29" s="110">
        <v>130394.66183</v>
      </c>
      <c r="F29" s="110">
        <v>53932.50344</v>
      </c>
      <c r="G29" s="110">
        <v>61556.372819999997</v>
      </c>
      <c r="H29" s="110">
        <v>101137.99194000001</v>
      </c>
      <c r="I29" s="110">
        <v>127734.83076</v>
      </c>
      <c r="J29" s="110">
        <v>97893.038379999998</v>
      </c>
      <c r="K29" s="110">
        <v>130334.23748</v>
      </c>
      <c r="L29" s="110">
        <v>130849.26592999999</v>
      </c>
      <c r="M29" s="110">
        <v>103918.5759</v>
      </c>
      <c r="N29" s="110">
        <v>109801.31277</v>
      </c>
      <c r="O29" s="111">
        <v>1331651.2907</v>
      </c>
    </row>
    <row r="30" spans="1:15" s="37" customFormat="1" ht="13.8" x14ac:dyDescent="0.25">
      <c r="A30" s="81">
        <v>2021</v>
      </c>
      <c r="B30" s="109" t="s">
        <v>139</v>
      </c>
      <c r="C30" s="110">
        <v>235590.76749999999</v>
      </c>
      <c r="D30" s="110">
        <v>246727.25545</v>
      </c>
      <c r="E30" s="110">
        <v>286759.17868999997</v>
      </c>
      <c r="F30" s="110">
        <v>304914.44241999998</v>
      </c>
      <c r="G30" s="110">
        <v>245146.34637000001</v>
      </c>
      <c r="H30" s="110">
        <v>297364.77077</v>
      </c>
      <c r="I30" s="110">
        <v>214045.72468000001</v>
      </c>
      <c r="J30" s="110">
        <v>237978.04055999999</v>
      </c>
      <c r="K30" s="110">
        <v>271392.71490999998</v>
      </c>
      <c r="L30" s="110">
        <v>276618.21973000001</v>
      </c>
      <c r="M30" s="110">
        <v>280531.55745000002</v>
      </c>
      <c r="N30" s="110"/>
      <c r="O30" s="111">
        <v>2897069.01853</v>
      </c>
    </row>
    <row r="31" spans="1:15" ht="13.8" x14ac:dyDescent="0.25">
      <c r="A31" s="80">
        <v>2020</v>
      </c>
      <c r="B31" s="109" t="s">
        <v>139</v>
      </c>
      <c r="C31" s="110">
        <v>221439.79410999999</v>
      </c>
      <c r="D31" s="110">
        <v>216850.69987000001</v>
      </c>
      <c r="E31" s="110">
        <v>219868.65556000001</v>
      </c>
      <c r="F31" s="110">
        <v>75483.474539999996</v>
      </c>
      <c r="G31" s="110">
        <v>117221.57016</v>
      </c>
      <c r="H31" s="110">
        <v>195131.12787</v>
      </c>
      <c r="I31" s="110">
        <v>248773.95482000001</v>
      </c>
      <c r="J31" s="110">
        <v>205412.21100000001</v>
      </c>
      <c r="K31" s="110">
        <v>269573.72441000002</v>
      </c>
      <c r="L31" s="110">
        <v>286633.86947999999</v>
      </c>
      <c r="M31" s="110">
        <v>257662.76832</v>
      </c>
      <c r="N31" s="110">
        <v>289157.74354</v>
      </c>
      <c r="O31" s="111">
        <v>2603209.5936799999</v>
      </c>
    </row>
    <row r="32" spans="1:15" ht="13.8" x14ac:dyDescent="0.25">
      <c r="A32" s="81">
        <v>2021</v>
      </c>
      <c r="B32" s="109" t="s">
        <v>140</v>
      </c>
      <c r="C32" s="112">
        <v>1641074.90928</v>
      </c>
      <c r="D32" s="112">
        <v>1672725.1424799999</v>
      </c>
      <c r="E32" s="112">
        <v>1994358.3622399999</v>
      </c>
      <c r="F32" s="112">
        <v>2165389.9265299998</v>
      </c>
      <c r="G32" s="112">
        <v>2128375.3409799999</v>
      </c>
      <c r="H32" s="112">
        <v>2367364.1569699999</v>
      </c>
      <c r="I32" s="112">
        <v>1916873.5026100001</v>
      </c>
      <c r="J32" s="112">
        <v>2044554.1894</v>
      </c>
      <c r="K32" s="112">
        <v>2275536.5077599999</v>
      </c>
      <c r="L32" s="112">
        <v>2263708.4616899998</v>
      </c>
      <c r="M32" s="112">
        <v>2397369.3185700001</v>
      </c>
      <c r="N32" s="112"/>
      <c r="O32" s="111">
        <v>22867329.81851</v>
      </c>
    </row>
    <row r="33" spans="1:15" ht="13.8" x14ac:dyDescent="0.25">
      <c r="A33" s="80">
        <v>2020</v>
      </c>
      <c r="B33" s="109" t="s">
        <v>140</v>
      </c>
      <c r="C33" s="110">
        <v>1680042.06819</v>
      </c>
      <c r="D33" s="110">
        <v>1489521.7327000001</v>
      </c>
      <c r="E33" s="110">
        <v>1489041.5845999999</v>
      </c>
      <c r="F33" s="112">
        <v>1275068.46431</v>
      </c>
      <c r="G33" s="112">
        <v>1180650.9578100001</v>
      </c>
      <c r="H33" s="112">
        <v>1422569.76773</v>
      </c>
      <c r="I33" s="112">
        <v>1579568.79712</v>
      </c>
      <c r="J33" s="112">
        <v>1372148.35136</v>
      </c>
      <c r="K33" s="112">
        <v>1617726.53791</v>
      </c>
      <c r="L33" s="112">
        <v>1721128.3627200001</v>
      </c>
      <c r="M33" s="112">
        <v>1629461.91121</v>
      </c>
      <c r="N33" s="112">
        <v>1799124.2959499999</v>
      </c>
      <c r="O33" s="111">
        <v>18256052.831610002</v>
      </c>
    </row>
    <row r="34" spans="1:15" ht="13.8" x14ac:dyDescent="0.25">
      <c r="A34" s="81">
        <v>2021</v>
      </c>
      <c r="B34" s="109" t="s">
        <v>141</v>
      </c>
      <c r="C34" s="110">
        <v>1512838.09292</v>
      </c>
      <c r="D34" s="110">
        <v>1510551.8312299999</v>
      </c>
      <c r="E34" s="110">
        <v>1675107.5237700001</v>
      </c>
      <c r="F34" s="110">
        <v>1625679.5632799999</v>
      </c>
      <c r="G34" s="110">
        <v>1299899.70572</v>
      </c>
      <c r="H34" s="110">
        <v>1802684.9210900001</v>
      </c>
      <c r="I34" s="110">
        <v>1693609.94426</v>
      </c>
      <c r="J34" s="110">
        <v>1737719.20866</v>
      </c>
      <c r="K34" s="110">
        <v>1945542.10873</v>
      </c>
      <c r="L34" s="110">
        <v>1910897.5375699999</v>
      </c>
      <c r="M34" s="110">
        <v>1733326.4640299999</v>
      </c>
      <c r="N34" s="110"/>
      <c r="O34" s="111">
        <v>18447856.90126</v>
      </c>
    </row>
    <row r="35" spans="1:15" ht="13.8" x14ac:dyDescent="0.25">
      <c r="A35" s="80">
        <v>2020</v>
      </c>
      <c r="B35" s="109" t="s">
        <v>141</v>
      </c>
      <c r="C35" s="110">
        <v>1490291.1417799999</v>
      </c>
      <c r="D35" s="110">
        <v>1516896.9624699999</v>
      </c>
      <c r="E35" s="110">
        <v>1209777.87473</v>
      </c>
      <c r="F35" s="110">
        <v>573299.87627999997</v>
      </c>
      <c r="G35" s="110">
        <v>835963.85401999997</v>
      </c>
      <c r="H35" s="110">
        <v>1348615.76917</v>
      </c>
      <c r="I35" s="110">
        <v>1804537.1905700001</v>
      </c>
      <c r="J35" s="110">
        <v>1538137.8292400001</v>
      </c>
      <c r="K35" s="110">
        <v>1787534.11096</v>
      </c>
      <c r="L35" s="110">
        <v>1846843.14457</v>
      </c>
      <c r="M35" s="110">
        <v>1514597.48312</v>
      </c>
      <c r="N35" s="110">
        <v>1651703.95906</v>
      </c>
      <c r="O35" s="111">
        <v>17118199.195969999</v>
      </c>
    </row>
    <row r="36" spans="1:15" ht="13.8" x14ac:dyDescent="0.25">
      <c r="A36" s="81">
        <v>2021</v>
      </c>
      <c r="B36" s="109" t="s">
        <v>142</v>
      </c>
      <c r="C36" s="110">
        <v>2266244.6269399999</v>
      </c>
      <c r="D36" s="110">
        <v>2530838.6746499999</v>
      </c>
      <c r="E36" s="110">
        <v>2890129.52838</v>
      </c>
      <c r="F36" s="110">
        <v>2462199.5866999999</v>
      </c>
      <c r="G36" s="110">
        <v>1880244.10732</v>
      </c>
      <c r="H36" s="110">
        <v>2350290.4889699998</v>
      </c>
      <c r="I36" s="110">
        <v>1981887.0240799999</v>
      </c>
      <c r="J36" s="110">
        <v>2418860.07455</v>
      </c>
      <c r="K36" s="110">
        <v>2465640.1469899998</v>
      </c>
      <c r="L36" s="110">
        <v>2604846.4223500001</v>
      </c>
      <c r="M36" s="110">
        <v>2530317.3591100001</v>
      </c>
      <c r="N36" s="110"/>
      <c r="O36" s="111">
        <v>26381498.040040001</v>
      </c>
    </row>
    <row r="37" spans="1:15" ht="13.8" x14ac:dyDescent="0.25">
      <c r="A37" s="80">
        <v>2020</v>
      </c>
      <c r="B37" s="109" t="s">
        <v>142</v>
      </c>
      <c r="C37" s="110">
        <v>2398086.7611600002</v>
      </c>
      <c r="D37" s="110">
        <v>2517883.92637</v>
      </c>
      <c r="E37" s="110">
        <v>2060399.2893099999</v>
      </c>
      <c r="F37" s="110">
        <v>596327.39124000003</v>
      </c>
      <c r="G37" s="110">
        <v>1202335.3576700001</v>
      </c>
      <c r="H37" s="110">
        <v>2014182.4682799999</v>
      </c>
      <c r="I37" s="110">
        <v>2199836.6643300001</v>
      </c>
      <c r="J37" s="110">
        <v>1543626.7607400001</v>
      </c>
      <c r="K37" s="110">
        <v>2604387.2261100002</v>
      </c>
      <c r="L37" s="110">
        <v>2914054.42093</v>
      </c>
      <c r="M37" s="110">
        <v>2696294.1657199999</v>
      </c>
      <c r="N37" s="110">
        <v>2797534.3574299999</v>
      </c>
      <c r="O37" s="111">
        <v>25544948.78929</v>
      </c>
    </row>
    <row r="38" spans="1:15" ht="13.8" x14ac:dyDescent="0.25">
      <c r="A38" s="81">
        <v>2021</v>
      </c>
      <c r="B38" s="109" t="s">
        <v>143</v>
      </c>
      <c r="C38" s="110">
        <v>42744.004710000001</v>
      </c>
      <c r="D38" s="110">
        <v>14435.76268</v>
      </c>
      <c r="E38" s="110">
        <v>153858.56008</v>
      </c>
      <c r="F38" s="110">
        <v>109911.3973</v>
      </c>
      <c r="G38" s="110">
        <v>136047.26019999999</v>
      </c>
      <c r="H38" s="110">
        <v>277348.91031000001</v>
      </c>
      <c r="I38" s="110">
        <v>76572.630040000004</v>
      </c>
      <c r="J38" s="110">
        <v>58623.438580000002</v>
      </c>
      <c r="K38" s="110">
        <v>117629.91516</v>
      </c>
      <c r="L38" s="110">
        <v>208205.03047999999</v>
      </c>
      <c r="M38" s="110">
        <v>259778.32897999999</v>
      </c>
      <c r="N38" s="110"/>
      <c r="O38" s="111">
        <v>1455155.2385199999</v>
      </c>
    </row>
    <row r="39" spans="1:15" ht="13.8" x14ac:dyDescent="0.25">
      <c r="A39" s="80">
        <v>2020</v>
      </c>
      <c r="B39" s="109" t="s">
        <v>143</v>
      </c>
      <c r="C39" s="110">
        <v>108751.99489</v>
      </c>
      <c r="D39" s="110">
        <v>147559.76540999999</v>
      </c>
      <c r="E39" s="110">
        <v>68797.787249999994</v>
      </c>
      <c r="F39" s="110">
        <v>28953.63925</v>
      </c>
      <c r="G39" s="110">
        <v>58162.571049999999</v>
      </c>
      <c r="H39" s="110">
        <v>88349.361170000004</v>
      </c>
      <c r="I39" s="110">
        <v>141332.83762000001</v>
      </c>
      <c r="J39" s="110">
        <v>120028.25627</v>
      </c>
      <c r="K39" s="110">
        <v>159923.62223000001</v>
      </c>
      <c r="L39" s="110">
        <v>41729.86378</v>
      </c>
      <c r="M39" s="110">
        <v>223265.95722000001</v>
      </c>
      <c r="N39" s="110">
        <v>188150.69876</v>
      </c>
      <c r="O39" s="111">
        <v>1375006.3548999999</v>
      </c>
    </row>
    <row r="40" spans="1:15" ht="13.8" x14ac:dyDescent="0.25">
      <c r="A40" s="81">
        <v>2021</v>
      </c>
      <c r="B40" s="109" t="s">
        <v>144</v>
      </c>
      <c r="C40" s="110">
        <v>894349.38430999999</v>
      </c>
      <c r="D40" s="110">
        <v>1064028.13485</v>
      </c>
      <c r="E40" s="110">
        <v>1254817.5751199999</v>
      </c>
      <c r="F40" s="110">
        <v>1251409.4401700001</v>
      </c>
      <c r="G40" s="110">
        <v>1098962.8706700001</v>
      </c>
      <c r="H40" s="110">
        <v>1304210.96924</v>
      </c>
      <c r="I40" s="110">
        <v>1000424.33757</v>
      </c>
      <c r="J40" s="110">
        <v>1205230.6585299999</v>
      </c>
      <c r="K40" s="110">
        <v>1278039.8041099999</v>
      </c>
      <c r="L40" s="110">
        <v>1232341.37106</v>
      </c>
      <c r="M40" s="110">
        <v>1275170.91713</v>
      </c>
      <c r="N40" s="110"/>
      <c r="O40" s="111">
        <v>12858985.46276</v>
      </c>
    </row>
    <row r="41" spans="1:15" ht="13.8" x14ac:dyDescent="0.25">
      <c r="A41" s="80">
        <v>2020</v>
      </c>
      <c r="B41" s="109" t="s">
        <v>144</v>
      </c>
      <c r="C41" s="110">
        <v>822563.70241999999</v>
      </c>
      <c r="D41" s="110">
        <v>862522.96938999998</v>
      </c>
      <c r="E41" s="110">
        <v>828820.90619000001</v>
      </c>
      <c r="F41" s="110">
        <v>619436.81217000005</v>
      </c>
      <c r="G41" s="110">
        <v>668904.08845000004</v>
      </c>
      <c r="H41" s="110">
        <v>901025.82091999997</v>
      </c>
      <c r="I41" s="110">
        <v>984826.73367999995</v>
      </c>
      <c r="J41" s="110">
        <v>849842.01592000003</v>
      </c>
      <c r="K41" s="110">
        <v>1061217.33079</v>
      </c>
      <c r="L41" s="110">
        <v>1121149.4062900001</v>
      </c>
      <c r="M41" s="110">
        <v>1109000.0137</v>
      </c>
      <c r="N41" s="110">
        <v>1218440.3254499999</v>
      </c>
      <c r="O41" s="111">
        <v>11047750.12537</v>
      </c>
    </row>
    <row r="42" spans="1:15" ht="13.8" x14ac:dyDescent="0.25">
      <c r="A42" s="81">
        <v>2021</v>
      </c>
      <c r="B42" s="109" t="s">
        <v>145</v>
      </c>
      <c r="C42" s="110">
        <v>651051.50191999995</v>
      </c>
      <c r="D42" s="110">
        <v>683984.50204000005</v>
      </c>
      <c r="E42" s="110">
        <v>783796.52668999997</v>
      </c>
      <c r="F42" s="110">
        <v>821337.33571999997</v>
      </c>
      <c r="G42" s="110">
        <v>735065.34710000001</v>
      </c>
      <c r="H42" s="110">
        <v>827091.18059999996</v>
      </c>
      <c r="I42" s="110">
        <v>696436.58322999999</v>
      </c>
      <c r="J42" s="110">
        <v>758273.53214000002</v>
      </c>
      <c r="K42" s="110">
        <v>875393.65804999997</v>
      </c>
      <c r="L42" s="110">
        <v>808488.66677000001</v>
      </c>
      <c r="M42" s="110">
        <v>840315.52798999997</v>
      </c>
      <c r="N42" s="110"/>
      <c r="O42" s="111">
        <v>8481234.3622500002</v>
      </c>
    </row>
    <row r="43" spans="1:15" ht="13.8" x14ac:dyDescent="0.25">
      <c r="A43" s="80">
        <v>2020</v>
      </c>
      <c r="B43" s="109" t="s">
        <v>145</v>
      </c>
      <c r="C43" s="110">
        <v>623574.86653</v>
      </c>
      <c r="D43" s="110">
        <v>633525.03185000003</v>
      </c>
      <c r="E43" s="110">
        <v>625380.19048999995</v>
      </c>
      <c r="F43" s="110">
        <v>455416.58948000002</v>
      </c>
      <c r="G43" s="110">
        <v>430817.02828000003</v>
      </c>
      <c r="H43" s="110">
        <v>585088.29325999995</v>
      </c>
      <c r="I43" s="110">
        <v>665723.41778999998</v>
      </c>
      <c r="J43" s="110">
        <v>570455.08342000004</v>
      </c>
      <c r="K43" s="110">
        <v>687211.75537999999</v>
      </c>
      <c r="L43" s="110">
        <v>735206.19264999998</v>
      </c>
      <c r="M43" s="110">
        <v>693407.14445000002</v>
      </c>
      <c r="N43" s="110">
        <v>832346.71681000001</v>
      </c>
      <c r="O43" s="111">
        <v>7538152.3103900002</v>
      </c>
    </row>
    <row r="44" spans="1:15" ht="13.8" x14ac:dyDescent="0.25">
      <c r="A44" s="81">
        <v>2021</v>
      </c>
      <c r="B44" s="109" t="s">
        <v>146</v>
      </c>
      <c r="C44" s="110">
        <v>758807.65680999996</v>
      </c>
      <c r="D44" s="110">
        <v>832971.49042000005</v>
      </c>
      <c r="E44" s="110">
        <v>978714.78355000005</v>
      </c>
      <c r="F44" s="110">
        <v>1048757.3459300001</v>
      </c>
      <c r="G44" s="110">
        <v>937393.49254000001</v>
      </c>
      <c r="H44" s="110">
        <v>1125491.9510999999</v>
      </c>
      <c r="I44" s="110">
        <v>929150.09702999995</v>
      </c>
      <c r="J44" s="110">
        <v>1022640.93805</v>
      </c>
      <c r="K44" s="110">
        <v>1148148.72796</v>
      </c>
      <c r="L44" s="110">
        <v>1143918.0596700001</v>
      </c>
      <c r="M44" s="110">
        <v>1204963.69246</v>
      </c>
      <c r="N44" s="110"/>
      <c r="O44" s="111">
        <v>11130958.23552</v>
      </c>
    </row>
    <row r="45" spans="1:15" ht="13.8" x14ac:dyDescent="0.25">
      <c r="A45" s="80">
        <v>2020</v>
      </c>
      <c r="B45" s="109" t="s">
        <v>146</v>
      </c>
      <c r="C45" s="110">
        <v>702065.38291000004</v>
      </c>
      <c r="D45" s="110">
        <v>689342.32172000001</v>
      </c>
      <c r="E45" s="110">
        <v>671242.55478000001</v>
      </c>
      <c r="F45" s="110">
        <v>517649.66103000002</v>
      </c>
      <c r="G45" s="110">
        <v>497664.98108</v>
      </c>
      <c r="H45" s="110">
        <v>676090.30489000003</v>
      </c>
      <c r="I45" s="110">
        <v>754121.44113000005</v>
      </c>
      <c r="J45" s="110">
        <v>614918.95460000006</v>
      </c>
      <c r="K45" s="110">
        <v>747632.68683999998</v>
      </c>
      <c r="L45" s="110">
        <v>800778.22903000005</v>
      </c>
      <c r="M45" s="110">
        <v>761575.41747999995</v>
      </c>
      <c r="N45" s="110">
        <v>819266.59869000001</v>
      </c>
      <c r="O45" s="111">
        <v>8252348.5341800004</v>
      </c>
    </row>
    <row r="46" spans="1:15" ht="13.8" x14ac:dyDescent="0.25">
      <c r="A46" s="81">
        <v>2021</v>
      </c>
      <c r="B46" s="109" t="s">
        <v>147</v>
      </c>
      <c r="C46" s="110">
        <v>1052771.9818</v>
      </c>
      <c r="D46" s="110">
        <v>1199904.80822</v>
      </c>
      <c r="E46" s="110">
        <v>1528716.98165</v>
      </c>
      <c r="F46" s="110">
        <v>1651601.8049600001</v>
      </c>
      <c r="G46" s="110">
        <v>1732070.2518199999</v>
      </c>
      <c r="H46" s="110">
        <v>2013218.24174</v>
      </c>
      <c r="I46" s="110">
        <v>1732242.4084600001</v>
      </c>
      <c r="J46" s="110">
        <v>2282649.3672799999</v>
      </c>
      <c r="K46" s="110">
        <v>2602904.5434400002</v>
      </c>
      <c r="L46" s="110">
        <v>2290299.2859200002</v>
      </c>
      <c r="M46" s="110">
        <v>2048262.62267</v>
      </c>
      <c r="N46" s="110"/>
      <c r="O46" s="111">
        <v>20134642.297959998</v>
      </c>
    </row>
    <row r="47" spans="1:15" ht="13.8" x14ac:dyDescent="0.25">
      <c r="A47" s="80">
        <v>2020</v>
      </c>
      <c r="B47" s="109" t="s">
        <v>147</v>
      </c>
      <c r="C47" s="110">
        <v>1133295.1537599999</v>
      </c>
      <c r="D47" s="110">
        <v>997635.54576000001</v>
      </c>
      <c r="E47" s="110">
        <v>979413.15893000003</v>
      </c>
      <c r="F47" s="110">
        <v>900232.36549999996</v>
      </c>
      <c r="G47" s="110">
        <v>813839.48707000003</v>
      </c>
      <c r="H47" s="110">
        <v>1119137.2262800001</v>
      </c>
      <c r="I47" s="110">
        <v>1034390.32901</v>
      </c>
      <c r="J47" s="110">
        <v>864588.15717000002</v>
      </c>
      <c r="K47" s="110">
        <v>1084073.1348300001</v>
      </c>
      <c r="L47" s="110">
        <v>1103693.70264</v>
      </c>
      <c r="M47" s="110">
        <v>1208069.7869299999</v>
      </c>
      <c r="N47" s="110">
        <v>1364472.0563699999</v>
      </c>
      <c r="O47" s="111">
        <v>12602840.104250001</v>
      </c>
    </row>
    <row r="48" spans="1:15" ht="13.8" x14ac:dyDescent="0.25">
      <c r="A48" s="81">
        <v>2021</v>
      </c>
      <c r="B48" s="109" t="s">
        <v>148</v>
      </c>
      <c r="C48" s="110">
        <v>278859.37686000002</v>
      </c>
      <c r="D48" s="110">
        <v>330075.83805000002</v>
      </c>
      <c r="E48" s="110">
        <v>402265.52726</v>
      </c>
      <c r="F48" s="110">
        <v>401971.18698</v>
      </c>
      <c r="G48" s="110">
        <v>384040.45147999999</v>
      </c>
      <c r="H48" s="110">
        <v>425882.65704000002</v>
      </c>
      <c r="I48" s="110">
        <v>357713.13828999997</v>
      </c>
      <c r="J48" s="110">
        <v>420460.26053999999</v>
      </c>
      <c r="K48" s="110">
        <v>414943.95750000002</v>
      </c>
      <c r="L48" s="110">
        <v>380937.68643</v>
      </c>
      <c r="M48" s="110">
        <v>397190.17567999999</v>
      </c>
      <c r="N48" s="110"/>
      <c r="O48" s="111">
        <v>4194340.2561100004</v>
      </c>
    </row>
    <row r="49" spans="1:15" ht="13.8" x14ac:dyDescent="0.25">
      <c r="A49" s="80">
        <v>2020</v>
      </c>
      <c r="B49" s="109" t="s">
        <v>148</v>
      </c>
      <c r="C49" s="110">
        <v>287885.92378999997</v>
      </c>
      <c r="D49" s="110">
        <v>309016.50404999999</v>
      </c>
      <c r="E49" s="110">
        <v>316472.83137999999</v>
      </c>
      <c r="F49" s="110">
        <v>231352.50904</v>
      </c>
      <c r="G49" s="110">
        <v>250091.89478</v>
      </c>
      <c r="H49" s="110">
        <v>322827.06705999997</v>
      </c>
      <c r="I49" s="110">
        <v>350453.63160000002</v>
      </c>
      <c r="J49" s="110">
        <v>318562.36916</v>
      </c>
      <c r="K49" s="110">
        <v>343965.49119999999</v>
      </c>
      <c r="L49" s="110">
        <v>356368.76887999999</v>
      </c>
      <c r="M49" s="110">
        <v>318070.36835</v>
      </c>
      <c r="N49" s="110">
        <v>352265.43910000002</v>
      </c>
      <c r="O49" s="111">
        <v>3757332.7983900001</v>
      </c>
    </row>
    <row r="50" spans="1:15" ht="13.8" x14ac:dyDescent="0.25">
      <c r="A50" s="81">
        <v>2021</v>
      </c>
      <c r="B50" s="109" t="s">
        <v>149</v>
      </c>
      <c r="C50" s="110">
        <v>331571.66105</v>
      </c>
      <c r="D50" s="110">
        <v>307688.08682000003</v>
      </c>
      <c r="E50" s="110">
        <v>343662.14681000001</v>
      </c>
      <c r="F50" s="110">
        <v>406844.21601999999</v>
      </c>
      <c r="G50" s="110">
        <v>492628.34412000002</v>
      </c>
      <c r="H50" s="110">
        <v>594799.27512999997</v>
      </c>
      <c r="I50" s="110">
        <v>455933.04430000001</v>
      </c>
      <c r="J50" s="110">
        <v>452293.27033000003</v>
      </c>
      <c r="K50" s="110">
        <v>500431.30459000001</v>
      </c>
      <c r="L50" s="110">
        <v>686042.37146000005</v>
      </c>
      <c r="M50" s="110">
        <v>1282843.5012300001</v>
      </c>
      <c r="N50" s="110"/>
      <c r="O50" s="111">
        <v>5854737.2218599999</v>
      </c>
    </row>
    <row r="51" spans="1:15" ht="13.8" x14ac:dyDescent="0.25">
      <c r="A51" s="80">
        <v>2020</v>
      </c>
      <c r="B51" s="109" t="s">
        <v>149</v>
      </c>
      <c r="C51" s="110">
        <v>290300.44258999999</v>
      </c>
      <c r="D51" s="110">
        <v>374002.95552000002</v>
      </c>
      <c r="E51" s="110">
        <v>228975.81461999999</v>
      </c>
      <c r="F51" s="110">
        <v>145571.75638000001</v>
      </c>
      <c r="G51" s="110">
        <v>230640.46377999999</v>
      </c>
      <c r="H51" s="110">
        <v>346434.36122999998</v>
      </c>
      <c r="I51" s="110">
        <v>347043.65740999999</v>
      </c>
      <c r="J51" s="110">
        <v>187487.85428999999</v>
      </c>
      <c r="K51" s="110">
        <v>316252.85888999997</v>
      </c>
      <c r="L51" s="110">
        <v>694774.87872000004</v>
      </c>
      <c r="M51" s="110">
        <v>314717.23525000003</v>
      </c>
      <c r="N51" s="110">
        <v>301748.44339999999</v>
      </c>
      <c r="O51" s="111">
        <v>3777950.7220800002</v>
      </c>
    </row>
    <row r="52" spans="1:15" ht="13.8" x14ac:dyDescent="0.25">
      <c r="A52" s="81">
        <v>2021</v>
      </c>
      <c r="B52" s="109" t="s">
        <v>150</v>
      </c>
      <c r="C52" s="110">
        <v>166540.16803</v>
      </c>
      <c r="D52" s="110">
        <v>233224.16435000001</v>
      </c>
      <c r="E52" s="110">
        <v>246958.49736000001</v>
      </c>
      <c r="F52" s="110">
        <v>302515.37770999997</v>
      </c>
      <c r="G52" s="110">
        <v>170346.18906</v>
      </c>
      <c r="H52" s="110">
        <v>221630.07306</v>
      </c>
      <c r="I52" s="110">
        <v>230940.86597000001</v>
      </c>
      <c r="J52" s="110">
        <v>284721.89536999998</v>
      </c>
      <c r="K52" s="110">
        <v>251131.33660000001</v>
      </c>
      <c r="L52" s="110">
        <v>301436.48272999999</v>
      </c>
      <c r="M52" s="110">
        <v>384528.78327999997</v>
      </c>
      <c r="N52" s="110"/>
      <c r="O52" s="111">
        <v>2793973.8335199999</v>
      </c>
    </row>
    <row r="53" spans="1:15" ht="13.8" x14ac:dyDescent="0.25">
      <c r="A53" s="80">
        <v>2020</v>
      </c>
      <c r="B53" s="109" t="s">
        <v>150</v>
      </c>
      <c r="C53" s="110">
        <v>166806.05142999999</v>
      </c>
      <c r="D53" s="110">
        <v>173864.44618999999</v>
      </c>
      <c r="E53" s="110">
        <v>141493.82573000001</v>
      </c>
      <c r="F53" s="110">
        <v>160660.43745</v>
      </c>
      <c r="G53" s="110">
        <v>112401.96175</v>
      </c>
      <c r="H53" s="110">
        <v>167254.75654999999</v>
      </c>
      <c r="I53" s="110">
        <v>139464.12951999999</v>
      </c>
      <c r="J53" s="110">
        <v>177409.4436</v>
      </c>
      <c r="K53" s="110">
        <v>281441.77807</v>
      </c>
      <c r="L53" s="110">
        <v>287144.69549999997</v>
      </c>
      <c r="M53" s="110">
        <v>191364.25755000001</v>
      </c>
      <c r="N53" s="110">
        <v>279389.43196999998</v>
      </c>
      <c r="O53" s="111">
        <v>2278695.2153099999</v>
      </c>
    </row>
    <row r="54" spans="1:15" ht="13.8" x14ac:dyDescent="0.25">
      <c r="A54" s="81">
        <v>2021</v>
      </c>
      <c r="B54" s="109" t="s">
        <v>151</v>
      </c>
      <c r="C54" s="110">
        <v>400036.98421999998</v>
      </c>
      <c r="D54" s="110">
        <v>445946.95733</v>
      </c>
      <c r="E54" s="110">
        <v>545986.38045000006</v>
      </c>
      <c r="F54" s="110">
        <v>561099.67260000005</v>
      </c>
      <c r="G54" s="110">
        <v>485881.15500000003</v>
      </c>
      <c r="H54" s="110">
        <v>573286.98705</v>
      </c>
      <c r="I54" s="110">
        <v>466253.14184</v>
      </c>
      <c r="J54" s="110">
        <v>522068.30225000001</v>
      </c>
      <c r="K54" s="110">
        <v>550471.44409999996</v>
      </c>
      <c r="L54" s="110">
        <v>513809.35729000001</v>
      </c>
      <c r="M54" s="110">
        <v>561275.99820999999</v>
      </c>
      <c r="N54" s="110"/>
      <c r="O54" s="111">
        <v>5626116.3803399997</v>
      </c>
    </row>
    <row r="55" spans="1:15" ht="13.8" x14ac:dyDescent="0.25">
      <c r="A55" s="80">
        <v>2020</v>
      </c>
      <c r="B55" s="109" t="s">
        <v>151</v>
      </c>
      <c r="C55" s="110">
        <v>360909.50300000003</v>
      </c>
      <c r="D55" s="110">
        <v>387544.98968</v>
      </c>
      <c r="E55" s="110">
        <v>395991.82296000002</v>
      </c>
      <c r="F55" s="110">
        <v>286875.19173000002</v>
      </c>
      <c r="G55" s="110">
        <v>277937.77594999998</v>
      </c>
      <c r="H55" s="110">
        <v>359614.30628999998</v>
      </c>
      <c r="I55" s="110">
        <v>415949.28769999999</v>
      </c>
      <c r="J55" s="110">
        <v>355291.08617000002</v>
      </c>
      <c r="K55" s="110">
        <v>435734.02474000002</v>
      </c>
      <c r="L55" s="110">
        <v>459634.50439000002</v>
      </c>
      <c r="M55" s="110">
        <v>439230.06883</v>
      </c>
      <c r="N55" s="110">
        <v>487899.76399000001</v>
      </c>
      <c r="O55" s="111">
        <v>4662612.3254300002</v>
      </c>
    </row>
    <row r="56" spans="1:15" ht="13.8" x14ac:dyDescent="0.25">
      <c r="A56" s="81">
        <v>2021</v>
      </c>
      <c r="B56" s="109" t="s">
        <v>152</v>
      </c>
      <c r="C56" s="110">
        <v>7326.6192300000002</v>
      </c>
      <c r="D56" s="110">
        <v>10567.516600000001</v>
      </c>
      <c r="E56" s="110">
        <v>11829.745800000001</v>
      </c>
      <c r="F56" s="110">
        <v>13319.35109</v>
      </c>
      <c r="G56" s="110">
        <v>11516.47336</v>
      </c>
      <c r="H56" s="110">
        <v>12203.835880000001</v>
      </c>
      <c r="I56" s="110">
        <v>10332.06943</v>
      </c>
      <c r="J56" s="110">
        <v>9706.0938200000001</v>
      </c>
      <c r="K56" s="110">
        <v>11792.307269999999</v>
      </c>
      <c r="L56" s="110">
        <v>10076.527969999999</v>
      </c>
      <c r="M56" s="110">
        <v>15224.8843</v>
      </c>
      <c r="N56" s="110"/>
      <c r="O56" s="111">
        <v>123895.42475000001</v>
      </c>
    </row>
    <row r="57" spans="1:15" ht="13.8" x14ac:dyDescent="0.25">
      <c r="A57" s="80">
        <v>2020</v>
      </c>
      <c r="B57" s="109" t="s">
        <v>152</v>
      </c>
      <c r="C57" s="110">
        <v>7128.5872200000003</v>
      </c>
      <c r="D57" s="110">
        <v>8499.5758000000005</v>
      </c>
      <c r="E57" s="110">
        <v>7024.9237999999996</v>
      </c>
      <c r="F57" s="110">
        <v>5924.5552799999996</v>
      </c>
      <c r="G57" s="110">
        <v>6125.1819999999998</v>
      </c>
      <c r="H57" s="110">
        <v>8345.5314199999993</v>
      </c>
      <c r="I57" s="110">
        <v>9434.06639</v>
      </c>
      <c r="J57" s="110">
        <v>7710.2274299999999</v>
      </c>
      <c r="K57" s="110">
        <v>10507.835150000001</v>
      </c>
      <c r="L57" s="110">
        <v>10425.095300000001</v>
      </c>
      <c r="M57" s="110">
        <v>9082.3986800000002</v>
      </c>
      <c r="N57" s="110">
        <v>10199.22731</v>
      </c>
      <c r="O57" s="111">
        <v>100407.20578</v>
      </c>
    </row>
    <row r="58" spans="1:15" ht="13.8" x14ac:dyDescent="0.25">
      <c r="A58" s="81">
        <v>2021</v>
      </c>
      <c r="B58" s="107" t="s">
        <v>31</v>
      </c>
      <c r="C58" s="113">
        <f>C60</f>
        <v>352755.25912</v>
      </c>
      <c r="D58" s="113">
        <f t="shared" ref="D58:O58" si="4">D60</f>
        <v>414333.15104999999</v>
      </c>
      <c r="E58" s="113">
        <f t="shared" si="4"/>
        <v>446331.34317000001</v>
      </c>
      <c r="F58" s="113">
        <f t="shared" si="4"/>
        <v>557451.14575999998</v>
      </c>
      <c r="G58" s="113">
        <f t="shared" si="4"/>
        <v>548539.27771000005</v>
      </c>
      <c r="H58" s="113">
        <f t="shared" si="4"/>
        <v>496929.93656</v>
      </c>
      <c r="I58" s="113">
        <f t="shared" si="4"/>
        <v>475911.59421000001</v>
      </c>
      <c r="J58" s="113">
        <f t="shared" si="4"/>
        <v>509019.45457</v>
      </c>
      <c r="K58" s="113">
        <f t="shared" si="4"/>
        <v>583436.45481999998</v>
      </c>
      <c r="L58" s="113">
        <f t="shared" si="4"/>
        <v>465521.63286999997</v>
      </c>
      <c r="M58" s="113">
        <f t="shared" si="4"/>
        <v>548502.07602000004</v>
      </c>
      <c r="N58" s="113"/>
      <c r="O58" s="113">
        <f t="shared" si="4"/>
        <v>5398731.3258600002</v>
      </c>
    </row>
    <row r="59" spans="1:15" ht="13.8" x14ac:dyDescent="0.25">
      <c r="A59" s="80">
        <v>2020</v>
      </c>
      <c r="B59" s="107" t="s">
        <v>31</v>
      </c>
      <c r="C59" s="113">
        <f>C61</f>
        <v>329222.77347000001</v>
      </c>
      <c r="D59" s="113">
        <f t="shared" ref="D59:O59" si="5">D61</f>
        <v>282226.84632999997</v>
      </c>
      <c r="E59" s="113">
        <f t="shared" si="5"/>
        <v>323949.13653000002</v>
      </c>
      <c r="F59" s="113">
        <f t="shared" si="5"/>
        <v>329256.43342999998</v>
      </c>
      <c r="G59" s="113">
        <f t="shared" si="5"/>
        <v>272368.70199999999</v>
      </c>
      <c r="H59" s="113">
        <f t="shared" si="5"/>
        <v>312612.13030000002</v>
      </c>
      <c r="I59" s="113">
        <f t="shared" si="5"/>
        <v>372489.72096000001</v>
      </c>
      <c r="J59" s="113">
        <f t="shared" si="5"/>
        <v>322478.51418</v>
      </c>
      <c r="K59" s="113">
        <f t="shared" si="5"/>
        <v>420079.68560999999</v>
      </c>
      <c r="L59" s="113">
        <f t="shared" si="5"/>
        <v>393981.22207000002</v>
      </c>
      <c r="M59" s="113">
        <f t="shared" si="5"/>
        <v>432334.80239000003</v>
      </c>
      <c r="N59" s="113">
        <f t="shared" si="5"/>
        <v>478794.47648000001</v>
      </c>
      <c r="O59" s="113">
        <f t="shared" si="5"/>
        <v>4269794.4437499996</v>
      </c>
    </row>
    <row r="60" spans="1:15" ht="13.8" x14ac:dyDescent="0.25">
      <c r="A60" s="81">
        <v>2021</v>
      </c>
      <c r="B60" s="109" t="s">
        <v>153</v>
      </c>
      <c r="C60" s="110">
        <v>352755.25912</v>
      </c>
      <c r="D60" s="110">
        <v>414333.15104999999</v>
      </c>
      <c r="E60" s="110">
        <v>446331.34317000001</v>
      </c>
      <c r="F60" s="110">
        <v>557451.14575999998</v>
      </c>
      <c r="G60" s="110">
        <v>548539.27771000005</v>
      </c>
      <c r="H60" s="110">
        <v>496929.93656</v>
      </c>
      <c r="I60" s="110">
        <v>475911.59421000001</v>
      </c>
      <c r="J60" s="110">
        <v>509019.45457</v>
      </c>
      <c r="K60" s="110">
        <v>583436.45481999998</v>
      </c>
      <c r="L60" s="110">
        <v>465521.63286999997</v>
      </c>
      <c r="M60" s="110">
        <v>548502.07602000004</v>
      </c>
      <c r="N60" s="110"/>
      <c r="O60" s="111">
        <v>5398731.3258600002</v>
      </c>
    </row>
    <row r="61" spans="1:15" ht="14.4" thickBot="1" x14ac:dyDescent="0.3">
      <c r="A61" s="80">
        <v>2020</v>
      </c>
      <c r="B61" s="109" t="s">
        <v>153</v>
      </c>
      <c r="C61" s="110">
        <v>329222.77347000001</v>
      </c>
      <c r="D61" s="110">
        <v>282226.84632999997</v>
      </c>
      <c r="E61" s="110">
        <v>323949.13653000002</v>
      </c>
      <c r="F61" s="110">
        <v>329256.43342999998</v>
      </c>
      <c r="G61" s="110">
        <v>272368.70199999999</v>
      </c>
      <c r="H61" s="110">
        <v>312612.13030000002</v>
      </c>
      <c r="I61" s="110">
        <v>372489.72096000001</v>
      </c>
      <c r="J61" s="110">
        <v>322478.51418</v>
      </c>
      <c r="K61" s="110">
        <v>420079.68560999999</v>
      </c>
      <c r="L61" s="110">
        <v>393981.22207000002</v>
      </c>
      <c r="M61" s="110">
        <v>432334.80239000003</v>
      </c>
      <c r="N61" s="110">
        <v>478794.47648000001</v>
      </c>
      <c r="O61" s="111">
        <v>4269794.4437499996</v>
      </c>
    </row>
    <row r="62" spans="1:15" s="32" customFormat="1" ht="15" customHeight="1" thickBot="1" x14ac:dyDescent="0.25">
      <c r="A62" s="114">
        <v>2002</v>
      </c>
      <c r="B62" s="115" t="s">
        <v>40</v>
      </c>
      <c r="C62" s="116">
        <v>2607319.6609999998</v>
      </c>
      <c r="D62" s="116">
        <v>2383772.9539999999</v>
      </c>
      <c r="E62" s="116">
        <v>2918943.5210000002</v>
      </c>
      <c r="F62" s="116">
        <v>2742857.9219999998</v>
      </c>
      <c r="G62" s="116">
        <v>3000325.2429999998</v>
      </c>
      <c r="H62" s="116">
        <v>2770693.8810000001</v>
      </c>
      <c r="I62" s="116">
        <v>3103851.8620000002</v>
      </c>
      <c r="J62" s="116">
        <v>2975888.9739999999</v>
      </c>
      <c r="K62" s="116">
        <v>3218206.861</v>
      </c>
      <c r="L62" s="116">
        <v>3501128.02</v>
      </c>
      <c r="M62" s="116">
        <v>3593604.8960000002</v>
      </c>
      <c r="N62" s="116">
        <v>3242495.2340000002</v>
      </c>
      <c r="O62" s="117">
        <f>SUM(C62:N62)</f>
        <v>36059089.028999999</v>
      </c>
    </row>
    <row r="63" spans="1:15" s="32" customFormat="1" ht="15" customHeight="1" thickBot="1" x14ac:dyDescent="0.25">
      <c r="A63" s="114">
        <v>2003</v>
      </c>
      <c r="B63" s="115" t="s">
        <v>40</v>
      </c>
      <c r="C63" s="116">
        <v>3533705.5819999999</v>
      </c>
      <c r="D63" s="116">
        <v>2923460.39</v>
      </c>
      <c r="E63" s="116">
        <v>3908255.9909999999</v>
      </c>
      <c r="F63" s="116">
        <v>3662183.449</v>
      </c>
      <c r="G63" s="116">
        <v>3860471.3</v>
      </c>
      <c r="H63" s="116">
        <v>3796113.5219999999</v>
      </c>
      <c r="I63" s="116">
        <v>4236114.2640000004</v>
      </c>
      <c r="J63" s="116">
        <v>3828726.17</v>
      </c>
      <c r="K63" s="116">
        <v>4114677.523</v>
      </c>
      <c r="L63" s="116">
        <v>4824388.2589999996</v>
      </c>
      <c r="M63" s="116">
        <v>3969697.4580000001</v>
      </c>
      <c r="N63" s="116">
        <v>4595042.3940000003</v>
      </c>
      <c r="O63" s="117">
        <f t="shared" ref="O63:O81" si="6">SUM(C63:N63)</f>
        <v>47252836.302000001</v>
      </c>
    </row>
    <row r="64" spans="1:15" s="32" customFormat="1" ht="15" customHeight="1" thickBot="1" x14ac:dyDescent="0.25">
      <c r="A64" s="114">
        <v>2004</v>
      </c>
      <c r="B64" s="115" t="s">
        <v>40</v>
      </c>
      <c r="C64" s="116">
        <v>4619660.84</v>
      </c>
      <c r="D64" s="116">
        <v>3664503.0430000001</v>
      </c>
      <c r="E64" s="116">
        <v>5218042.1770000001</v>
      </c>
      <c r="F64" s="116">
        <v>5072462.9939999999</v>
      </c>
      <c r="G64" s="116">
        <v>5170061.6050000004</v>
      </c>
      <c r="H64" s="116">
        <v>5284383.2860000003</v>
      </c>
      <c r="I64" s="116">
        <v>5632138.7980000004</v>
      </c>
      <c r="J64" s="116">
        <v>4707491.284</v>
      </c>
      <c r="K64" s="116">
        <v>5656283.5209999997</v>
      </c>
      <c r="L64" s="116">
        <v>5867342.1210000003</v>
      </c>
      <c r="M64" s="116">
        <v>5733908.9759999998</v>
      </c>
      <c r="N64" s="116">
        <v>6540874.1749999998</v>
      </c>
      <c r="O64" s="117">
        <f t="shared" si="6"/>
        <v>63167152.819999993</v>
      </c>
    </row>
    <row r="65" spans="1:15" s="32" customFormat="1" ht="15" customHeight="1" thickBot="1" x14ac:dyDescent="0.25">
      <c r="A65" s="114">
        <v>2005</v>
      </c>
      <c r="B65" s="115" t="s">
        <v>40</v>
      </c>
      <c r="C65" s="116">
        <v>4997279.7240000004</v>
      </c>
      <c r="D65" s="116">
        <v>5651741.2520000003</v>
      </c>
      <c r="E65" s="116">
        <v>6591859.2180000003</v>
      </c>
      <c r="F65" s="116">
        <v>6128131.8779999996</v>
      </c>
      <c r="G65" s="116">
        <v>5977226.2170000002</v>
      </c>
      <c r="H65" s="116">
        <v>6038534.3669999996</v>
      </c>
      <c r="I65" s="116">
        <v>5763466.3530000001</v>
      </c>
      <c r="J65" s="116">
        <v>5552867.2120000003</v>
      </c>
      <c r="K65" s="116">
        <v>6814268.9409999996</v>
      </c>
      <c r="L65" s="116">
        <v>6772178.5690000001</v>
      </c>
      <c r="M65" s="116">
        <v>5942575.7819999997</v>
      </c>
      <c r="N65" s="116">
        <v>7246278.6299999999</v>
      </c>
      <c r="O65" s="117">
        <f t="shared" si="6"/>
        <v>73476408.142999992</v>
      </c>
    </row>
    <row r="66" spans="1:15" s="32" customFormat="1" ht="15" customHeight="1" thickBot="1" x14ac:dyDescent="0.25">
      <c r="A66" s="114">
        <v>2006</v>
      </c>
      <c r="B66" s="115" t="s">
        <v>40</v>
      </c>
      <c r="C66" s="116">
        <v>5133048.8810000001</v>
      </c>
      <c r="D66" s="116">
        <v>6058251.2790000001</v>
      </c>
      <c r="E66" s="116">
        <v>7411101.659</v>
      </c>
      <c r="F66" s="116">
        <v>6456090.2609999999</v>
      </c>
      <c r="G66" s="116">
        <v>7041543.2470000004</v>
      </c>
      <c r="H66" s="116">
        <v>7815434.6220000004</v>
      </c>
      <c r="I66" s="116">
        <v>7067411.4790000003</v>
      </c>
      <c r="J66" s="116">
        <v>6811202.4100000001</v>
      </c>
      <c r="K66" s="116">
        <v>7606551.0949999997</v>
      </c>
      <c r="L66" s="116">
        <v>6888812.5489999996</v>
      </c>
      <c r="M66" s="116">
        <v>8641474.5559999999</v>
      </c>
      <c r="N66" s="116">
        <v>8603753.4800000004</v>
      </c>
      <c r="O66" s="117">
        <f t="shared" si="6"/>
        <v>85534675.517999992</v>
      </c>
    </row>
    <row r="67" spans="1:15" s="32" customFormat="1" ht="15" customHeight="1" thickBot="1" x14ac:dyDescent="0.25">
      <c r="A67" s="114">
        <v>2007</v>
      </c>
      <c r="B67" s="115" t="s">
        <v>40</v>
      </c>
      <c r="C67" s="116">
        <v>6564559.7929999996</v>
      </c>
      <c r="D67" s="116">
        <v>7656951.608</v>
      </c>
      <c r="E67" s="116">
        <v>8957851.6209999993</v>
      </c>
      <c r="F67" s="116">
        <v>8313312.0049999999</v>
      </c>
      <c r="G67" s="116">
        <v>9147620.0419999994</v>
      </c>
      <c r="H67" s="116">
        <v>8980247.4370000008</v>
      </c>
      <c r="I67" s="116">
        <v>8937741.591</v>
      </c>
      <c r="J67" s="116">
        <v>8736689.0920000002</v>
      </c>
      <c r="K67" s="116">
        <v>9038743.8959999997</v>
      </c>
      <c r="L67" s="116">
        <v>9895216.6219999995</v>
      </c>
      <c r="M67" s="116">
        <v>11318798.220000001</v>
      </c>
      <c r="N67" s="116">
        <v>9724017.977</v>
      </c>
      <c r="O67" s="117">
        <f t="shared" si="6"/>
        <v>107271749.90399998</v>
      </c>
    </row>
    <row r="68" spans="1:15" s="32" customFormat="1" ht="15" customHeight="1" thickBot="1" x14ac:dyDescent="0.25">
      <c r="A68" s="114">
        <v>2008</v>
      </c>
      <c r="B68" s="115" t="s">
        <v>40</v>
      </c>
      <c r="C68" s="116">
        <v>10632207.040999999</v>
      </c>
      <c r="D68" s="116">
        <v>11077899.119999999</v>
      </c>
      <c r="E68" s="116">
        <v>11428587.233999999</v>
      </c>
      <c r="F68" s="116">
        <v>11363963.503</v>
      </c>
      <c r="G68" s="116">
        <v>12477968.699999999</v>
      </c>
      <c r="H68" s="116">
        <v>11770634.384</v>
      </c>
      <c r="I68" s="116">
        <v>12595426.863</v>
      </c>
      <c r="J68" s="116">
        <v>11046830.085999999</v>
      </c>
      <c r="K68" s="116">
        <v>12793148.034</v>
      </c>
      <c r="L68" s="116">
        <v>9722708.7899999991</v>
      </c>
      <c r="M68" s="116">
        <v>9395872.8969999999</v>
      </c>
      <c r="N68" s="116">
        <v>7721948.9740000004</v>
      </c>
      <c r="O68" s="117">
        <f t="shared" si="6"/>
        <v>132027195.626</v>
      </c>
    </row>
    <row r="69" spans="1:15" s="32" customFormat="1" ht="15" customHeight="1" thickBot="1" x14ac:dyDescent="0.25">
      <c r="A69" s="114">
        <v>2009</v>
      </c>
      <c r="B69" s="115" t="s">
        <v>40</v>
      </c>
      <c r="C69" s="116">
        <v>7884493.5240000002</v>
      </c>
      <c r="D69" s="116">
        <v>8435115.8340000007</v>
      </c>
      <c r="E69" s="116">
        <v>8155485.0810000002</v>
      </c>
      <c r="F69" s="116">
        <v>7561696.2829999998</v>
      </c>
      <c r="G69" s="116">
        <v>7346407.5279999999</v>
      </c>
      <c r="H69" s="116">
        <v>8329692.7829999998</v>
      </c>
      <c r="I69" s="116">
        <v>9055733.6710000001</v>
      </c>
      <c r="J69" s="116">
        <v>7839908.8420000002</v>
      </c>
      <c r="K69" s="116">
        <v>8480708.3870000001</v>
      </c>
      <c r="L69" s="116">
        <v>10095768.029999999</v>
      </c>
      <c r="M69" s="116">
        <v>8903010.773</v>
      </c>
      <c r="N69" s="116">
        <v>10054591.867000001</v>
      </c>
      <c r="O69" s="117">
        <f t="shared" si="6"/>
        <v>102142612.603</v>
      </c>
    </row>
    <row r="70" spans="1:15" s="32" customFormat="1" ht="15" customHeight="1" thickBot="1" x14ac:dyDescent="0.25">
      <c r="A70" s="114">
        <v>2010</v>
      </c>
      <c r="B70" s="115" t="s">
        <v>40</v>
      </c>
      <c r="C70" s="116">
        <v>7828748.0580000002</v>
      </c>
      <c r="D70" s="116">
        <v>8263237.8140000002</v>
      </c>
      <c r="E70" s="116">
        <v>9886488.1710000001</v>
      </c>
      <c r="F70" s="116">
        <v>9396006.6539999992</v>
      </c>
      <c r="G70" s="116">
        <v>9799958.1170000006</v>
      </c>
      <c r="H70" s="116">
        <v>9542907.6439999994</v>
      </c>
      <c r="I70" s="116">
        <v>9564682.5449999999</v>
      </c>
      <c r="J70" s="116">
        <v>8523451.9729999993</v>
      </c>
      <c r="K70" s="116">
        <v>8909230.5209999997</v>
      </c>
      <c r="L70" s="116">
        <v>10963586.27</v>
      </c>
      <c r="M70" s="116">
        <v>9382369.7180000003</v>
      </c>
      <c r="N70" s="116">
        <v>11822551.698999999</v>
      </c>
      <c r="O70" s="117">
        <f t="shared" si="6"/>
        <v>113883219.18399999</v>
      </c>
    </row>
    <row r="71" spans="1:15" s="32" customFormat="1" ht="15" customHeight="1" thickBot="1" x14ac:dyDescent="0.25">
      <c r="A71" s="114">
        <v>2011</v>
      </c>
      <c r="B71" s="115" t="s">
        <v>40</v>
      </c>
      <c r="C71" s="116">
        <v>9551084.6390000004</v>
      </c>
      <c r="D71" s="116">
        <v>10059126.307</v>
      </c>
      <c r="E71" s="116">
        <v>11811085.16</v>
      </c>
      <c r="F71" s="116">
        <v>11873269.447000001</v>
      </c>
      <c r="G71" s="116">
        <v>10943364.372</v>
      </c>
      <c r="H71" s="116">
        <v>11349953.558</v>
      </c>
      <c r="I71" s="116">
        <v>11860004.271</v>
      </c>
      <c r="J71" s="116">
        <v>11245124.657</v>
      </c>
      <c r="K71" s="116">
        <v>10750626.098999999</v>
      </c>
      <c r="L71" s="116">
        <v>11907219.297</v>
      </c>
      <c r="M71" s="116">
        <v>11078524.743000001</v>
      </c>
      <c r="N71" s="116">
        <v>12477486.279999999</v>
      </c>
      <c r="O71" s="117">
        <f t="shared" si="6"/>
        <v>134906868.83000001</v>
      </c>
    </row>
    <row r="72" spans="1:15" ht="13.8" thickBot="1" x14ac:dyDescent="0.3">
      <c r="A72" s="114">
        <v>2012</v>
      </c>
      <c r="B72" s="115" t="s">
        <v>40</v>
      </c>
      <c r="C72" s="116">
        <v>10348187.165999999</v>
      </c>
      <c r="D72" s="116">
        <v>11748000.124</v>
      </c>
      <c r="E72" s="116">
        <v>13208572.977</v>
      </c>
      <c r="F72" s="116">
        <v>12630226.718</v>
      </c>
      <c r="G72" s="116">
        <v>13131530.960999999</v>
      </c>
      <c r="H72" s="116">
        <v>13231198.687999999</v>
      </c>
      <c r="I72" s="116">
        <v>12830675.307</v>
      </c>
      <c r="J72" s="116">
        <v>12831394.572000001</v>
      </c>
      <c r="K72" s="116">
        <v>12952651.721999999</v>
      </c>
      <c r="L72" s="116">
        <v>13190769.654999999</v>
      </c>
      <c r="M72" s="116">
        <v>13753052.493000001</v>
      </c>
      <c r="N72" s="116">
        <v>12605476.173</v>
      </c>
      <c r="O72" s="117">
        <f t="shared" si="6"/>
        <v>152461736.55599999</v>
      </c>
    </row>
    <row r="73" spans="1:15" ht="13.8" thickBot="1" x14ac:dyDescent="0.3">
      <c r="A73" s="114">
        <v>2013</v>
      </c>
      <c r="B73" s="115" t="s">
        <v>40</v>
      </c>
      <c r="C73" s="116">
        <v>11481521.079</v>
      </c>
      <c r="D73" s="116">
        <v>12385690.909</v>
      </c>
      <c r="E73" s="116">
        <v>13122058.141000001</v>
      </c>
      <c r="F73" s="116">
        <v>12468202.903000001</v>
      </c>
      <c r="G73" s="116">
        <v>13277209.017000001</v>
      </c>
      <c r="H73" s="116">
        <v>12399973.961999999</v>
      </c>
      <c r="I73" s="116">
        <v>13059519.685000001</v>
      </c>
      <c r="J73" s="116">
        <v>11118300.903000001</v>
      </c>
      <c r="K73" s="116">
        <v>13060371.039000001</v>
      </c>
      <c r="L73" s="116">
        <v>12053704.638</v>
      </c>
      <c r="M73" s="116">
        <v>14201227.351</v>
      </c>
      <c r="N73" s="116">
        <v>13174857.460000001</v>
      </c>
      <c r="O73" s="117">
        <f t="shared" si="6"/>
        <v>151802637.08700001</v>
      </c>
    </row>
    <row r="74" spans="1:15" ht="13.8" thickBot="1" x14ac:dyDescent="0.3">
      <c r="A74" s="114">
        <v>2014</v>
      </c>
      <c r="B74" s="115" t="s">
        <v>40</v>
      </c>
      <c r="C74" s="116">
        <v>12399761.948000001</v>
      </c>
      <c r="D74" s="116">
        <v>13053292.493000001</v>
      </c>
      <c r="E74" s="116">
        <v>14680110.779999999</v>
      </c>
      <c r="F74" s="116">
        <v>13371185.664000001</v>
      </c>
      <c r="G74" s="116">
        <v>13681906.159</v>
      </c>
      <c r="H74" s="116">
        <v>12880924.245999999</v>
      </c>
      <c r="I74" s="116">
        <v>13344776.958000001</v>
      </c>
      <c r="J74" s="116">
        <v>11386828.925000001</v>
      </c>
      <c r="K74" s="116">
        <v>13583120.905999999</v>
      </c>
      <c r="L74" s="116">
        <v>12891630.102</v>
      </c>
      <c r="M74" s="116">
        <v>13067348.107000001</v>
      </c>
      <c r="N74" s="116">
        <v>13269271.402000001</v>
      </c>
      <c r="O74" s="117">
        <f t="shared" si="6"/>
        <v>157610157.69</v>
      </c>
    </row>
    <row r="75" spans="1:15" ht="13.8" thickBot="1" x14ac:dyDescent="0.3">
      <c r="A75" s="114">
        <v>2015</v>
      </c>
      <c r="B75" s="115" t="s">
        <v>40</v>
      </c>
      <c r="C75" s="116">
        <v>12301766.75</v>
      </c>
      <c r="D75" s="116">
        <v>12231860.140000001</v>
      </c>
      <c r="E75" s="116">
        <v>12519910.437999999</v>
      </c>
      <c r="F75" s="116">
        <v>13349346.866</v>
      </c>
      <c r="G75" s="116">
        <v>11080385.127</v>
      </c>
      <c r="H75" s="116">
        <v>11949647.085999999</v>
      </c>
      <c r="I75" s="116">
        <v>11129358.973999999</v>
      </c>
      <c r="J75" s="116">
        <v>11022045.344000001</v>
      </c>
      <c r="K75" s="116">
        <v>11581703.842</v>
      </c>
      <c r="L75" s="116">
        <v>13240039.088</v>
      </c>
      <c r="M75" s="116">
        <v>11681989.013</v>
      </c>
      <c r="N75" s="116">
        <v>11750818.76</v>
      </c>
      <c r="O75" s="117">
        <f t="shared" si="6"/>
        <v>143838871.428</v>
      </c>
    </row>
    <row r="76" spans="1:15" ht="13.8" thickBot="1" x14ac:dyDescent="0.3">
      <c r="A76" s="114">
        <v>2016</v>
      </c>
      <c r="B76" s="115" t="s">
        <v>40</v>
      </c>
      <c r="C76" s="116">
        <v>9546115.4000000004</v>
      </c>
      <c r="D76" s="116">
        <v>12366388.057</v>
      </c>
      <c r="E76" s="116">
        <v>12757672.093</v>
      </c>
      <c r="F76" s="116">
        <v>11950497.685000001</v>
      </c>
      <c r="G76" s="116">
        <v>12098611.067</v>
      </c>
      <c r="H76" s="116">
        <v>12864154.060000001</v>
      </c>
      <c r="I76" s="116">
        <v>9850124.8719999995</v>
      </c>
      <c r="J76" s="116">
        <v>11830762.82</v>
      </c>
      <c r="K76" s="116">
        <v>10901638.452</v>
      </c>
      <c r="L76" s="116">
        <v>12796159.91</v>
      </c>
      <c r="M76" s="116">
        <v>12786936.247</v>
      </c>
      <c r="N76" s="116">
        <v>12780523.145</v>
      </c>
      <c r="O76" s="117">
        <f t="shared" si="6"/>
        <v>142529583.80799997</v>
      </c>
    </row>
    <row r="77" spans="1:15" ht="13.8" thickBot="1" x14ac:dyDescent="0.3">
      <c r="A77" s="114">
        <v>2017</v>
      </c>
      <c r="B77" s="115" t="s">
        <v>40</v>
      </c>
      <c r="C77" s="116">
        <v>11247585.677000133</v>
      </c>
      <c r="D77" s="116">
        <v>12089908.933999483</v>
      </c>
      <c r="E77" s="116">
        <v>14470814.05899963</v>
      </c>
      <c r="F77" s="116">
        <v>12859938.790999187</v>
      </c>
      <c r="G77" s="116">
        <v>13582079.73099998</v>
      </c>
      <c r="H77" s="116">
        <v>13125306.943999315</v>
      </c>
      <c r="I77" s="116">
        <v>12612074.05599888</v>
      </c>
      <c r="J77" s="116">
        <v>13248462.990000026</v>
      </c>
      <c r="K77" s="116">
        <v>11810080.804999635</v>
      </c>
      <c r="L77" s="116">
        <v>13912699.49399944</v>
      </c>
      <c r="M77" s="116">
        <v>14188323.115998682</v>
      </c>
      <c r="N77" s="116">
        <v>13845665.816998869</v>
      </c>
      <c r="O77" s="117">
        <f t="shared" si="6"/>
        <v>156992940.41399324</v>
      </c>
    </row>
    <row r="78" spans="1:15" ht="13.8" thickBot="1" x14ac:dyDescent="0.3">
      <c r="A78" s="114">
        <v>2018</v>
      </c>
      <c r="B78" s="115" t="s">
        <v>40</v>
      </c>
      <c r="C78" s="116">
        <v>13080096.762</v>
      </c>
      <c r="D78" s="116">
        <v>13827132.654999999</v>
      </c>
      <c r="E78" s="116">
        <v>16338253.918</v>
      </c>
      <c r="F78" s="116">
        <v>14530822.873</v>
      </c>
      <c r="G78" s="116">
        <v>15166648.044</v>
      </c>
      <c r="H78" s="116">
        <v>13657091.159</v>
      </c>
      <c r="I78" s="116">
        <v>14771360.698000001</v>
      </c>
      <c r="J78" s="116">
        <v>12926754.198999999</v>
      </c>
      <c r="K78" s="116">
        <v>15247368.846000001</v>
      </c>
      <c r="L78" s="116">
        <v>16590652.49</v>
      </c>
      <c r="M78" s="116">
        <v>16386878.392999999</v>
      </c>
      <c r="N78" s="116">
        <v>14645696.251</v>
      </c>
      <c r="O78" s="117">
        <f t="shared" si="6"/>
        <v>177168756.28799999</v>
      </c>
    </row>
    <row r="79" spans="1:15" ht="13.8" thickBot="1" x14ac:dyDescent="0.3">
      <c r="A79" s="114">
        <v>2019</v>
      </c>
      <c r="B79" s="115" t="s">
        <v>40</v>
      </c>
      <c r="C79" s="116">
        <v>13874826.012</v>
      </c>
      <c r="D79" s="116">
        <v>14323043.041999999</v>
      </c>
      <c r="E79" s="116">
        <v>16335862.397</v>
      </c>
      <c r="F79" s="116">
        <v>15340619.824999999</v>
      </c>
      <c r="G79" s="116">
        <v>16855105.096999999</v>
      </c>
      <c r="H79" s="116">
        <v>11634653.880999999</v>
      </c>
      <c r="I79" s="116">
        <v>15932004.723999999</v>
      </c>
      <c r="J79" s="116">
        <v>13222876.222999999</v>
      </c>
      <c r="K79" s="116">
        <v>15273579.960999999</v>
      </c>
      <c r="L79" s="116">
        <v>16410781.68</v>
      </c>
      <c r="M79" s="116">
        <v>16242650.391000001</v>
      </c>
      <c r="N79" s="116">
        <v>15386718.469000001</v>
      </c>
      <c r="O79" s="116">
        <f t="shared" si="6"/>
        <v>180832721.70199999</v>
      </c>
    </row>
    <row r="80" spans="1:15" ht="13.8" thickBot="1" x14ac:dyDescent="0.3">
      <c r="A80" s="114">
        <v>2020</v>
      </c>
      <c r="B80" s="115" t="s">
        <v>40</v>
      </c>
      <c r="C80" s="116">
        <v>14701346.982000001</v>
      </c>
      <c r="D80" s="116">
        <v>14608289.785</v>
      </c>
      <c r="E80" s="116">
        <v>13353075.963</v>
      </c>
      <c r="F80" s="116">
        <v>8978290.7589999996</v>
      </c>
      <c r="G80" s="116">
        <v>9957512.1809999999</v>
      </c>
      <c r="H80" s="116">
        <v>13460251.822000001</v>
      </c>
      <c r="I80" s="116">
        <v>14890653.468</v>
      </c>
      <c r="J80" s="116">
        <v>12456453.472999999</v>
      </c>
      <c r="K80" s="116">
        <v>15990797.705</v>
      </c>
      <c r="L80" s="116">
        <v>17315266.203000002</v>
      </c>
      <c r="M80" s="116">
        <v>16088682.231000001</v>
      </c>
      <c r="N80" s="116">
        <v>17837134.738000002</v>
      </c>
      <c r="O80" s="116">
        <f t="shared" si="6"/>
        <v>169637755.31000003</v>
      </c>
    </row>
    <row r="81" spans="1:15" ht="13.8" thickBot="1" x14ac:dyDescent="0.3">
      <c r="A81" s="114">
        <v>2021</v>
      </c>
      <c r="B81" s="115" t="s">
        <v>40</v>
      </c>
      <c r="C81" s="116">
        <v>15019303.964</v>
      </c>
      <c r="D81" s="116">
        <v>15953448.732999999</v>
      </c>
      <c r="E81" s="116">
        <v>18958723.239</v>
      </c>
      <c r="F81" s="116">
        <v>18759322.188000001</v>
      </c>
      <c r="G81" s="116">
        <v>16470723.299000001</v>
      </c>
      <c r="H81" s="116">
        <v>19744826.276000001</v>
      </c>
      <c r="I81" s="116">
        <v>16370107.694</v>
      </c>
      <c r="J81" s="116">
        <v>18867867.556000002</v>
      </c>
      <c r="K81" s="116">
        <v>20736294.409000002</v>
      </c>
      <c r="L81" s="116">
        <v>20792082.964000002</v>
      </c>
      <c r="M81" s="134">
        <v>21468460.953000002</v>
      </c>
      <c r="N81" s="116"/>
      <c r="O81" s="116">
        <f t="shared" si="6"/>
        <v>203141161.27500004</v>
      </c>
    </row>
    <row r="82" spans="1:15" x14ac:dyDescent="0.25">
      <c r="A82" s="80"/>
      <c r="B82" s="118"/>
      <c r="C82" s="119"/>
      <c r="D82" s="119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19"/>
    </row>
    <row r="84" spans="1:15" x14ac:dyDescent="0.25">
      <c r="C84" s="35"/>
    </row>
  </sheetData>
  <autoFilter ref="A1:O81" xr:uid="{B4785787-52C9-4575-83EA-7608C3BE3F76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1"/>
      <c r="B4" s="122"/>
      <c r="C4" s="122"/>
      <c r="D4" s="121"/>
    </row>
    <row r="5" spans="1:4" x14ac:dyDescent="0.25">
      <c r="A5" s="123" t="s">
        <v>64</v>
      </c>
      <c r="B5" s="124" t="s">
        <v>226</v>
      </c>
      <c r="C5" s="124" t="s">
        <v>227</v>
      </c>
      <c r="D5" s="125" t="s">
        <v>65</v>
      </c>
    </row>
    <row r="6" spans="1:4" x14ac:dyDescent="0.25">
      <c r="A6" s="126" t="s">
        <v>154</v>
      </c>
      <c r="B6" s="127">
        <v>60.986759999999997</v>
      </c>
      <c r="C6" s="127">
        <v>22023.96155</v>
      </c>
      <c r="D6" s="133">
        <f t="shared" ref="D6:D15" si="0">(C6-B6)/B6</f>
        <v>360.12693230465106</v>
      </c>
    </row>
    <row r="7" spans="1:4" x14ac:dyDescent="0.25">
      <c r="A7" s="126" t="s">
        <v>155</v>
      </c>
      <c r="B7" s="127">
        <v>0.33113999999999999</v>
      </c>
      <c r="C7" s="127">
        <v>56.332799999999999</v>
      </c>
      <c r="D7" s="133">
        <f t="shared" si="0"/>
        <v>169.11777495923175</v>
      </c>
    </row>
    <row r="8" spans="1:4" x14ac:dyDescent="0.25">
      <c r="A8" s="126" t="s">
        <v>156</v>
      </c>
      <c r="B8" s="127">
        <v>4.3125999999999998</v>
      </c>
      <c r="C8" s="127">
        <v>488.36615</v>
      </c>
      <c r="D8" s="133">
        <f t="shared" si="0"/>
        <v>112.24169874321755</v>
      </c>
    </row>
    <row r="9" spans="1:4" x14ac:dyDescent="0.25">
      <c r="A9" s="126" t="s">
        <v>157</v>
      </c>
      <c r="B9" s="127">
        <v>5.16059</v>
      </c>
      <c r="C9" s="127">
        <v>155.50531000000001</v>
      </c>
      <c r="D9" s="133">
        <f t="shared" si="0"/>
        <v>29.133242516844003</v>
      </c>
    </row>
    <row r="10" spans="1:4" x14ac:dyDescent="0.25">
      <c r="A10" s="126" t="s">
        <v>158</v>
      </c>
      <c r="B10" s="127">
        <v>3.7359499999999999</v>
      </c>
      <c r="C10" s="127">
        <v>83.203519999999997</v>
      </c>
      <c r="D10" s="133">
        <f t="shared" si="0"/>
        <v>21.271047524725972</v>
      </c>
    </row>
    <row r="11" spans="1:4" x14ac:dyDescent="0.25">
      <c r="A11" s="126" t="s">
        <v>159</v>
      </c>
      <c r="B11" s="127">
        <v>1239.3362299999999</v>
      </c>
      <c r="C11" s="127">
        <v>13005.749089999999</v>
      </c>
      <c r="D11" s="133">
        <f t="shared" si="0"/>
        <v>9.4941248187346226</v>
      </c>
    </row>
    <row r="12" spans="1:4" x14ac:dyDescent="0.25">
      <c r="A12" s="126" t="s">
        <v>160</v>
      </c>
      <c r="B12" s="127">
        <v>41.604619999999997</v>
      </c>
      <c r="C12" s="127">
        <v>422.21221000000003</v>
      </c>
      <c r="D12" s="133">
        <f t="shared" si="0"/>
        <v>9.1482049349327088</v>
      </c>
    </row>
    <row r="13" spans="1:4" x14ac:dyDescent="0.25">
      <c r="A13" s="126" t="s">
        <v>161</v>
      </c>
      <c r="B13" s="127">
        <v>163.45025999999999</v>
      </c>
      <c r="C13" s="127">
        <v>1212.9552900000001</v>
      </c>
      <c r="D13" s="133">
        <f t="shared" si="0"/>
        <v>6.4209443900548102</v>
      </c>
    </row>
    <row r="14" spans="1:4" x14ac:dyDescent="0.25">
      <c r="A14" s="126" t="s">
        <v>162</v>
      </c>
      <c r="B14" s="127">
        <v>11.18755</v>
      </c>
      <c r="C14" s="127">
        <v>81.147850000000005</v>
      </c>
      <c r="D14" s="133">
        <f t="shared" si="0"/>
        <v>6.2534066886851907</v>
      </c>
    </row>
    <row r="15" spans="1:4" x14ac:dyDescent="0.25">
      <c r="A15" s="126" t="s">
        <v>163</v>
      </c>
      <c r="B15" s="127">
        <v>1314.1742200000001</v>
      </c>
      <c r="C15" s="127">
        <v>9179.2330700000002</v>
      </c>
      <c r="D15" s="133">
        <f t="shared" si="0"/>
        <v>5.9847916130937344</v>
      </c>
    </row>
    <row r="16" spans="1:4" x14ac:dyDescent="0.25">
      <c r="A16" s="128"/>
      <c r="B16" s="122"/>
      <c r="C16" s="122"/>
      <c r="D16" s="129"/>
    </row>
    <row r="17" spans="1:4" x14ac:dyDescent="0.25">
      <c r="A17" s="130"/>
      <c r="B17" s="122"/>
      <c r="C17" s="122"/>
      <c r="D17" s="121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1"/>
      <c r="B20" s="122"/>
      <c r="C20" s="122"/>
      <c r="D20" s="121"/>
    </row>
    <row r="21" spans="1:4" x14ac:dyDescent="0.25">
      <c r="A21" s="123" t="s">
        <v>64</v>
      </c>
      <c r="B21" s="124" t="s">
        <v>226</v>
      </c>
      <c r="C21" s="124" t="s">
        <v>227</v>
      </c>
      <c r="D21" s="125" t="s">
        <v>65</v>
      </c>
    </row>
    <row r="22" spans="1:4" x14ac:dyDescent="0.25">
      <c r="A22" s="126" t="s">
        <v>164</v>
      </c>
      <c r="B22" s="127">
        <v>1346889.99303</v>
      </c>
      <c r="C22" s="127">
        <v>1618463.75061</v>
      </c>
      <c r="D22" s="133">
        <f t="shared" ref="D22:D31" si="1">(C22-B22)/B22</f>
        <v>0.20163024373583796</v>
      </c>
    </row>
    <row r="23" spans="1:4" x14ac:dyDescent="0.25">
      <c r="A23" s="126" t="s">
        <v>165</v>
      </c>
      <c r="B23" s="127">
        <v>1059675.0491800001</v>
      </c>
      <c r="C23" s="127">
        <v>1436767.40756</v>
      </c>
      <c r="D23" s="133">
        <f t="shared" si="1"/>
        <v>0.35585659837117262</v>
      </c>
    </row>
    <row r="24" spans="1:4" x14ac:dyDescent="0.25">
      <c r="A24" s="126" t="s">
        <v>166</v>
      </c>
      <c r="B24" s="127">
        <v>835777.24962000002</v>
      </c>
      <c r="C24" s="127">
        <v>1192610.6718299999</v>
      </c>
      <c r="D24" s="133">
        <f t="shared" si="1"/>
        <v>0.42694799645747727</v>
      </c>
    </row>
    <row r="25" spans="1:4" x14ac:dyDescent="0.25">
      <c r="A25" s="126" t="s">
        <v>167</v>
      </c>
      <c r="B25" s="127">
        <v>739182.95116000006</v>
      </c>
      <c r="C25" s="127">
        <v>1039175.88772</v>
      </c>
      <c r="D25" s="133">
        <f t="shared" si="1"/>
        <v>0.40584396067201078</v>
      </c>
    </row>
    <row r="26" spans="1:4" x14ac:dyDescent="0.25">
      <c r="A26" s="126" t="s">
        <v>168</v>
      </c>
      <c r="B26" s="127">
        <v>748600.62231000001</v>
      </c>
      <c r="C26" s="127">
        <v>962537.58565000002</v>
      </c>
      <c r="D26" s="133">
        <f t="shared" si="1"/>
        <v>0.28578250800786464</v>
      </c>
    </row>
    <row r="27" spans="1:4" x14ac:dyDescent="0.25">
      <c r="A27" s="126" t="s">
        <v>169</v>
      </c>
      <c r="B27" s="127">
        <v>585872.14680999995</v>
      </c>
      <c r="C27" s="127">
        <v>826656.33267999999</v>
      </c>
      <c r="D27" s="133">
        <f t="shared" si="1"/>
        <v>0.41098418346227861</v>
      </c>
    </row>
    <row r="28" spans="1:4" x14ac:dyDescent="0.25">
      <c r="A28" s="126" t="s">
        <v>170</v>
      </c>
      <c r="B28" s="127">
        <v>680114.06689999998</v>
      </c>
      <c r="C28" s="127">
        <v>752406.57918999996</v>
      </c>
      <c r="D28" s="133">
        <f t="shared" si="1"/>
        <v>0.10629468762425914</v>
      </c>
    </row>
    <row r="29" spans="1:4" x14ac:dyDescent="0.25">
      <c r="A29" s="126" t="s">
        <v>171</v>
      </c>
      <c r="B29" s="127">
        <v>444793.82530000003</v>
      </c>
      <c r="C29" s="127">
        <v>592555.45035000006</v>
      </c>
      <c r="D29" s="133">
        <f t="shared" si="1"/>
        <v>0.33220250966914677</v>
      </c>
    </row>
    <row r="30" spans="1:4" x14ac:dyDescent="0.25">
      <c r="A30" s="126" t="s">
        <v>172</v>
      </c>
      <c r="B30" s="127">
        <v>438860.99385999999</v>
      </c>
      <c r="C30" s="127">
        <v>570614.20883999998</v>
      </c>
      <c r="D30" s="133">
        <f t="shared" si="1"/>
        <v>0.30021627992309169</v>
      </c>
    </row>
    <row r="31" spans="1:4" x14ac:dyDescent="0.25">
      <c r="A31" s="126" t="s">
        <v>173</v>
      </c>
      <c r="B31" s="127">
        <v>179846.47094999999</v>
      </c>
      <c r="C31" s="127">
        <v>515894.90723000001</v>
      </c>
      <c r="D31" s="133">
        <f t="shared" si="1"/>
        <v>1.8685294991049701</v>
      </c>
    </row>
    <row r="32" spans="1:4" x14ac:dyDescent="0.25">
      <c r="A32" s="121"/>
      <c r="B32" s="122"/>
      <c r="C32" s="122"/>
      <c r="D32" s="121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1"/>
      <c r="B35" s="122"/>
      <c r="C35" s="122"/>
      <c r="D35" s="121"/>
    </row>
    <row r="36" spans="1:4" x14ac:dyDescent="0.25">
      <c r="A36" s="123" t="s">
        <v>70</v>
      </c>
      <c r="B36" s="124" t="s">
        <v>226</v>
      </c>
      <c r="C36" s="124" t="s">
        <v>227</v>
      </c>
      <c r="D36" s="125" t="s">
        <v>65</v>
      </c>
    </row>
    <row r="37" spans="1:4" x14ac:dyDescent="0.25">
      <c r="A37" s="126" t="s">
        <v>149</v>
      </c>
      <c r="B37" s="127">
        <v>314717.23525000003</v>
      </c>
      <c r="C37" s="127">
        <v>1282843.5012300001</v>
      </c>
      <c r="D37" s="133">
        <f t="shared" ref="D37:D46" si="2">(C37-B37)/B37</f>
        <v>3.0761780974942647</v>
      </c>
    </row>
    <row r="38" spans="1:4" x14ac:dyDescent="0.25">
      <c r="A38" s="126" t="s">
        <v>150</v>
      </c>
      <c r="B38" s="127">
        <v>191364.25755000001</v>
      </c>
      <c r="C38" s="127">
        <v>384528.78327999997</v>
      </c>
      <c r="D38" s="133">
        <f t="shared" si="2"/>
        <v>1.0094075466497685</v>
      </c>
    </row>
    <row r="39" spans="1:4" x14ac:dyDescent="0.25">
      <c r="A39" s="126" t="s">
        <v>131</v>
      </c>
      <c r="B39" s="127">
        <v>155501.67624999999</v>
      </c>
      <c r="C39" s="127">
        <v>279751.81111000001</v>
      </c>
      <c r="D39" s="133">
        <f t="shared" si="2"/>
        <v>0.79902762372955471</v>
      </c>
    </row>
    <row r="40" spans="1:4" x14ac:dyDescent="0.25">
      <c r="A40" s="126" t="s">
        <v>147</v>
      </c>
      <c r="B40" s="127">
        <v>1208069.7869299999</v>
      </c>
      <c r="C40" s="127">
        <v>2048262.62267</v>
      </c>
      <c r="D40" s="133">
        <f t="shared" si="2"/>
        <v>0.6954836921094889</v>
      </c>
    </row>
    <row r="41" spans="1:4" x14ac:dyDescent="0.25">
      <c r="A41" s="126" t="s">
        <v>152</v>
      </c>
      <c r="B41" s="127">
        <v>9082.3986800000002</v>
      </c>
      <c r="C41" s="127">
        <v>15224.8843</v>
      </c>
      <c r="D41" s="133">
        <f t="shared" si="2"/>
        <v>0.67630653932051343</v>
      </c>
    </row>
    <row r="42" spans="1:4" x14ac:dyDescent="0.25">
      <c r="A42" s="126" t="s">
        <v>146</v>
      </c>
      <c r="B42" s="127">
        <v>761575.41747999995</v>
      </c>
      <c r="C42" s="127">
        <v>1204963.69246</v>
      </c>
      <c r="D42" s="133">
        <f t="shared" si="2"/>
        <v>0.5821987748070192</v>
      </c>
    </row>
    <row r="43" spans="1:4" x14ac:dyDescent="0.25">
      <c r="A43" s="128" t="s">
        <v>140</v>
      </c>
      <c r="B43" s="127">
        <v>1629461.91121</v>
      </c>
      <c r="C43" s="127">
        <v>2397369.3185700001</v>
      </c>
      <c r="D43" s="133">
        <f t="shared" si="2"/>
        <v>0.47126441070952685</v>
      </c>
    </row>
    <row r="44" spans="1:4" x14ac:dyDescent="0.25">
      <c r="A44" s="126" t="s">
        <v>127</v>
      </c>
      <c r="B44" s="127">
        <v>611590.96563999995</v>
      </c>
      <c r="C44" s="127">
        <v>897865.78670000006</v>
      </c>
      <c r="D44" s="133">
        <f t="shared" si="2"/>
        <v>0.46808216135179098</v>
      </c>
    </row>
    <row r="45" spans="1:4" x14ac:dyDescent="0.25">
      <c r="A45" s="126" t="s">
        <v>138</v>
      </c>
      <c r="B45" s="127">
        <v>103918.5759</v>
      </c>
      <c r="C45" s="127">
        <v>148656.84364000001</v>
      </c>
      <c r="D45" s="133">
        <f t="shared" si="2"/>
        <v>0.43051271009575115</v>
      </c>
    </row>
    <row r="46" spans="1:4" x14ac:dyDescent="0.25">
      <c r="A46" s="126" t="s">
        <v>135</v>
      </c>
      <c r="B46" s="127">
        <v>226835.07308</v>
      </c>
      <c r="C46" s="127">
        <v>322473.90146999998</v>
      </c>
      <c r="D46" s="133">
        <f t="shared" si="2"/>
        <v>0.42162275476804312</v>
      </c>
    </row>
    <row r="47" spans="1:4" x14ac:dyDescent="0.25">
      <c r="A47" s="121"/>
      <c r="B47" s="122"/>
      <c r="C47" s="122"/>
      <c r="D47" s="121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1"/>
      <c r="B50" s="122"/>
      <c r="C50" s="122"/>
      <c r="D50" s="121"/>
    </row>
    <row r="51" spans="1:4" x14ac:dyDescent="0.25">
      <c r="A51" s="123" t="s">
        <v>70</v>
      </c>
      <c r="B51" s="124" t="s">
        <v>226</v>
      </c>
      <c r="C51" s="124" t="s">
        <v>227</v>
      </c>
      <c r="D51" s="125" t="s">
        <v>65</v>
      </c>
    </row>
    <row r="52" spans="1:4" x14ac:dyDescent="0.25">
      <c r="A52" s="126" t="s">
        <v>142</v>
      </c>
      <c r="B52" s="127">
        <v>2696294.1657199999</v>
      </c>
      <c r="C52" s="127">
        <v>2530317.3591100001</v>
      </c>
      <c r="D52" s="133">
        <f t="shared" ref="D52:D61" si="3">(C52-B52)/B52</f>
        <v>-6.1557380763637315E-2</v>
      </c>
    </row>
    <row r="53" spans="1:4" x14ac:dyDescent="0.25">
      <c r="A53" s="126" t="s">
        <v>140</v>
      </c>
      <c r="B53" s="127">
        <v>1629461.91121</v>
      </c>
      <c r="C53" s="127">
        <v>2397369.3185700001</v>
      </c>
      <c r="D53" s="133">
        <f t="shared" si="3"/>
        <v>0.47126441070952685</v>
      </c>
    </row>
    <row r="54" spans="1:4" x14ac:dyDescent="0.25">
      <c r="A54" s="126" t="s">
        <v>147</v>
      </c>
      <c r="B54" s="127">
        <v>1208069.7869299999</v>
      </c>
      <c r="C54" s="127">
        <v>2048262.62267</v>
      </c>
      <c r="D54" s="133">
        <f t="shared" si="3"/>
        <v>0.6954836921094889</v>
      </c>
    </row>
    <row r="55" spans="1:4" x14ac:dyDescent="0.25">
      <c r="A55" s="126" t="s">
        <v>141</v>
      </c>
      <c r="B55" s="127">
        <v>1514597.48312</v>
      </c>
      <c r="C55" s="127">
        <v>1733326.4640299999</v>
      </c>
      <c r="D55" s="133">
        <f t="shared" si="3"/>
        <v>0.1444139339644408</v>
      </c>
    </row>
    <row r="56" spans="1:4" x14ac:dyDescent="0.25">
      <c r="A56" s="126" t="s">
        <v>149</v>
      </c>
      <c r="B56" s="127">
        <v>314717.23525000003</v>
      </c>
      <c r="C56" s="127">
        <v>1282843.5012300001</v>
      </c>
      <c r="D56" s="133">
        <f t="shared" si="3"/>
        <v>3.0761780974942647</v>
      </c>
    </row>
    <row r="57" spans="1:4" x14ac:dyDescent="0.25">
      <c r="A57" s="126" t="s">
        <v>144</v>
      </c>
      <c r="B57" s="127">
        <v>1109000.0137</v>
      </c>
      <c r="C57" s="127">
        <v>1275170.91713</v>
      </c>
      <c r="D57" s="133">
        <f t="shared" si="3"/>
        <v>0.1498385043978471</v>
      </c>
    </row>
    <row r="58" spans="1:4" x14ac:dyDescent="0.25">
      <c r="A58" s="126" t="s">
        <v>146</v>
      </c>
      <c r="B58" s="127">
        <v>761575.41747999995</v>
      </c>
      <c r="C58" s="127">
        <v>1204963.69246</v>
      </c>
      <c r="D58" s="133">
        <f t="shared" si="3"/>
        <v>0.5821987748070192</v>
      </c>
    </row>
    <row r="59" spans="1:4" x14ac:dyDescent="0.25">
      <c r="A59" s="126" t="s">
        <v>137</v>
      </c>
      <c r="B59" s="127">
        <v>704149.60771999997</v>
      </c>
      <c r="C59" s="127">
        <v>937422.43738999998</v>
      </c>
      <c r="D59" s="133">
        <f t="shared" si="3"/>
        <v>0.33128304995486024</v>
      </c>
    </row>
    <row r="60" spans="1:4" x14ac:dyDescent="0.25">
      <c r="A60" s="126" t="s">
        <v>127</v>
      </c>
      <c r="B60" s="127">
        <v>611590.96563999995</v>
      </c>
      <c r="C60" s="127">
        <v>897865.78670000006</v>
      </c>
      <c r="D60" s="133">
        <f t="shared" si="3"/>
        <v>0.46808216135179098</v>
      </c>
    </row>
    <row r="61" spans="1:4" x14ac:dyDescent="0.25">
      <c r="A61" s="126" t="s">
        <v>145</v>
      </c>
      <c r="B61" s="127">
        <v>693407.14445000002</v>
      </c>
      <c r="C61" s="127">
        <v>840315.52798999997</v>
      </c>
      <c r="D61" s="133">
        <f t="shared" si="3"/>
        <v>0.21186453689704257</v>
      </c>
    </row>
    <row r="62" spans="1:4" x14ac:dyDescent="0.25">
      <c r="A62" s="121"/>
      <c r="B62" s="122"/>
      <c r="C62" s="122"/>
      <c r="D62" s="121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1"/>
      <c r="B65" s="122"/>
      <c r="C65" s="122"/>
      <c r="D65" s="121"/>
    </row>
    <row r="66" spans="1:4" x14ac:dyDescent="0.25">
      <c r="A66" s="123" t="s">
        <v>75</v>
      </c>
      <c r="B66" s="124" t="s">
        <v>226</v>
      </c>
      <c r="C66" s="124" t="s">
        <v>227</v>
      </c>
      <c r="D66" s="125" t="s">
        <v>65</v>
      </c>
    </row>
    <row r="67" spans="1:4" x14ac:dyDescent="0.25">
      <c r="A67" s="126" t="s">
        <v>174</v>
      </c>
      <c r="B67" s="132">
        <v>6147773.9055399997</v>
      </c>
      <c r="C67" s="132">
        <v>8723971.1635800004</v>
      </c>
      <c r="D67" s="133">
        <f t="shared" ref="D67:D76" si="4">(C67-B67)/B67</f>
        <v>0.41904554357773122</v>
      </c>
    </row>
    <row r="68" spans="1:4" x14ac:dyDescent="0.25">
      <c r="A68" s="126" t="s">
        <v>175</v>
      </c>
      <c r="B68" s="132">
        <v>1249200.8048</v>
      </c>
      <c r="C68" s="132">
        <v>1462261.31125</v>
      </c>
      <c r="D68" s="133">
        <f t="shared" si="4"/>
        <v>0.17055745211764531</v>
      </c>
    </row>
    <row r="69" spans="1:4" x14ac:dyDescent="0.25">
      <c r="A69" s="126" t="s">
        <v>176</v>
      </c>
      <c r="B69" s="132">
        <v>1317508.8094500001</v>
      </c>
      <c r="C69" s="132">
        <v>1368620.09295</v>
      </c>
      <c r="D69" s="133">
        <f t="shared" si="4"/>
        <v>3.879388367910537E-2</v>
      </c>
    </row>
    <row r="70" spans="1:4" x14ac:dyDescent="0.25">
      <c r="A70" s="126" t="s">
        <v>177</v>
      </c>
      <c r="B70" s="132">
        <v>861477.90798999998</v>
      </c>
      <c r="C70" s="132">
        <v>1105490.6726500001</v>
      </c>
      <c r="D70" s="133">
        <f t="shared" si="4"/>
        <v>0.28324901009862297</v>
      </c>
    </row>
    <row r="71" spans="1:4" x14ac:dyDescent="0.25">
      <c r="A71" s="126" t="s">
        <v>178</v>
      </c>
      <c r="B71" s="132">
        <v>708424.69473999995</v>
      </c>
      <c r="C71" s="132">
        <v>904736.70950999996</v>
      </c>
      <c r="D71" s="133">
        <f t="shared" si="4"/>
        <v>0.27711063183934997</v>
      </c>
    </row>
    <row r="72" spans="1:4" x14ac:dyDescent="0.25">
      <c r="A72" s="126" t="s">
        <v>179</v>
      </c>
      <c r="B72" s="132">
        <v>689189.02680999995</v>
      </c>
      <c r="C72" s="132">
        <v>885807.96273999999</v>
      </c>
      <c r="D72" s="133">
        <f t="shared" si="4"/>
        <v>0.2852902879781416</v>
      </c>
    </row>
    <row r="73" spans="1:4" x14ac:dyDescent="0.25">
      <c r="A73" s="126" t="s">
        <v>180</v>
      </c>
      <c r="B73" s="132">
        <v>452763.35386999999</v>
      </c>
      <c r="C73" s="132">
        <v>506351.21097000001</v>
      </c>
      <c r="D73" s="133">
        <f t="shared" si="4"/>
        <v>0.1183573198713129</v>
      </c>
    </row>
    <row r="74" spans="1:4" x14ac:dyDescent="0.25">
      <c r="A74" s="126" t="s">
        <v>181</v>
      </c>
      <c r="B74" s="132">
        <v>438779.08221999998</v>
      </c>
      <c r="C74" s="132">
        <v>455054.26925999997</v>
      </c>
      <c r="D74" s="133">
        <f t="shared" si="4"/>
        <v>3.7091984781170026E-2</v>
      </c>
    </row>
    <row r="75" spans="1:4" x14ac:dyDescent="0.25">
      <c r="A75" s="126" t="s">
        <v>182</v>
      </c>
      <c r="B75" s="132">
        <v>258803.92782000001</v>
      </c>
      <c r="C75" s="132">
        <v>405784.44607000001</v>
      </c>
      <c r="D75" s="133">
        <f t="shared" si="4"/>
        <v>0.56792228575536152</v>
      </c>
    </row>
    <row r="76" spans="1:4" x14ac:dyDescent="0.25">
      <c r="A76" s="126" t="s">
        <v>183</v>
      </c>
      <c r="B76" s="132">
        <v>333638.73210000002</v>
      </c>
      <c r="C76" s="132">
        <v>401777.01786000002</v>
      </c>
      <c r="D76" s="133">
        <f t="shared" si="4"/>
        <v>0.20422774457606205</v>
      </c>
    </row>
    <row r="77" spans="1:4" x14ac:dyDescent="0.25">
      <c r="A77" s="121"/>
      <c r="B77" s="122"/>
      <c r="C77" s="122"/>
      <c r="D77" s="121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1"/>
      <c r="B80" s="122"/>
      <c r="C80" s="122"/>
      <c r="D80" s="121"/>
    </row>
    <row r="81" spans="1:4" x14ac:dyDescent="0.25">
      <c r="A81" s="123" t="s">
        <v>75</v>
      </c>
      <c r="B81" s="124" t="s">
        <v>226</v>
      </c>
      <c r="C81" s="124" t="s">
        <v>227</v>
      </c>
      <c r="D81" s="125" t="s">
        <v>65</v>
      </c>
    </row>
    <row r="82" spans="1:4" x14ac:dyDescent="0.25">
      <c r="A82" s="126" t="s">
        <v>184</v>
      </c>
      <c r="B82" s="132">
        <v>27804.54607</v>
      </c>
      <c r="C82" s="132">
        <v>277071.52828999999</v>
      </c>
      <c r="D82" s="133">
        <f t="shared" ref="D82:D91" si="5">(C82-B82)/B82</f>
        <v>8.9649721880893836</v>
      </c>
    </row>
    <row r="83" spans="1:4" x14ac:dyDescent="0.25">
      <c r="A83" s="126" t="s">
        <v>185</v>
      </c>
      <c r="B83" s="132">
        <v>1437.2588000000001</v>
      </c>
      <c r="C83" s="132">
        <v>7109.6028999999999</v>
      </c>
      <c r="D83" s="133">
        <f t="shared" si="5"/>
        <v>3.9466407163414132</v>
      </c>
    </row>
    <row r="84" spans="1:4" x14ac:dyDescent="0.25">
      <c r="A84" s="126" t="s">
        <v>186</v>
      </c>
      <c r="B84" s="132">
        <v>1.80569</v>
      </c>
      <c r="C84" s="132">
        <v>6.58575</v>
      </c>
      <c r="D84" s="133">
        <f t="shared" si="5"/>
        <v>2.6472207300256412</v>
      </c>
    </row>
    <row r="85" spans="1:4" x14ac:dyDescent="0.25">
      <c r="A85" s="126" t="s">
        <v>187</v>
      </c>
      <c r="B85" s="132">
        <v>32627.536970000001</v>
      </c>
      <c r="C85" s="132">
        <v>115726.28653</v>
      </c>
      <c r="D85" s="133">
        <f t="shared" si="5"/>
        <v>2.5468900590445025</v>
      </c>
    </row>
    <row r="86" spans="1:4" x14ac:dyDescent="0.25">
      <c r="A86" s="126" t="s">
        <v>188</v>
      </c>
      <c r="B86" s="132">
        <v>49.386879999999998</v>
      </c>
      <c r="C86" s="132">
        <v>145.63929999999999</v>
      </c>
      <c r="D86" s="133">
        <f t="shared" si="5"/>
        <v>1.9489471697746448</v>
      </c>
    </row>
    <row r="87" spans="1:4" x14ac:dyDescent="0.25">
      <c r="A87" s="126" t="s">
        <v>189</v>
      </c>
      <c r="B87" s="132">
        <v>104839.16708</v>
      </c>
      <c r="C87" s="132">
        <v>219898.06471999999</v>
      </c>
      <c r="D87" s="133">
        <f t="shared" si="5"/>
        <v>1.0974800815825023</v>
      </c>
    </row>
    <row r="88" spans="1:4" x14ac:dyDescent="0.25">
      <c r="A88" s="126" t="s">
        <v>190</v>
      </c>
      <c r="B88" s="132">
        <v>13485.281940000001</v>
      </c>
      <c r="C88" s="132">
        <v>26818.797060000001</v>
      </c>
      <c r="D88" s="133">
        <f t="shared" si="5"/>
        <v>0.98874574364293932</v>
      </c>
    </row>
    <row r="89" spans="1:4" x14ac:dyDescent="0.25">
      <c r="A89" s="126" t="s">
        <v>191</v>
      </c>
      <c r="B89" s="132">
        <v>6088.1385499999997</v>
      </c>
      <c r="C89" s="132">
        <v>11312.30481</v>
      </c>
      <c r="D89" s="133">
        <f t="shared" si="5"/>
        <v>0.85808925291294502</v>
      </c>
    </row>
    <row r="90" spans="1:4" x14ac:dyDescent="0.25">
      <c r="A90" s="126" t="s">
        <v>192</v>
      </c>
      <c r="B90" s="132">
        <v>26398.548200000001</v>
      </c>
      <c r="C90" s="132">
        <v>48977.266000000003</v>
      </c>
      <c r="D90" s="133">
        <f t="shared" si="5"/>
        <v>0.85530149722400273</v>
      </c>
    </row>
    <row r="91" spans="1:4" x14ac:dyDescent="0.25">
      <c r="A91" s="126" t="s">
        <v>193</v>
      </c>
      <c r="B91" s="132">
        <v>4472.1742100000001</v>
      </c>
      <c r="C91" s="132">
        <v>8027.8115100000005</v>
      </c>
      <c r="D91" s="133">
        <f t="shared" si="5"/>
        <v>0.79505786962623715</v>
      </c>
    </row>
    <row r="92" spans="1:4" x14ac:dyDescent="0.25">
      <c r="A92" s="121" t="s">
        <v>118</v>
      </c>
      <c r="B92" s="122"/>
      <c r="C92" s="122"/>
      <c r="D92" s="121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4" width="10.33203125" style="17" customWidth="1"/>
    <col min="5" max="5" width="14" style="17" bestFit="1" customWidth="1"/>
    <col min="6" max="7" width="15.77734375" style="17" customWidth="1"/>
    <col min="8" max="8" width="10.5546875" style="17" bestFit="1" customWidth="1"/>
    <col min="9" max="9" width="14" style="17" bestFit="1" customWidth="1"/>
    <col min="10" max="11" width="15.777343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0" t="s">
        <v>121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2"/>
      <c r="B6" s="153" t="str">
        <f>SEKTOR_USD!B6</f>
        <v>1 - 30 KASIM</v>
      </c>
      <c r="C6" s="153"/>
      <c r="D6" s="153"/>
      <c r="E6" s="153"/>
      <c r="F6" s="153" t="str">
        <f>SEKTOR_USD!F6</f>
        <v>1 OCAK  -  30 KASIM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3" t="s">
        <v>1</v>
      </c>
      <c r="B7" s="84">
        <f>SEKTOR_USD!B7</f>
        <v>2020</v>
      </c>
      <c r="C7" s="85">
        <f>SEKTOR_USD!C7</f>
        <v>2021</v>
      </c>
      <c r="D7" s="7" t="s">
        <v>120</v>
      </c>
      <c r="E7" s="7" t="s">
        <v>116</v>
      </c>
      <c r="F7" s="5"/>
      <c r="G7" s="6"/>
      <c r="H7" s="7" t="s">
        <v>120</v>
      </c>
      <c r="I7" s="7" t="s">
        <v>116</v>
      </c>
      <c r="J7" s="5"/>
      <c r="K7" s="5"/>
      <c r="L7" s="7" t="s">
        <v>120</v>
      </c>
      <c r="M7" s="7" t="s">
        <v>116</v>
      </c>
    </row>
    <row r="8" spans="1:13" ht="16.8" x14ac:dyDescent="0.3">
      <c r="A8" s="86" t="s">
        <v>2</v>
      </c>
      <c r="B8" s="87">
        <f>SEKTOR_USD!B8*$B$53</f>
        <v>18422480.704505518</v>
      </c>
      <c r="C8" s="87">
        <f>SEKTOR_USD!C8*$C$53</f>
        <v>32397096.558923513</v>
      </c>
      <c r="D8" s="88">
        <f t="shared" ref="D8:D43" si="0">(C8-B8)/B8*100</f>
        <v>75.856319670348597</v>
      </c>
      <c r="E8" s="88">
        <f>C8/C$44*100</f>
        <v>15.258260453254358</v>
      </c>
      <c r="F8" s="87">
        <f>SEKTOR_USD!F8*$B$54</f>
        <v>151245032.30616006</v>
      </c>
      <c r="G8" s="87">
        <f>SEKTOR_USD!G8*$C$54</f>
        <v>224086161.37462389</v>
      </c>
      <c r="H8" s="88">
        <f t="shared" ref="H8:H43" si="1">(G8-F8)/F8*100</f>
        <v>48.16100598994489</v>
      </c>
      <c r="I8" s="88">
        <f>G8/G$44*100</f>
        <v>14.269014204268258</v>
      </c>
      <c r="J8" s="87">
        <f>SEKTOR_USD!J8*$B$55</f>
        <v>164746444.70653421</v>
      </c>
      <c r="K8" s="87">
        <f>SEKTOR_USD!K8*$C$55</f>
        <v>244226868.59114388</v>
      </c>
      <c r="L8" s="88">
        <f t="shared" ref="L8:L43" si="2">(K8-J8)/J8*100</f>
        <v>48.244090502948076</v>
      </c>
      <c r="M8" s="88">
        <f>K8/K$44*100</f>
        <v>14.398414893122203</v>
      </c>
    </row>
    <row r="9" spans="1:13" s="21" customFormat="1" ht="15.6" x14ac:dyDescent="0.3">
      <c r="A9" s="89" t="s">
        <v>3</v>
      </c>
      <c r="B9" s="87">
        <f>SEKTOR_USD!B9*$B$53</f>
        <v>12441457.037243005</v>
      </c>
      <c r="C9" s="87">
        <f>SEKTOR_USD!C9*$C$53</f>
        <v>21520071.281515837</v>
      </c>
      <c r="D9" s="90">
        <f t="shared" si="0"/>
        <v>72.970667479671889</v>
      </c>
      <c r="E9" s="90">
        <f t="shared" ref="E9:E44" si="3">C9/C$44*100</f>
        <v>10.135440748177915</v>
      </c>
      <c r="F9" s="87">
        <f>SEKTOR_USD!F9*$B$54</f>
        <v>101283975.34048373</v>
      </c>
      <c r="G9" s="87">
        <f>SEKTOR_USD!G9*$C$54</f>
        <v>145771958.86040834</v>
      </c>
      <c r="H9" s="90">
        <f t="shared" si="1"/>
        <v>43.924010062174695</v>
      </c>
      <c r="I9" s="90">
        <f t="shared" ref="I9:I44" si="4">G9/G$44*100</f>
        <v>9.2822427712786091</v>
      </c>
      <c r="J9" s="87">
        <f>SEKTOR_USD!J9*$B$55</f>
        <v>110471650.36867884</v>
      </c>
      <c r="K9" s="87">
        <f>SEKTOR_USD!K9*$C$55</f>
        <v>159523434.87617621</v>
      </c>
      <c r="L9" s="90">
        <f t="shared" si="2"/>
        <v>44.40214692529355</v>
      </c>
      <c r="M9" s="90">
        <f t="shared" ref="M9:M44" si="5">K9/K$44*100</f>
        <v>9.4047170721757141</v>
      </c>
    </row>
    <row r="10" spans="1:13" ht="13.8" x14ac:dyDescent="0.25">
      <c r="A10" s="91" t="str">
        <f>SEKTOR_USD!A10</f>
        <v xml:space="preserve"> Hububat, Bakliyat, Yağlı Tohumlar ve Mamulleri </v>
      </c>
      <c r="B10" s="92">
        <f>SEKTOR_USD!B10*$B$53</f>
        <v>4882476.2373539424</v>
      </c>
      <c r="C10" s="92">
        <f>SEKTOR_USD!C10*$C$53</f>
        <v>9590059.5744533651</v>
      </c>
      <c r="D10" s="93">
        <f t="shared" si="0"/>
        <v>96.417946718993079</v>
      </c>
      <c r="E10" s="93">
        <f t="shared" si="3"/>
        <v>4.5166895275042895</v>
      </c>
      <c r="F10" s="92">
        <f>SEKTOR_USD!F10*$B$54</f>
        <v>45384358.434314087</v>
      </c>
      <c r="G10" s="92">
        <f>SEKTOR_USD!G10*$C$54</f>
        <v>69373532.023306221</v>
      </c>
      <c r="H10" s="93">
        <f t="shared" si="1"/>
        <v>52.85780038889888</v>
      </c>
      <c r="I10" s="93">
        <f t="shared" si="4"/>
        <v>4.4174611576568026</v>
      </c>
      <c r="J10" s="92">
        <f>SEKTOR_USD!J10*$B$55</f>
        <v>49103816.703245029</v>
      </c>
      <c r="K10" s="92">
        <f>SEKTOR_USD!K10*$C$55</f>
        <v>75291484.175326154</v>
      </c>
      <c r="L10" s="93">
        <f t="shared" si="2"/>
        <v>53.331226023313405</v>
      </c>
      <c r="M10" s="93">
        <f t="shared" si="5"/>
        <v>4.4388155706574928</v>
      </c>
    </row>
    <row r="11" spans="1:13" ht="13.8" x14ac:dyDescent="0.25">
      <c r="A11" s="91" t="str">
        <f>SEKTOR_USD!A11</f>
        <v xml:space="preserve"> Yaş Meyve ve Sebze  </v>
      </c>
      <c r="B11" s="92">
        <f>SEKTOR_USD!B11*$B$53</f>
        <v>2957080.9308824819</v>
      </c>
      <c r="C11" s="92">
        <f>SEKTOR_USD!C11*$C$53</f>
        <v>3932338.6812904356</v>
      </c>
      <c r="D11" s="93">
        <f t="shared" si="0"/>
        <v>32.980421341289009</v>
      </c>
      <c r="E11" s="93">
        <f t="shared" si="3"/>
        <v>1.852037810870109</v>
      </c>
      <c r="F11" s="92">
        <f>SEKTOR_USD!F11*$B$54</f>
        <v>16165428.472773544</v>
      </c>
      <c r="G11" s="92">
        <f>SEKTOR_USD!G11*$C$54</f>
        <v>22587786.616265532</v>
      </c>
      <c r="H11" s="93">
        <f t="shared" si="1"/>
        <v>39.728969475252555</v>
      </c>
      <c r="I11" s="93">
        <f t="shared" si="4"/>
        <v>1.4383103628235563</v>
      </c>
      <c r="J11" s="92">
        <f>SEKTOR_USD!J11*$B$55</f>
        <v>18353375.895510554</v>
      </c>
      <c r="K11" s="92">
        <f>SEKTOR_USD!K11*$C$55</f>
        <v>25823507.263929714</v>
      </c>
      <c r="L11" s="93">
        <f t="shared" si="2"/>
        <v>40.701674781512203</v>
      </c>
      <c r="M11" s="93">
        <f t="shared" si="5"/>
        <v>1.5224269701630111</v>
      </c>
    </row>
    <row r="12" spans="1:13" ht="13.8" x14ac:dyDescent="0.25">
      <c r="A12" s="91" t="str">
        <f>SEKTOR_USD!A12</f>
        <v xml:space="preserve"> Meyve Sebze Mamulleri </v>
      </c>
      <c r="B12" s="92">
        <f>SEKTOR_USD!B12*$B$53</f>
        <v>1312370.2517724189</v>
      </c>
      <c r="C12" s="92">
        <f>SEKTOR_USD!C12*$C$53</f>
        <v>2048040.5734835654</v>
      </c>
      <c r="D12" s="93">
        <f t="shared" si="0"/>
        <v>56.05661365133723</v>
      </c>
      <c r="E12" s="93">
        <f t="shared" si="3"/>
        <v>0.96457830510238218</v>
      </c>
      <c r="F12" s="92">
        <f>SEKTOR_USD!F12*$B$54</f>
        <v>10650911.986289481</v>
      </c>
      <c r="G12" s="92">
        <f>SEKTOR_USD!G12*$C$54</f>
        <v>15571595.806963818</v>
      </c>
      <c r="H12" s="93">
        <f t="shared" si="1"/>
        <v>46.19964775794363</v>
      </c>
      <c r="I12" s="93">
        <f t="shared" si="4"/>
        <v>0.99154414708025906</v>
      </c>
      <c r="J12" s="92">
        <f>SEKTOR_USD!J12*$B$55</f>
        <v>11387060.486260958</v>
      </c>
      <c r="K12" s="92">
        <f>SEKTOR_USD!K12*$C$55</f>
        <v>16726556.251691714</v>
      </c>
      <c r="L12" s="93">
        <f t="shared" si="2"/>
        <v>46.890905443710579</v>
      </c>
      <c r="M12" s="93">
        <f t="shared" si="5"/>
        <v>0.98611548366606472</v>
      </c>
    </row>
    <row r="13" spans="1:13" ht="13.8" x14ac:dyDescent="0.25">
      <c r="A13" s="91" t="str">
        <f>SEKTOR_USD!A13</f>
        <v xml:space="preserve"> Kuru Meyve ve Mamulleri  </v>
      </c>
      <c r="B13" s="92">
        <f>SEKTOR_USD!B13*$B$53</f>
        <v>1232828.4636314283</v>
      </c>
      <c r="C13" s="92">
        <f>SEKTOR_USD!C13*$C$53</f>
        <v>1895977.0431578795</v>
      </c>
      <c r="D13" s="93">
        <f t="shared" si="0"/>
        <v>53.790823223944393</v>
      </c>
      <c r="E13" s="93">
        <f t="shared" si="3"/>
        <v>0.89296000600787362</v>
      </c>
      <c r="F13" s="92">
        <f>SEKTOR_USD!F13*$B$54</f>
        <v>8850038.5443355124</v>
      </c>
      <c r="G13" s="92">
        <f>SEKTOR_USD!G13*$C$54</f>
        <v>11854171.420339618</v>
      </c>
      <c r="H13" s="93">
        <f t="shared" si="1"/>
        <v>33.944856408867366</v>
      </c>
      <c r="I13" s="93">
        <f t="shared" si="4"/>
        <v>0.75483170999515148</v>
      </c>
      <c r="J13" s="92">
        <f>SEKTOR_USD!J13*$B$55</f>
        <v>9574112.7563424371</v>
      </c>
      <c r="K13" s="92">
        <f>SEKTOR_USD!K13*$C$55</f>
        <v>12823532.361356257</v>
      </c>
      <c r="L13" s="93">
        <f t="shared" si="2"/>
        <v>33.939642113168333</v>
      </c>
      <c r="M13" s="93">
        <f t="shared" si="5"/>
        <v>0.75601239290049926</v>
      </c>
    </row>
    <row r="14" spans="1:13" ht="13.8" x14ac:dyDescent="0.25">
      <c r="A14" s="91" t="str">
        <f>SEKTOR_USD!A14</f>
        <v xml:space="preserve"> Fındık ve Mamulleri </v>
      </c>
      <c r="B14" s="92">
        <f>SEKTOR_USD!B14*$B$53</f>
        <v>1241406.8909026973</v>
      </c>
      <c r="C14" s="92">
        <f>SEKTOR_USD!C14*$C$53</f>
        <v>2988015.1068753544</v>
      </c>
      <c r="D14" s="93">
        <f t="shared" si="0"/>
        <v>140.69586924095447</v>
      </c>
      <c r="E14" s="93">
        <f t="shared" si="3"/>
        <v>1.407283910644298</v>
      </c>
      <c r="F14" s="92">
        <f>SEKTOR_USD!F14*$B$54</f>
        <v>12274293.757340627</v>
      </c>
      <c r="G14" s="92">
        <f>SEKTOR_USD!G14*$C$54</f>
        <v>17004624.006534629</v>
      </c>
      <c r="H14" s="93">
        <f t="shared" si="1"/>
        <v>38.538512624117651</v>
      </c>
      <c r="I14" s="93">
        <f t="shared" si="4"/>
        <v>1.0827943144683665</v>
      </c>
      <c r="J14" s="92">
        <f>SEKTOR_USD!J14*$B$55</f>
        <v>13391499.999677707</v>
      </c>
      <c r="K14" s="92">
        <f>SEKTOR_USD!K14*$C$55</f>
        <v>18344996.228154846</v>
      </c>
      <c r="L14" s="93">
        <f t="shared" si="2"/>
        <v>36.989853478671961</v>
      </c>
      <c r="M14" s="93">
        <f t="shared" si="5"/>
        <v>1.0815307440555439</v>
      </c>
    </row>
    <row r="15" spans="1:13" ht="13.8" x14ac:dyDescent="0.25">
      <c r="A15" s="91" t="str">
        <f>SEKTOR_USD!A15</f>
        <v xml:space="preserve"> Zeytin ve Zeytinyağı </v>
      </c>
      <c r="B15" s="92">
        <f>SEKTOR_USD!B15*$B$53</f>
        <v>201155.48650554378</v>
      </c>
      <c r="C15" s="92">
        <f>SEKTOR_USD!C15*$C$53</f>
        <v>328182.44513223745</v>
      </c>
      <c r="D15" s="93">
        <f t="shared" si="0"/>
        <v>63.148642293280346</v>
      </c>
      <c r="E15" s="93">
        <f t="shared" si="3"/>
        <v>0.15456611103732576</v>
      </c>
      <c r="F15" s="92">
        <f>SEKTOR_USD!F15*$B$54</f>
        <v>1675780.8824564125</v>
      </c>
      <c r="G15" s="92">
        <f>SEKTOR_USD!G15*$C$54</f>
        <v>2280214.1472425675</v>
      </c>
      <c r="H15" s="93">
        <f t="shared" si="1"/>
        <v>36.068752849128913</v>
      </c>
      <c r="I15" s="93">
        <f t="shared" si="4"/>
        <v>0.14519597219296262</v>
      </c>
      <c r="J15" s="92">
        <f>SEKTOR_USD!J15*$B$55</f>
        <v>1837154.4541944824</v>
      </c>
      <c r="K15" s="92">
        <f>SEKTOR_USD!K15*$C$55</f>
        <v>2516515.7317312276</v>
      </c>
      <c r="L15" s="93">
        <f t="shared" si="2"/>
        <v>36.978996294278232</v>
      </c>
      <c r="M15" s="93">
        <f t="shared" si="5"/>
        <v>0.14836138955371733</v>
      </c>
    </row>
    <row r="16" spans="1:13" ht="13.8" x14ac:dyDescent="0.25">
      <c r="A16" s="91" t="str">
        <f>SEKTOR_USD!A16</f>
        <v xml:space="preserve"> Tütün </v>
      </c>
      <c r="B16" s="92">
        <f>SEKTOR_USD!B16*$B$53</f>
        <v>542611.04199084267</v>
      </c>
      <c r="C16" s="92">
        <f>SEKTOR_USD!C16*$C$53</f>
        <v>623633.37362332293</v>
      </c>
      <c r="D16" s="93">
        <f t="shared" si="0"/>
        <v>14.93193565232453</v>
      </c>
      <c r="E16" s="93">
        <f t="shared" si="3"/>
        <v>0.29371645773193106</v>
      </c>
      <c r="F16" s="92">
        <f>SEKTOR_USD!F16*$B$54</f>
        <v>5636484.6248036856</v>
      </c>
      <c r="G16" s="92">
        <f>SEKTOR_USD!G16*$C$54</f>
        <v>5960483.3295533787</v>
      </c>
      <c r="H16" s="93">
        <f t="shared" si="1"/>
        <v>5.7482407265677198</v>
      </c>
      <c r="I16" s="93">
        <f t="shared" si="4"/>
        <v>0.37954249727860534</v>
      </c>
      <c r="J16" s="92">
        <f>SEKTOR_USD!J16*$B$55</f>
        <v>6117108.9033439308</v>
      </c>
      <c r="K16" s="92">
        <f>SEKTOR_USD!K16*$C$55</f>
        <v>6755549.6637070319</v>
      </c>
      <c r="L16" s="93">
        <f t="shared" si="2"/>
        <v>10.436969006945358</v>
      </c>
      <c r="M16" s="93">
        <f t="shared" si="5"/>
        <v>0.39827397964137506</v>
      </c>
    </row>
    <row r="17" spans="1:13" ht="13.8" x14ac:dyDescent="0.25">
      <c r="A17" s="91" t="str">
        <f>SEKTOR_USD!A17</f>
        <v xml:space="preserve"> Süs Bitkileri ve Mam.</v>
      </c>
      <c r="B17" s="92">
        <f>SEKTOR_USD!B17*$B$53</f>
        <v>71527.73420365146</v>
      </c>
      <c r="C17" s="92">
        <f>SEKTOR_USD!C17*$C$53</f>
        <v>113824.483499678</v>
      </c>
      <c r="D17" s="93">
        <f t="shared" si="0"/>
        <v>59.133355427701083</v>
      </c>
      <c r="E17" s="93">
        <f t="shared" si="3"/>
        <v>5.3608619279707115E-2</v>
      </c>
      <c r="F17" s="92">
        <f>SEKTOR_USD!F17*$B$54</f>
        <v>646678.63817037945</v>
      </c>
      <c r="G17" s="92">
        <f>SEKTOR_USD!G17*$C$54</f>
        <v>1139551.5102026002</v>
      </c>
      <c r="H17" s="93">
        <f t="shared" si="1"/>
        <v>76.216043478208135</v>
      </c>
      <c r="I17" s="93">
        <f t="shared" si="4"/>
        <v>7.2562609782906476E-2</v>
      </c>
      <c r="J17" s="92">
        <f>SEKTOR_USD!J17*$B$55</f>
        <v>707521.17010372865</v>
      </c>
      <c r="K17" s="92">
        <f>SEKTOR_USD!K17*$C$55</f>
        <v>1241293.2002792899</v>
      </c>
      <c r="L17" s="93">
        <f t="shared" si="2"/>
        <v>75.442552495963568</v>
      </c>
      <c r="M17" s="93">
        <f t="shared" si="5"/>
        <v>7.3180541538011373E-2</v>
      </c>
    </row>
    <row r="18" spans="1:13" s="21" customFormat="1" ht="15.6" x14ac:dyDescent="0.3">
      <c r="A18" s="89" t="s">
        <v>12</v>
      </c>
      <c r="B18" s="87">
        <f>SEKTOR_USD!B18*$B$53</f>
        <v>1810878.375145033</v>
      </c>
      <c r="C18" s="87">
        <f>SEKTOR_USD!C18*$C$53</f>
        <v>3444327.6179059963</v>
      </c>
      <c r="D18" s="90">
        <f t="shared" si="0"/>
        <v>90.202040356804218</v>
      </c>
      <c r="E18" s="90">
        <f t="shared" si="3"/>
        <v>1.622196229367695</v>
      </c>
      <c r="F18" s="87">
        <f>SEKTOR_USD!F18*$B$54</f>
        <v>15255685.922152285</v>
      </c>
      <c r="G18" s="87">
        <f>SEKTOR_USD!G18*$C$54</f>
        <v>25275546.722384647</v>
      </c>
      <c r="H18" s="90">
        <f t="shared" si="1"/>
        <v>65.67951681335316</v>
      </c>
      <c r="I18" s="90">
        <f t="shared" si="4"/>
        <v>1.6094574202617149</v>
      </c>
      <c r="J18" s="87">
        <f>SEKTOR_USD!J18*$B$55</f>
        <v>16432833.578422962</v>
      </c>
      <c r="K18" s="87">
        <f>SEKTOR_USD!K18*$C$55</f>
        <v>27239918.142155122</v>
      </c>
      <c r="L18" s="90">
        <f t="shared" si="2"/>
        <v>65.765192059891248</v>
      </c>
      <c r="M18" s="90">
        <f t="shared" si="5"/>
        <v>1.6059315886411785</v>
      </c>
    </row>
    <row r="19" spans="1:13" ht="13.8" x14ac:dyDescent="0.25">
      <c r="A19" s="91" t="str">
        <f>SEKTOR_USD!A19</f>
        <v xml:space="preserve"> Su Ürünleri ve Hayvansal Mamuller</v>
      </c>
      <c r="B19" s="92">
        <f>SEKTOR_USD!B19*$B$53</f>
        <v>1810878.375145033</v>
      </c>
      <c r="C19" s="92">
        <f>SEKTOR_USD!C19*$C$53</f>
        <v>3444327.6179059963</v>
      </c>
      <c r="D19" s="93">
        <f t="shared" si="0"/>
        <v>90.202040356804218</v>
      </c>
      <c r="E19" s="93">
        <f t="shared" si="3"/>
        <v>1.622196229367695</v>
      </c>
      <c r="F19" s="92">
        <f>SEKTOR_USD!F19*$B$54</f>
        <v>15255685.922152285</v>
      </c>
      <c r="G19" s="92">
        <f>SEKTOR_USD!G19*$C$54</f>
        <v>25275546.722384647</v>
      </c>
      <c r="H19" s="93">
        <f t="shared" si="1"/>
        <v>65.67951681335316</v>
      </c>
      <c r="I19" s="93">
        <f t="shared" si="4"/>
        <v>1.6094574202617149</v>
      </c>
      <c r="J19" s="92">
        <f>SEKTOR_USD!J19*$B$55</f>
        <v>16432833.578422962</v>
      </c>
      <c r="K19" s="92">
        <f>SEKTOR_USD!K19*$C$55</f>
        <v>27239918.142155122</v>
      </c>
      <c r="L19" s="93">
        <f t="shared" si="2"/>
        <v>65.765192059891248</v>
      </c>
      <c r="M19" s="93">
        <f t="shared" si="5"/>
        <v>1.6059315886411785</v>
      </c>
    </row>
    <row r="20" spans="1:13" s="21" customFormat="1" ht="15.6" x14ac:dyDescent="0.3">
      <c r="A20" s="89" t="s">
        <v>110</v>
      </c>
      <c r="B20" s="87">
        <f>SEKTOR_USD!B20*$B$53</f>
        <v>4170145.2921174779</v>
      </c>
      <c r="C20" s="87">
        <f>SEKTOR_USD!C20*$C$53</f>
        <v>7432697.6595016802</v>
      </c>
      <c r="D20" s="90">
        <f t="shared" si="0"/>
        <v>78.235939969553755</v>
      </c>
      <c r="E20" s="90">
        <f t="shared" si="3"/>
        <v>3.5006234757087467</v>
      </c>
      <c r="F20" s="87">
        <f>SEKTOR_USD!F20*$B$54</f>
        <v>34705371.043524049</v>
      </c>
      <c r="G20" s="87">
        <f>SEKTOR_USD!G20*$C$54</f>
        <v>53038655.79183092</v>
      </c>
      <c r="H20" s="90">
        <f t="shared" si="1"/>
        <v>52.825497025561475</v>
      </c>
      <c r="I20" s="90">
        <f t="shared" si="4"/>
        <v>3.3773140127279335</v>
      </c>
      <c r="J20" s="87">
        <f>SEKTOR_USD!J20*$B$55</f>
        <v>37841960.759432405</v>
      </c>
      <c r="K20" s="87">
        <f>SEKTOR_USD!K20*$C$55</f>
        <v>57463515.572812535</v>
      </c>
      <c r="L20" s="90">
        <f t="shared" si="2"/>
        <v>51.851316421254154</v>
      </c>
      <c r="M20" s="90">
        <f t="shared" si="5"/>
        <v>3.3877662323053106</v>
      </c>
    </row>
    <row r="21" spans="1:13" ht="13.8" x14ac:dyDescent="0.25">
      <c r="A21" s="91" t="str">
        <f>SEKTOR_USD!A21</f>
        <v xml:space="preserve"> Mobilya,Kağıt ve Orman Ürünleri</v>
      </c>
      <c r="B21" s="92">
        <f>SEKTOR_USD!B21*$B$53</f>
        <v>4170145.2921174779</v>
      </c>
      <c r="C21" s="92">
        <f>SEKTOR_USD!C21*$C$53</f>
        <v>7432697.6595016802</v>
      </c>
      <c r="D21" s="93">
        <f t="shared" si="0"/>
        <v>78.235939969553755</v>
      </c>
      <c r="E21" s="93">
        <f t="shared" si="3"/>
        <v>3.5006234757087467</v>
      </c>
      <c r="F21" s="92">
        <f>SEKTOR_USD!F21*$B$54</f>
        <v>34705371.043524049</v>
      </c>
      <c r="G21" s="92">
        <f>SEKTOR_USD!G21*$C$54</f>
        <v>53038655.79183092</v>
      </c>
      <c r="H21" s="93">
        <f t="shared" si="1"/>
        <v>52.825497025561475</v>
      </c>
      <c r="I21" s="93">
        <f t="shared" si="4"/>
        <v>3.3773140127279335</v>
      </c>
      <c r="J21" s="92">
        <f>SEKTOR_USD!J21*$B$55</f>
        <v>37841960.759432405</v>
      </c>
      <c r="K21" s="92">
        <f>SEKTOR_USD!K21*$C$55</f>
        <v>57463515.572812535</v>
      </c>
      <c r="L21" s="93">
        <f t="shared" si="2"/>
        <v>51.851316421254154</v>
      </c>
      <c r="M21" s="93">
        <f t="shared" si="5"/>
        <v>3.3877662323053106</v>
      </c>
    </row>
    <row r="22" spans="1:13" ht="16.8" x14ac:dyDescent="0.3">
      <c r="A22" s="86" t="s">
        <v>14</v>
      </c>
      <c r="B22" s="87">
        <f>SEKTOR_USD!B22*$B$53</f>
        <v>97186878.922096863</v>
      </c>
      <c r="C22" s="87">
        <f>SEKTOR_USD!C22*$C$53</f>
        <v>174069347.7609331</v>
      </c>
      <c r="D22" s="90">
        <f t="shared" si="0"/>
        <v>79.107868975259251</v>
      </c>
      <c r="E22" s="90">
        <f t="shared" si="3"/>
        <v>81.982514705715303</v>
      </c>
      <c r="F22" s="87">
        <f>SEKTOR_USD!F22*$B$54</f>
        <v>794526108.23010027</v>
      </c>
      <c r="G22" s="87">
        <f>SEKTOR_USD!G22*$C$54</f>
        <v>1300763339.701052</v>
      </c>
      <c r="H22" s="90">
        <f t="shared" si="1"/>
        <v>63.715619439951979</v>
      </c>
      <c r="I22" s="90">
        <f t="shared" si="4"/>
        <v>82.828008908396512</v>
      </c>
      <c r="J22" s="87">
        <f>SEKTOR_USD!J22*$B$55</f>
        <v>862939976.87119162</v>
      </c>
      <c r="K22" s="87">
        <f>SEKTOR_USD!K22*$C$55</f>
        <v>1402702565.9447782</v>
      </c>
      <c r="L22" s="90">
        <f t="shared" si="2"/>
        <v>62.54926223613294</v>
      </c>
      <c r="M22" s="90">
        <f t="shared" si="5"/>
        <v>82.696443813194747</v>
      </c>
    </row>
    <row r="23" spans="1:13" s="21" customFormat="1" ht="15.6" x14ac:dyDescent="0.3">
      <c r="A23" s="89" t="s">
        <v>15</v>
      </c>
      <c r="B23" s="87">
        <f>SEKTOR_USD!B23*$B$53</f>
        <v>8507983.8333035819</v>
      </c>
      <c r="C23" s="87">
        <f>SEKTOR_USD!C23*$C$53</f>
        <v>14596702.035262953</v>
      </c>
      <c r="D23" s="90">
        <f t="shared" si="0"/>
        <v>71.564759892064473</v>
      </c>
      <c r="E23" s="90">
        <f t="shared" si="3"/>
        <v>6.8746988177631501</v>
      </c>
      <c r="F23" s="87">
        <f>SEKTOR_USD!F23*$B$54</f>
        <v>69891686.070511267</v>
      </c>
      <c r="G23" s="87">
        <f>SEKTOR_USD!G23*$C$54</f>
        <v>115574411.30776879</v>
      </c>
      <c r="H23" s="90">
        <f t="shared" si="1"/>
        <v>65.362173679956484</v>
      </c>
      <c r="I23" s="90">
        <f t="shared" si="4"/>
        <v>7.3593697463695626</v>
      </c>
      <c r="J23" s="87">
        <f>SEKTOR_USD!J23*$B$55</f>
        <v>75409921.699407443</v>
      </c>
      <c r="K23" s="87">
        <f>SEKTOR_USD!K23*$C$55</f>
        <v>124533796.8561648</v>
      </c>
      <c r="L23" s="90">
        <f t="shared" si="2"/>
        <v>65.142456124766611</v>
      </c>
      <c r="M23" s="90">
        <f t="shared" si="5"/>
        <v>7.3419001180932266</v>
      </c>
    </row>
    <row r="24" spans="1:13" ht="13.8" x14ac:dyDescent="0.25">
      <c r="A24" s="91" t="str">
        <f>SEKTOR_USD!A24</f>
        <v xml:space="preserve"> Tekstil ve Hammaddeleri</v>
      </c>
      <c r="B24" s="92">
        <f>SEKTOR_USD!B24*$B$53</f>
        <v>5621393.9060353972</v>
      </c>
      <c r="C24" s="92">
        <f>SEKTOR_USD!C24*$C$53</f>
        <v>10012562.18264072</v>
      </c>
      <c r="D24" s="93">
        <f t="shared" si="0"/>
        <v>78.115292221218553</v>
      </c>
      <c r="E24" s="93">
        <f t="shared" si="3"/>
        <v>4.7156781876818101</v>
      </c>
      <c r="F24" s="92">
        <f>SEKTOR_USD!F24*$B$54</f>
        <v>45304389.294772498</v>
      </c>
      <c r="G24" s="92">
        <f>SEKTOR_USD!G24*$C$54</f>
        <v>77816239.483405858</v>
      </c>
      <c r="H24" s="93">
        <f t="shared" si="1"/>
        <v>71.763135304827472</v>
      </c>
      <c r="I24" s="93">
        <f t="shared" si="4"/>
        <v>4.9550629083925157</v>
      </c>
      <c r="J24" s="92">
        <f>SEKTOR_USD!J24*$B$55</f>
        <v>48810905.870353028</v>
      </c>
      <c r="K24" s="92">
        <f>SEKTOR_USD!K24*$C$55</f>
        <v>83701161.705156416</v>
      </c>
      <c r="L24" s="93">
        <f t="shared" si="2"/>
        <v>71.480451371821758</v>
      </c>
      <c r="M24" s="93">
        <f t="shared" si="5"/>
        <v>4.9346087931246378</v>
      </c>
    </row>
    <row r="25" spans="1:13" ht="13.8" x14ac:dyDescent="0.25">
      <c r="A25" s="91" t="str">
        <f>SEKTOR_USD!A25</f>
        <v xml:space="preserve"> Deri ve Deri Mamulleri </v>
      </c>
      <c r="B25" s="92">
        <f>SEKTOR_USD!B25*$B$53</f>
        <v>829606.72403076419</v>
      </c>
      <c r="C25" s="92">
        <f>SEKTOR_USD!C25*$C$53</f>
        <v>1587796.3140766579</v>
      </c>
      <c r="D25" s="93">
        <f t="shared" si="0"/>
        <v>91.3914470656795</v>
      </c>
      <c r="E25" s="93">
        <f t="shared" si="3"/>
        <v>0.74781422658771479</v>
      </c>
      <c r="F25" s="92">
        <f>SEKTOR_USD!F25*$B$54</f>
        <v>8496273.2235110104</v>
      </c>
      <c r="G25" s="92">
        <f>SEKTOR_USD!G25*$C$54</f>
        <v>13293929.385287071</v>
      </c>
      <c r="H25" s="93">
        <f t="shared" si="1"/>
        <v>56.467771640157672</v>
      </c>
      <c r="I25" s="93">
        <f t="shared" si="4"/>
        <v>0.84651040504048514</v>
      </c>
      <c r="J25" s="92">
        <f>SEKTOR_USD!J25*$B$55</f>
        <v>9168179.6005049404</v>
      </c>
      <c r="K25" s="92">
        <f>SEKTOR_USD!K25*$C$55</f>
        <v>14119297.498425348</v>
      </c>
      <c r="L25" s="93">
        <f t="shared" si="2"/>
        <v>54.003282152628451</v>
      </c>
      <c r="M25" s="93">
        <f t="shared" si="5"/>
        <v>0.83240433190045204</v>
      </c>
    </row>
    <row r="26" spans="1:13" ht="13.8" x14ac:dyDescent="0.25">
      <c r="A26" s="91" t="str">
        <f>SEKTOR_USD!A26</f>
        <v xml:space="preserve"> Halı </v>
      </c>
      <c r="B26" s="92">
        <f>SEKTOR_USD!B26*$B$53</f>
        <v>2056983.2032374202</v>
      </c>
      <c r="C26" s="92">
        <f>SEKTOR_USD!C26*$C$53</f>
        <v>2996343.5385455773</v>
      </c>
      <c r="D26" s="93">
        <f t="shared" si="0"/>
        <v>45.666893819537655</v>
      </c>
      <c r="E26" s="93">
        <f t="shared" si="3"/>
        <v>1.4112064034936267</v>
      </c>
      <c r="F26" s="92">
        <f>SEKTOR_USD!F26*$B$54</f>
        <v>16091023.552227758</v>
      </c>
      <c r="G26" s="92">
        <f>SEKTOR_USD!G26*$C$54</f>
        <v>24464242.439075854</v>
      </c>
      <c r="H26" s="93">
        <f t="shared" si="1"/>
        <v>52.036583376256672</v>
      </c>
      <c r="I26" s="93">
        <f t="shared" si="4"/>
        <v>1.557796432936561</v>
      </c>
      <c r="J26" s="92">
        <f>SEKTOR_USD!J26*$B$55</f>
        <v>17430836.228549469</v>
      </c>
      <c r="K26" s="92">
        <f>SEKTOR_USD!K26*$C$55</f>
        <v>26713337.652583029</v>
      </c>
      <c r="L26" s="93">
        <f t="shared" si="2"/>
        <v>53.25333393259708</v>
      </c>
      <c r="M26" s="93">
        <f t="shared" si="5"/>
        <v>1.5748869930681371</v>
      </c>
    </row>
    <row r="27" spans="1:13" s="21" customFormat="1" ht="15.6" x14ac:dyDescent="0.3">
      <c r="A27" s="89" t="s">
        <v>19</v>
      </c>
      <c r="B27" s="87">
        <f>SEKTOR_USD!B27*$B$53</f>
        <v>13008382.249124298</v>
      </c>
      <c r="C27" s="87">
        <f>SEKTOR_USD!C27*$C$53</f>
        <v>25606181.82318024</v>
      </c>
      <c r="D27" s="90">
        <f t="shared" si="0"/>
        <v>96.843706871421347</v>
      </c>
      <c r="E27" s="90">
        <f t="shared" si="3"/>
        <v>12.0599014408856</v>
      </c>
      <c r="F27" s="87">
        <f>SEKTOR_USD!F27*$B$54</f>
        <v>114435130.1586493</v>
      </c>
      <c r="G27" s="87">
        <f>SEKTOR_USD!G27*$C$54</f>
        <v>193102717.62120396</v>
      </c>
      <c r="H27" s="90">
        <f t="shared" si="1"/>
        <v>68.744263543452405</v>
      </c>
      <c r="I27" s="90">
        <f t="shared" si="4"/>
        <v>12.296098088865689</v>
      </c>
      <c r="J27" s="87">
        <f>SEKTOR_USD!J27*$B$55</f>
        <v>125372314.02140905</v>
      </c>
      <c r="K27" s="87">
        <f>SEKTOR_USD!K27*$C$55</f>
        <v>206803647.90591124</v>
      </c>
      <c r="L27" s="90">
        <f t="shared" si="2"/>
        <v>64.951607952770701</v>
      </c>
      <c r="M27" s="90">
        <f t="shared" si="5"/>
        <v>12.192125875164448</v>
      </c>
    </row>
    <row r="28" spans="1:13" ht="13.8" x14ac:dyDescent="0.25">
      <c r="A28" s="91" t="str">
        <f>SEKTOR_USD!A28</f>
        <v xml:space="preserve"> Kimyevi Maddeler ve Mamulleri  </v>
      </c>
      <c r="B28" s="92">
        <f>SEKTOR_USD!B28*$B$53</f>
        <v>13008382.249124298</v>
      </c>
      <c r="C28" s="92">
        <f>SEKTOR_USD!C28*$C$53</f>
        <v>25606181.82318024</v>
      </c>
      <c r="D28" s="93">
        <f t="shared" si="0"/>
        <v>96.843706871421347</v>
      </c>
      <c r="E28" s="93">
        <f t="shared" si="3"/>
        <v>12.0599014408856</v>
      </c>
      <c r="F28" s="92">
        <f>SEKTOR_USD!F28*$B$54</f>
        <v>114435130.1586493</v>
      </c>
      <c r="G28" s="92">
        <f>SEKTOR_USD!G28*$C$54</f>
        <v>193102717.62120396</v>
      </c>
      <c r="H28" s="93">
        <f t="shared" si="1"/>
        <v>68.744263543452405</v>
      </c>
      <c r="I28" s="93">
        <f t="shared" si="4"/>
        <v>12.296098088865689</v>
      </c>
      <c r="J28" s="92">
        <f>SEKTOR_USD!J28*$B$55</f>
        <v>125372314.02140905</v>
      </c>
      <c r="K28" s="92">
        <f>SEKTOR_USD!K28*$C$55</f>
        <v>206803647.90591124</v>
      </c>
      <c r="L28" s="93">
        <f t="shared" si="2"/>
        <v>64.951607952770701</v>
      </c>
      <c r="M28" s="93">
        <f t="shared" si="5"/>
        <v>12.192125875164448</v>
      </c>
    </row>
    <row r="29" spans="1:13" s="21" customFormat="1" ht="15.6" x14ac:dyDescent="0.3">
      <c r="A29" s="89" t="s">
        <v>21</v>
      </c>
      <c r="B29" s="87">
        <f>SEKTOR_USD!B29*$B$53</f>
        <v>75670512.839668989</v>
      </c>
      <c r="C29" s="87">
        <f>SEKTOR_USD!C29*$C$53</f>
        <v>133866463.9024899</v>
      </c>
      <c r="D29" s="90">
        <f t="shared" si="0"/>
        <v>76.90703931943311</v>
      </c>
      <c r="E29" s="90">
        <f t="shared" si="3"/>
        <v>63.047914447066546</v>
      </c>
      <c r="F29" s="87">
        <f>SEKTOR_USD!F29*$B$54</f>
        <v>610199292.00093985</v>
      </c>
      <c r="G29" s="87">
        <f>SEKTOR_USD!G29*$C$54</f>
        <v>992086210.77207947</v>
      </c>
      <c r="H29" s="90">
        <f t="shared" si="1"/>
        <v>62.583966218458251</v>
      </c>
      <c r="I29" s="90">
        <f t="shared" si="4"/>
        <v>63.17254107316127</v>
      </c>
      <c r="J29" s="87">
        <f>SEKTOR_USD!J29*$B$55</f>
        <v>662157741.15037513</v>
      </c>
      <c r="K29" s="87">
        <f>SEKTOR_USD!K29*$C$55</f>
        <v>1071365121.1827019</v>
      </c>
      <c r="L29" s="90">
        <f t="shared" si="2"/>
        <v>61.799078165484502</v>
      </c>
      <c r="M29" s="90">
        <f t="shared" si="5"/>
        <v>63.162417819937048</v>
      </c>
    </row>
    <row r="30" spans="1:13" ht="13.8" x14ac:dyDescent="0.25">
      <c r="A30" s="91" t="str">
        <f>SEKTOR_USD!A30</f>
        <v xml:space="preserve"> Hazırgiyim ve Konfeksiyon </v>
      </c>
      <c r="B30" s="92">
        <f>SEKTOR_USD!B30*$B$53</f>
        <v>12091392.181947943</v>
      </c>
      <c r="C30" s="92">
        <f>SEKTOR_USD!C30*$C$53</f>
        <v>18513573.295981225</v>
      </c>
      <c r="D30" s="93">
        <f t="shared" si="0"/>
        <v>53.113661498974373</v>
      </c>
      <c r="E30" s="93">
        <f t="shared" si="3"/>
        <v>8.7194518421339247</v>
      </c>
      <c r="F30" s="92">
        <f>SEKTOR_USD!F30*$B$54</f>
        <v>107548039.21635571</v>
      </c>
      <c r="G30" s="92">
        <f>SEKTOR_USD!G30*$C$54</f>
        <v>155782565.35386363</v>
      </c>
      <c r="H30" s="93">
        <f t="shared" si="1"/>
        <v>44.849284551319371</v>
      </c>
      <c r="I30" s="93">
        <f t="shared" si="4"/>
        <v>9.919682787084195</v>
      </c>
      <c r="J30" s="92">
        <f>SEKTOR_USD!J30*$B$55</f>
        <v>115231374.87341279</v>
      </c>
      <c r="K30" s="92">
        <f>SEKTOR_USD!K30*$C$55</f>
        <v>168514796.97620291</v>
      </c>
      <c r="L30" s="93">
        <f t="shared" si="2"/>
        <v>46.240376947098412</v>
      </c>
      <c r="M30" s="93">
        <f t="shared" si="5"/>
        <v>9.9348035557689993</v>
      </c>
    </row>
    <row r="31" spans="1:13" ht="13.8" x14ac:dyDescent="0.25">
      <c r="A31" s="91" t="str">
        <f>SEKTOR_USD!A31</f>
        <v xml:space="preserve"> Otomotiv Endüstrisi</v>
      </c>
      <c r="B31" s="92">
        <f>SEKTOR_USD!B31*$B$53</f>
        <v>21525158.042954203</v>
      </c>
      <c r="C31" s="92">
        <f>SEKTOR_USD!C31*$C$53</f>
        <v>27026193.196785953</v>
      </c>
      <c r="D31" s="93">
        <f t="shared" si="0"/>
        <v>25.556305523305532</v>
      </c>
      <c r="E31" s="93">
        <f t="shared" si="3"/>
        <v>12.728692958843141</v>
      </c>
      <c r="F31" s="92">
        <f>SEKTOR_USD!F31*$B$54</f>
        <v>158176741.52513051</v>
      </c>
      <c r="G31" s="92">
        <f>SEKTOR_USD!G31*$C$54</f>
        <v>222778042.16242898</v>
      </c>
      <c r="H31" s="93">
        <f t="shared" si="1"/>
        <v>40.841213451748125</v>
      </c>
      <c r="I31" s="93">
        <f t="shared" si="4"/>
        <v>14.185717799415837</v>
      </c>
      <c r="J31" s="92">
        <f>SEKTOR_USD!J31*$B$55</f>
        <v>173505517.71111265</v>
      </c>
      <c r="K31" s="92">
        <f>SEKTOR_USD!K31*$C$55</f>
        <v>244637121.90493202</v>
      </c>
      <c r="L31" s="93">
        <f t="shared" si="2"/>
        <v>40.996738969566238</v>
      </c>
      <c r="M31" s="93">
        <f t="shared" si="5"/>
        <v>14.422601410589653</v>
      </c>
    </row>
    <row r="32" spans="1:13" ht="13.8" x14ac:dyDescent="0.25">
      <c r="A32" s="91" t="str">
        <f>SEKTOR_USD!A32</f>
        <v xml:space="preserve"> Gemi ve Yat</v>
      </c>
      <c r="B32" s="92">
        <f>SEKTOR_USD!B32*$B$53</f>
        <v>1782385.2737850784</v>
      </c>
      <c r="C32" s="92">
        <f>SEKTOR_USD!C32*$C$53</f>
        <v>2774679.3429189306</v>
      </c>
      <c r="D32" s="93">
        <f t="shared" si="0"/>
        <v>55.672254687484802</v>
      </c>
      <c r="E32" s="93">
        <f t="shared" si="3"/>
        <v>1.306807849633068</v>
      </c>
      <c r="F32" s="92">
        <f>SEKTOR_USD!F32*$B$54</f>
        <v>8252936.2144102594</v>
      </c>
      <c r="G32" s="92">
        <f>SEKTOR_USD!G32*$C$54</f>
        <v>12288029.837724727</v>
      </c>
      <c r="H32" s="93">
        <f t="shared" si="1"/>
        <v>48.892824547327585</v>
      </c>
      <c r="I32" s="93">
        <f t="shared" si="4"/>
        <v>0.78245827953578406</v>
      </c>
      <c r="J32" s="92">
        <f>SEKTOR_USD!J32*$B$55</f>
        <v>8906832.7662543096</v>
      </c>
      <c r="K32" s="92">
        <f>SEKTOR_USD!K32*$C$55</f>
        <v>13777483.414437106</v>
      </c>
      <c r="L32" s="93">
        <f t="shared" si="2"/>
        <v>54.684429089501208</v>
      </c>
      <c r="M32" s="93">
        <f t="shared" si="5"/>
        <v>0.81225265478987829</v>
      </c>
    </row>
    <row r="33" spans="1:13" ht="13.8" x14ac:dyDescent="0.25">
      <c r="A33" s="91" t="str">
        <f>SEKTOR_USD!A33</f>
        <v xml:space="preserve"> Elektrik Elektronik</v>
      </c>
      <c r="B33" s="92">
        <f>SEKTOR_USD!B33*$B$53</f>
        <v>8853411.05137036</v>
      </c>
      <c r="C33" s="92">
        <f>SEKTOR_USD!C33*$C$53</f>
        <v>13620036.807319673</v>
      </c>
      <c r="D33" s="93">
        <f t="shared" si="0"/>
        <v>53.8394267282046</v>
      </c>
      <c r="E33" s="93">
        <f t="shared" si="3"/>
        <v>6.4147127694303432</v>
      </c>
      <c r="F33" s="92">
        <f>SEKTOR_USD!F33*$B$54</f>
        <v>68349227.128634527</v>
      </c>
      <c r="G33" s="92">
        <f>SEKTOR_USD!G33*$C$54</f>
        <v>108587450.23656225</v>
      </c>
      <c r="H33" s="93">
        <f t="shared" si="1"/>
        <v>58.871511498145601</v>
      </c>
      <c r="I33" s="93">
        <f t="shared" si="4"/>
        <v>6.9144647769678897</v>
      </c>
      <c r="J33" s="92">
        <f>SEKTOR_USD!J33*$B$55</f>
        <v>74126662.671779901</v>
      </c>
      <c r="K33" s="92">
        <f>SEKTOR_USD!K33*$C$55</f>
        <v>118025192.94493698</v>
      </c>
      <c r="L33" s="93">
        <f t="shared" si="2"/>
        <v>59.220972172364228</v>
      </c>
      <c r="M33" s="93">
        <f t="shared" si="5"/>
        <v>6.9581848453656363</v>
      </c>
    </row>
    <row r="34" spans="1:13" ht="13.8" x14ac:dyDescent="0.25">
      <c r="A34" s="91" t="str">
        <f>SEKTOR_USD!A34</f>
        <v xml:space="preserve"> Makine ve Aksamları</v>
      </c>
      <c r="B34" s="92">
        <f>SEKTOR_USD!B34*$B$53</f>
        <v>5535634.2650447292</v>
      </c>
      <c r="C34" s="92">
        <f>SEKTOR_USD!C34*$C$53</f>
        <v>8975368.1386847887</v>
      </c>
      <c r="D34" s="93">
        <f t="shared" si="0"/>
        <v>62.138026266666039</v>
      </c>
      <c r="E34" s="93">
        <f t="shared" si="3"/>
        <v>4.2271845094146849</v>
      </c>
      <c r="F34" s="92">
        <f>SEKTOR_USD!F34*$B$54</f>
        <v>46629584.266414888</v>
      </c>
      <c r="G34" s="92">
        <f>SEKTOR_USD!G34*$C$54</f>
        <v>71619617.0314181</v>
      </c>
      <c r="H34" s="93">
        <f t="shared" si="1"/>
        <v>53.592656160570506</v>
      </c>
      <c r="I34" s="93">
        <f t="shared" si="4"/>
        <v>4.5604839069784919</v>
      </c>
      <c r="J34" s="92">
        <f>SEKTOR_USD!J34*$B$55</f>
        <v>51094705.427751385</v>
      </c>
      <c r="K34" s="92">
        <f>SEKTOR_USD!K34*$C$55</f>
        <v>78085100.245031595</v>
      </c>
      <c r="L34" s="93">
        <f t="shared" si="2"/>
        <v>52.824249775634783</v>
      </c>
      <c r="M34" s="93">
        <f t="shared" si="5"/>
        <v>4.6035134331643821</v>
      </c>
    </row>
    <row r="35" spans="1:13" ht="13.8" x14ac:dyDescent="0.25">
      <c r="A35" s="91" t="str">
        <f>SEKTOR_USD!A35</f>
        <v xml:space="preserve"> Demir ve Demir Dışı Metaller </v>
      </c>
      <c r="B35" s="92">
        <f>SEKTOR_USD!B35*$B$53</f>
        <v>6079837.8126921998</v>
      </c>
      <c r="C35" s="92">
        <f>SEKTOR_USD!C35*$C$53</f>
        <v>12870156.950980637</v>
      </c>
      <c r="D35" s="93">
        <f t="shared" si="0"/>
        <v>111.68585984502819</v>
      </c>
      <c r="E35" s="93">
        <f t="shared" si="3"/>
        <v>6.0615372268054166</v>
      </c>
      <c r="F35" s="92">
        <f>SEKTOR_USD!F35*$B$54</f>
        <v>51686783.285505086</v>
      </c>
      <c r="G35" s="92">
        <f>SEKTOR_USD!G35*$C$54</f>
        <v>93995158.248305082</v>
      </c>
      <c r="H35" s="93">
        <f t="shared" si="1"/>
        <v>81.855306663405486</v>
      </c>
      <c r="I35" s="93">
        <f t="shared" si="4"/>
        <v>5.9852792334430642</v>
      </c>
      <c r="J35" s="92">
        <f>SEKTOR_USD!J35*$B$55</f>
        <v>55614281.685769357</v>
      </c>
      <c r="K35" s="92">
        <f>SEKTOR_USD!K35*$C$55</f>
        <v>100190731.81506389</v>
      </c>
      <c r="L35" s="93">
        <f t="shared" si="2"/>
        <v>80.15288299713994</v>
      </c>
      <c r="M35" s="93">
        <f t="shared" si="5"/>
        <v>5.9067527395351433</v>
      </c>
    </row>
    <row r="36" spans="1:13" ht="13.8" x14ac:dyDescent="0.25">
      <c r="A36" s="91" t="str">
        <f>SEKTOR_USD!A36</f>
        <v xml:space="preserve"> Çelik</v>
      </c>
      <c r="B36" s="92">
        <f>SEKTOR_USD!B36*$B$53</f>
        <v>9644308.6296714786</v>
      </c>
      <c r="C36" s="92">
        <f>SEKTOR_USD!C36*$C$53</f>
        <v>21877390.659607135</v>
      </c>
      <c r="D36" s="93">
        <f t="shared" si="0"/>
        <v>126.84249851046462</v>
      </c>
      <c r="E36" s="93">
        <f t="shared" si="3"/>
        <v>10.303729660302979</v>
      </c>
      <c r="F36" s="92">
        <f>SEKTOR_USD!F36*$B$54</f>
        <v>78147274.416560858</v>
      </c>
      <c r="G36" s="92">
        <f>SEKTOR_USD!G36*$C$54</f>
        <v>170026591.51396534</v>
      </c>
      <c r="H36" s="93">
        <f t="shared" si="1"/>
        <v>117.57200463274704</v>
      </c>
      <c r="I36" s="93">
        <f t="shared" si="4"/>
        <v>10.826691994425083</v>
      </c>
      <c r="J36" s="92">
        <f>SEKTOR_USD!J36*$B$55</f>
        <v>84721860.408342764</v>
      </c>
      <c r="K36" s="92">
        <f>SEKTOR_USD!K36*$C$55</f>
        <v>180248658.95156726</v>
      </c>
      <c r="L36" s="93">
        <f t="shared" si="2"/>
        <v>112.75342406647357</v>
      </c>
      <c r="M36" s="93">
        <f t="shared" si="5"/>
        <v>10.626574342474541</v>
      </c>
    </row>
    <row r="37" spans="1:13" ht="13.8" x14ac:dyDescent="0.25">
      <c r="A37" s="91" t="str">
        <f>SEKTOR_USD!A37</f>
        <v xml:space="preserve"> Çimento Cam Seramik ve Toprak Ürünleri</v>
      </c>
      <c r="B37" s="92">
        <f>SEKTOR_USD!B37*$B$53</f>
        <v>2539231.4512857175</v>
      </c>
      <c r="C37" s="92">
        <f>SEKTOR_USD!C37*$C$53</f>
        <v>4242368.4069292955</v>
      </c>
      <c r="D37" s="93">
        <f t="shared" si="0"/>
        <v>67.072930857925911</v>
      </c>
      <c r="E37" s="93">
        <f t="shared" si="3"/>
        <v>1.9980544236071454</v>
      </c>
      <c r="F37" s="92">
        <f>SEKTOR_USD!F37*$B$54</f>
        <v>23677524.370053552</v>
      </c>
      <c r="G37" s="92">
        <f>SEKTOR_USD!G37*$C$54</f>
        <v>35419023.931130409</v>
      </c>
      <c r="H37" s="93">
        <f t="shared" si="1"/>
        <v>49.589219622669113</v>
      </c>
      <c r="I37" s="93">
        <f t="shared" si="4"/>
        <v>2.2553581732774033</v>
      </c>
      <c r="J37" s="92">
        <f>SEKTOR_USD!J37*$B$55</f>
        <v>25284677.65838255</v>
      </c>
      <c r="K37" s="92">
        <f>SEKTOR_USD!K37*$C$55</f>
        <v>38118759.956179604</v>
      </c>
      <c r="L37" s="93">
        <f t="shared" si="2"/>
        <v>50.758338592235177</v>
      </c>
      <c r="M37" s="93">
        <f t="shared" si="5"/>
        <v>2.2472945922228846</v>
      </c>
    </row>
    <row r="38" spans="1:13" ht="13.8" x14ac:dyDescent="0.25">
      <c r="A38" s="91" t="str">
        <f>SEKTOR_USD!A38</f>
        <v xml:space="preserve"> Mücevher</v>
      </c>
      <c r="B38" s="92">
        <f>SEKTOR_USD!B38*$B$53</f>
        <v>2512462.5917027397</v>
      </c>
      <c r="C38" s="92">
        <f>SEKTOR_USD!C38*$C$53</f>
        <v>13701987.294462569</v>
      </c>
      <c r="D38" s="93">
        <f t="shared" si="0"/>
        <v>445.36084794705306</v>
      </c>
      <c r="E38" s="93">
        <f t="shared" si="3"/>
        <v>6.4533094959864759</v>
      </c>
      <c r="F38" s="92">
        <f>SEKTOR_USD!F38*$B$54</f>
        <v>24172169.147879537</v>
      </c>
      <c r="G38" s="92">
        <f>SEKTOR_USD!G38*$C$54</f>
        <v>49440213.50424768</v>
      </c>
      <c r="H38" s="93">
        <f t="shared" si="1"/>
        <v>104.53362377941468</v>
      </c>
      <c r="I38" s="93">
        <f t="shared" si="4"/>
        <v>3.1481779348916725</v>
      </c>
      <c r="J38" s="92">
        <f>SEKTOR_USD!J38*$B$55</f>
        <v>25895801.962422591</v>
      </c>
      <c r="K38" s="92">
        <f>SEKTOR_USD!K38*$C$55</f>
        <v>51615999.930442028</v>
      </c>
      <c r="L38" s="93">
        <f t="shared" si="2"/>
        <v>99.321882385963661</v>
      </c>
      <c r="M38" s="93">
        <f t="shared" si="5"/>
        <v>3.0430254722138321</v>
      </c>
    </row>
    <row r="39" spans="1:13" ht="13.8" x14ac:dyDescent="0.25">
      <c r="A39" s="91" t="str">
        <f>SEKTOR_USD!A39</f>
        <v xml:space="preserve"> Savunma ve Havacılık Sanayii</v>
      </c>
      <c r="B39" s="92">
        <f>SEKTOR_USD!B39*$B$53</f>
        <v>1527706.412714947</v>
      </c>
      <c r="C39" s="92">
        <f>SEKTOR_USD!C39*$C$53</f>
        <v>4107132.7077745153</v>
      </c>
      <c r="D39" s="93">
        <f t="shared" si="0"/>
        <v>168.84306261931366</v>
      </c>
      <c r="E39" s="93">
        <f t="shared" si="3"/>
        <v>1.934361631985261</v>
      </c>
      <c r="F39" s="92">
        <f>SEKTOR_USD!F39*$B$54</f>
        <v>13902400.867069062</v>
      </c>
      <c r="G39" s="92">
        <f>SEKTOR_USD!G39*$C$54</f>
        <v>23593657.173673451</v>
      </c>
      <c r="H39" s="93">
        <f t="shared" si="1"/>
        <v>69.709227918756767</v>
      </c>
      <c r="I39" s="93">
        <f t="shared" si="4"/>
        <v>1.5023606423377565</v>
      </c>
      <c r="J39" s="92">
        <f>SEKTOR_USD!J39*$B$55</f>
        <v>15699798.890816798</v>
      </c>
      <c r="K39" s="92">
        <f>SEKTOR_USD!K39*$C$55</f>
        <v>25767089.655207615</v>
      </c>
      <c r="L39" s="93">
        <f t="shared" si="2"/>
        <v>64.123692503344259</v>
      </c>
      <c r="M39" s="93">
        <f t="shared" si="5"/>
        <v>1.5191008654541203</v>
      </c>
    </row>
    <row r="40" spans="1:13" ht="13.8" x14ac:dyDescent="0.25">
      <c r="A40" s="91" t="str">
        <f>SEKTOR_USD!A40</f>
        <v xml:space="preserve"> İklimlendirme Sanayii</v>
      </c>
      <c r="B40" s="92">
        <f>SEKTOR_USD!B40*$B$53</f>
        <v>3506478.1762262718</v>
      </c>
      <c r="C40" s="92">
        <f>SEKTOR_USD!C40*$C$53</f>
        <v>5994960.8730810992</v>
      </c>
      <c r="D40" s="93">
        <f t="shared" si="0"/>
        <v>70.968150143542957</v>
      </c>
      <c r="E40" s="93">
        <f t="shared" si="3"/>
        <v>2.8234837107137354</v>
      </c>
      <c r="F40" s="92">
        <f>SEKTOR_USD!F40*$B$54</f>
        <v>29029340.092724368</v>
      </c>
      <c r="G40" s="92">
        <f>SEKTOR_USD!G40*$C$54</f>
        <v>47509629.297314018</v>
      </c>
      <c r="H40" s="93">
        <f t="shared" si="1"/>
        <v>63.660727889647653</v>
      </c>
      <c r="I40" s="93">
        <f t="shared" si="4"/>
        <v>3.0252451607199604</v>
      </c>
      <c r="J40" s="92">
        <f>SEKTOR_USD!J40*$B$55</f>
        <v>31326222.966414653</v>
      </c>
      <c r="K40" s="92">
        <f>SEKTOR_USD!K40*$C$55</f>
        <v>51259935.300625943</v>
      </c>
      <c r="L40" s="93">
        <f t="shared" si="2"/>
        <v>63.632670799740346</v>
      </c>
      <c r="M40" s="93">
        <f t="shared" si="5"/>
        <v>3.022033653015427</v>
      </c>
    </row>
    <row r="41" spans="1:13" ht="13.8" x14ac:dyDescent="0.25">
      <c r="A41" s="91" t="str">
        <f>SEKTOR_USD!A41</f>
        <v xml:space="preserve"> Diğer Sanayi Ürünleri</v>
      </c>
      <c r="B41" s="92">
        <f>SEKTOR_USD!B41*$B$53</f>
        <v>72506.950273325841</v>
      </c>
      <c r="C41" s="92">
        <f>SEKTOR_USD!C41*$C$53</f>
        <v>162616.22796408497</v>
      </c>
      <c r="D41" s="93">
        <f t="shared" si="0"/>
        <v>124.27674498938195</v>
      </c>
      <c r="E41" s="93">
        <f t="shared" si="3"/>
        <v>7.6588368210371488E-2</v>
      </c>
      <c r="F41" s="92">
        <f>SEKTOR_USD!F41*$B$54</f>
        <v>627271.47020141594</v>
      </c>
      <c r="G41" s="92">
        <f>SEKTOR_USD!G41*$C$54</f>
        <v>1046232.4814457616</v>
      </c>
      <c r="H41" s="93">
        <f t="shared" si="1"/>
        <v>66.791019701536541</v>
      </c>
      <c r="I41" s="93">
        <f t="shared" si="4"/>
        <v>6.6620384084132747E-2</v>
      </c>
      <c r="J41" s="92">
        <f>SEKTOR_USD!J41*$B$55</f>
        <v>750004.12791516527</v>
      </c>
      <c r="K41" s="92">
        <f>SEKTOR_USD!K41*$C$55</f>
        <v>1124250.0880750937</v>
      </c>
      <c r="L41" s="93">
        <f t="shared" si="2"/>
        <v>49.899186715177692</v>
      </c>
      <c r="M41" s="93">
        <f t="shared" si="5"/>
        <v>6.628025534255802E-2</v>
      </c>
    </row>
    <row r="42" spans="1:13" ht="16.8" x14ac:dyDescent="0.3">
      <c r="A42" s="86" t="s">
        <v>31</v>
      </c>
      <c r="B42" s="87">
        <f>SEKTOR_USD!B42*$B$53</f>
        <v>3451431.623162339</v>
      </c>
      <c r="C42" s="87">
        <f>SEKTOR_USD!C42*$C$53</f>
        <v>5858523.2488658186</v>
      </c>
      <c r="D42" s="90">
        <f t="shared" si="0"/>
        <v>69.741831463490115</v>
      </c>
      <c r="E42" s="90">
        <f t="shared" si="3"/>
        <v>2.7592248410303477</v>
      </c>
      <c r="F42" s="87">
        <f>SEKTOR_USD!F42*$B$54</f>
        <v>26361150.791044574</v>
      </c>
      <c r="G42" s="87">
        <f>SEKTOR_USD!G42*$C$54</f>
        <v>45589480.669773273</v>
      </c>
      <c r="H42" s="90">
        <f t="shared" si="1"/>
        <v>72.941921356714673</v>
      </c>
      <c r="I42" s="90">
        <f t="shared" si="4"/>
        <v>2.9029768873352397</v>
      </c>
      <c r="J42" s="87">
        <f>SEKTOR_USD!J42*$B$55</f>
        <v>28539488.776758596</v>
      </c>
      <c r="K42" s="87">
        <f>SEKTOR_USD!K42*$C$55</f>
        <v>49277199.347127952</v>
      </c>
      <c r="L42" s="90">
        <f t="shared" si="2"/>
        <v>72.663216684025912</v>
      </c>
      <c r="M42" s="90">
        <f t="shared" si="5"/>
        <v>2.9051412936830618</v>
      </c>
    </row>
    <row r="43" spans="1:13" ht="13.8" x14ac:dyDescent="0.25">
      <c r="A43" s="91" t="str">
        <f>SEKTOR_USD!A43</f>
        <v xml:space="preserve"> Madencilik Ürünleri</v>
      </c>
      <c r="B43" s="92">
        <f>SEKTOR_USD!B43*$B$53</f>
        <v>3451431.623162339</v>
      </c>
      <c r="C43" s="92">
        <f>SEKTOR_USD!C43*$C$53</f>
        <v>5858523.2488658186</v>
      </c>
      <c r="D43" s="93">
        <f t="shared" si="0"/>
        <v>69.741831463490115</v>
      </c>
      <c r="E43" s="93">
        <f t="shared" si="3"/>
        <v>2.7592248410303477</v>
      </c>
      <c r="F43" s="92">
        <f>SEKTOR_USD!F43*$B$54</f>
        <v>26361150.791044574</v>
      </c>
      <c r="G43" s="92">
        <f>SEKTOR_USD!G43*$C$54</f>
        <v>45589480.669773273</v>
      </c>
      <c r="H43" s="93">
        <f t="shared" si="1"/>
        <v>72.941921356714673</v>
      </c>
      <c r="I43" s="93">
        <f t="shared" si="4"/>
        <v>2.9029768873352397</v>
      </c>
      <c r="J43" s="92">
        <f>SEKTOR_USD!J43*$B$55</f>
        <v>28539488.776758596</v>
      </c>
      <c r="K43" s="92">
        <f>SEKTOR_USD!K43*$C$55</f>
        <v>49277199.347127952</v>
      </c>
      <c r="L43" s="93">
        <f t="shared" si="2"/>
        <v>72.663216684025912</v>
      </c>
      <c r="M43" s="93">
        <f t="shared" si="5"/>
        <v>2.9051412936830618</v>
      </c>
    </row>
    <row r="44" spans="1:13" ht="17.399999999999999" x14ac:dyDescent="0.3">
      <c r="A44" s="94" t="s">
        <v>33</v>
      </c>
      <c r="B44" s="95">
        <f>SEKTOR_USD!B44*$B$53</f>
        <v>119060791.24976473</v>
      </c>
      <c r="C44" s="95">
        <f>SEKTOR_USD!C44*$C$53</f>
        <v>212324967.56872243</v>
      </c>
      <c r="D44" s="96">
        <f>(C44-B44)/B44*100</f>
        <v>78.333240809150098</v>
      </c>
      <c r="E44" s="97">
        <f t="shared" si="3"/>
        <v>100</v>
      </c>
      <c r="F44" s="95">
        <f>SEKTOR_USD!F44*$B$54</f>
        <v>972132291.32730496</v>
      </c>
      <c r="G44" s="95">
        <f>SEKTOR_USD!G44*$C$54</f>
        <v>1570438981.7454491</v>
      </c>
      <c r="H44" s="96">
        <f>(G44-F44)/F44*100</f>
        <v>61.545809737607158</v>
      </c>
      <c r="I44" s="96">
        <f t="shared" si="4"/>
        <v>100</v>
      </c>
      <c r="J44" s="95">
        <f>SEKTOR_USD!J44*$B$55</f>
        <v>1056225910.3544843</v>
      </c>
      <c r="K44" s="95">
        <f>SEKTOR_USD!K44*$C$55</f>
        <v>1696206633.88305</v>
      </c>
      <c r="L44" s="96">
        <f>(K44-J44)/J44*100</f>
        <v>60.591272875873599</v>
      </c>
      <c r="M44" s="96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75"/>
      <c r="B52" s="76">
        <v>2020</v>
      </c>
      <c r="C52" s="76">
        <v>2021</v>
      </c>
    </row>
    <row r="53" spans="1:3" x14ac:dyDescent="0.25">
      <c r="A53" s="78" t="s">
        <v>222</v>
      </c>
      <c r="B53" s="77">
        <v>7.9832380000000001</v>
      </c>
      <c r="C53" s="77">
        <v>10.680949999999999</v>
      </c>
    </row>
    <row r="54" spans="1:3" x14ac:dyDescent="0.25">
      <c r="A54" s="76" t="s">
        <v>220</v>
      </c>
      <c r="B54" s="77">
        <v>6.9536140909090909</v>
      </c>
      <c r="C54" s="77">
        <v>8.4444803636363623</v>
      </c>
    </row>
    <row r="55" spans="1:3" x14ac:dyDescent="0.25">
      <c r="A55" s="76" t="s">
        <v>221</v>
      </c>
      <c r="B55" s="77">
        <v>6.8619386666666662</v>
      </c>
      <c r="C55" s="77">
        <v>8.384003916666666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2"/>
      <c r="B6" s="157" t="s">
        <v>122</v>
      </c>
      <c r="C6" s="157"/>
      <c r="D6" s="157" t="s">
        <v>123</v>
      </c>
      <c r="E6" s="157"/>
      <c r="F6" s="157" t="s">
        <v>119</v>
      </c>
      <c r="G6" s="157"/>
    </row>
    <row r="7" spans="1:7" ht="28.2" x14ac:dyDescent="0.3">
      <c r="A7" s="83" t="s">
        <v>1</v>
      </c>
      <c r="B7" s="98" t="s">
        <v>38</v>
      </c>
      <c r="C7" s="98" t="s">
        <v>39</v>
      </c>
      <c r="D7" s="98" t="s">
        <v>38</v>
      </c>
      <c r="E7" s="98" t="s">
        <v>39</v>
      </c>
      <c r="F7" s="98" t="s">
        <v>38</v>
      </c>
      <c r="G7" s="98" t="s">
        <v>39</v>
      </c>
    </row>
    <row r="8" spans="1:7" ht="16.8" x14ac:dyDescent="0.3">
      <c r="A8" s="86" t="s">
        <v>2</v>
      </c>
      <c r="B8" s="99">
        <f>SEKTOR_USD!D8</f>
        <v>31.439886314651279</v>
      </c>
      <c r="C8" s="99">
        <f>SEKTOR_TL!D8</f>
        <v>75.856319670348597</v>
      </c>
      <c r="D8" s="99">
        <f>SEKTOR_USD!H8</f>
        <v>22.003298558361355</v>
      </c>
      <c r="E8" s="99">
        <f>SEKTOR_TL!H8</f>
        <v>48.16100598994489</v>
      </c>
      <c r="F8" s="99">
        <f>SEKTOR_USD!L8</f>
        <v>21.331271649912328</v>
      </c>
      <c r="G8" s="99">
        <f>SEKTOR_TL!L8</f>
        <v>48.244090502948076</v>
      </c>
    </row>
    <row r="9" spans="1:7" s="21" customFormat="1" ht="15.6" x14ac:dyDescent="0.3">
      <c r="A9" s="89" t="s">
        <v>3</v>
      </c>
      <c r="B9" s="99">
        <f>SEKTOR_USD!D9</f>
        <v>29.283069905680758</v>
      </c>
      <c r="C9" s="99">
        <f>SEKTOR_TL!D9</f>
        <v>72.970667479671889</v>
      </c>
      <c r="D9" s="99">
        <f>SEKTOR_USD!H9</f>
        <v>18.514340882133169</v>
      </c>
      <c r="E9" s="99">
        <f>SEKTOR_TL!H9</f>
        <v>43.924010062174695</v>
      </c>
      <c r="F9" s="99">
        <f>SEKTOR_USD!L9</f>
        <v>18.186809713503692</v>
      </c>
      <c r="G9" s="99">
        <f>SEKTOR_TL!L9</f>
        <v>44.40214692529355</v>
      </c>
    </row>
    <row r="10" spans="1:7" ht="13.8" x14ac:dyDescent="0.25">
      <c r="A10" s="91" t="s">
        <v>4</v>
      </c>
      <c r="B10" s="100">
        <f>SEKTOR_USD!D10</f>
        <v>46.808216135179102</v>
      </c>
      <c r="C10" s="100">
        <f>SEKTOR_TL!D10</f>
        <v>96.417946718993079</v>
      </c>
      <c r="D10" s="100">
        <f>SEKTOR_USD!H10</f>
        <v>25.870877652429552</v>
      </c>
      <c r="E10" s="100">
        <f>SEKTOR_TL!H10</f>
        <v>52.85780038889888</v>
      </c>
      <c r="F10" s="100">
        <f>SEKTOR_USD!L10</f>
        <v>25.494868456012931</v>
      </c>
      <c r="G10" s="100">
        <f>SEKTOR_TL!L10</f>
        <v>53.331226023313405</v>
      </c>
    </row>
    <row r="11" spans="1:7" ht="13.8" x14ac:dyDescent="0.25">
      <c r="A11" s="91" t="s">
        <v>5</v>
      </c>
      <c r="B11" s="100">
        <f>SEKTOR_USD!D11</f>
        <v>-0.60674819114503475</v>
      </c>
      <c r="C11" s="100">
        <f>SEKTOR_TL!D11</f>
        <v>32.980421341289009</v>
      </c>
      <c r="D11" s="100">
        <f>SEKTOR_USD!H11</f>
        <v>15.059931364790668</v>
      </c>
      <c r="E11" s="100">
        <f>SEKTOR_TL!H11</f>
        <v>39.728969475252555</v>
      </c>
      <c r="F11" s="100">
        <f>SEKTOR_USD!L11</f>
        <v>15.158135927001959</v>
      </c>
      <c r="G11" s="100">
        <f>SEKTOR_TL!L11</f>
        <v>40.701674781512203</v>
      </c>
    </row>
    <row r="12" spans="1:7" ht="13.8" x14ac:dyDescent="0.25">
      <c r="A12" s="91" t="s">
        <v>6</v>
      </c>
      <c r="B12" s="100">
        <f>SEKTOR_USD!D12</f>
        <v>16.641037384565429</v>
      </c>
      <c r="C12" s="100">
        <f>SEKTOR_TL!D12</f>
        <v>56.05661365133723</v>
      </c>
      <c r="D12" s="100">
        <f>SEKTOR_USD!H12</f>
        <v>20.388216557804554</v>
      </c>
      <c r="E12" s="100">
        <f>SEKTOR_TL!H12</f>
        <v>46.19964775794363</v>
      </c>
      <c r="F12" s="100">
        <f>SEKTOR_USD!L12</f>
        <v>20.223749161441308</v>
      </c>
      <c r="G12" s="100">
        <f>SEKTOR_TL!L12</f>
        <v>46.890905443710579</v>
      </c>
    </row>
    <row r="13" spans="1:7" ht="13.8" x14ac:dyDescent="0.25">
      <c r="A13" s="91" t="s">
        <v>7</v>
      </c>
      <c r="B13" s="100">
        <f>SEKTOR_USD!D13</f>
        <v>14.947522833893553</v>
      </c>
      <c r="C13" s="100">
        <f>SEKTOR_TL!D13</f>
        <v>53.790823223944393</v>
      </c>
      <c r="D13" s="100">
        <f>SEKTOR_USD!H13</f>
        <v>10.296998846760911</v>
      </c>
      <c r="E13" s="100">
        <f>SEKTOR_TL!H13</f>
        <v>33.944856408867366</v>
      </c>
      <c r="F13" s="100">
        <f>SEKTOR_USD!L13</f>
        <v>9.6237094294270324</v>
      </c>
      <c r="G13" s="100">
        <f>SEKTOR_TL!L13</f>
        <v>33.939642113168333</v>
      </c>
    </row>
    <row r="14" spans="1:7" ht="13.8" x14ac:dyDescent="0.25">
      <c r="A14" s="91" t="s">
        <v>8</v>
      </c>
      <c r="B14" s="100">
        <f>SEKTOR_USD!D14</f>
        <v>79.902762372955465</v>
      </c>
      <c r="C14" s="100">
        <f>SEKTOR_TL!D14</f>
        <v>140.69586924095447</v>
      </c>
      <c r="D14" s="100">
        <f>SEKTOR_USD!H14</f>
        <v>14.079648721193367</v>
      </c>
      <c r="E14" s="100">
        <f>SEKTOR_TL!H14</f>
        <v>38.538512624117651</v>
      </c>
      <c r="F14" s="100">
        <f>SEKTOR_USD!L14</f>
        <v>12.120173352690202</v>
      </c>
      <c r="G14" s="100">
        <f>SEKTOR_TL!L14</f>
        <v>36.989853478671961</v>
      </c>
    </row>
    <row r="15" spans="1:7" ht="13.8" x14ac:dyDescent="0.25">
      <c r="A15" s="91" t="s">
        <v>9</v>
      </c>
      <c r="B15" s="100">
        <f>SEKTOR_USD!D15</f>
        <v>21.941816112248734</v>
      </c>
      <c r="C15" s="100">
        <f>SEKTOR_TL!D15</f>
        <v>63.148642293280346</v>
      </c>
      <c r="D15" s="100">
        <f>SEKTOR_USD!H15</f>
        <v>12.045923064553119</v>
      </c>
      <c r="E15" s="100">
        <f>SEKTOR_TL!H15</f>
        <v>36.068752849128913</v>
      </c>
      <c r="F15" s="100">
        <f>SEKTOR_USD!L15</f>
        <v>12.111287224517682</v>
      </c>
      <c r="G15" s="100">
        <f>SEKTOR_TL!L15</f>
        <v>36.978996294278232</v>
      </c>
    </row>
    <row r="16" spans="1:7" ht="13.8" x14ac:dyDescent="0.25">
      <c r="A16" s="91" t="s">
        <v>10</v>
      </c>
      <c r="B16" s="100">
        <f>SEKTOR_USD!D16</f>
        <v>-14.096686520094925</v>
      </c>
      <c r="C16" s="100">
        <f>SEKTOR_TL!D16</f>
        <v>14.93193565232453</v>
      </c>
      <c r="D16" s="100">
        <f>SEKTOR_USD!H16</f>
        <v>-12.921526826967595</v>
      </c>
      <c r="E16" s="100">
        <f>SEKTOR_TL!H16</f>
        <v>5.7482407265677198</v>
      </c>
      <c r="F16" s="100">
        <f>SEKTOR_USD!L16</f>
        <v>-9.6121953913018547</v>
      </c>
      <c r="G16" s="100">
        <f>SEKTOR_TL!L16</f>
        <v>10.436969006945358</v>
      </c>
    </row>
    <row r="17" spans="1:7" ht="13.8" x14ac:dyDescent="0.25">
      <c r="A17" s="101" t="s">
        <v>11</v>
      </c>
      <c r="B17" s="100">
        <f>SEKTOR_USD!D17</f>
        <v>18.940679444986596</v>
      </c>
      <c r="C17" s="100">
        <f>SEKTOR_TL!D17</f>
        <v>59.133355427701083</v>
      </c>
      <c r="D17" s="100">
        <f>SEKTOR_USD!H17</f>
        <v>45.105241555285211</v>
      </c>
      <c r="E17" s="100">
        <f>SEKTOR_TL!H17</f>
        <v>76.216043478208135</v>
      </c>
      <c r="F17" s="100">
        <f>SEKTOR_USD!L17</f>
        <v>43.592017217161455</v>
      </c>
      <c r="G17" s="100">
        <f>SEKTOR_TL!L17</f>
        <v>75.442552495963568</v>
      </c>
    </row>
    <row r="18" spans="1:7" s="21" customFormat="1" ht="15.6" x14ac:dyDescent="0.3">
      <c r="A18" s="89" t="s">
        <v>12</v>
      </c>
      <c r="B18" s="99">
        <f>SEKTOR_USD!D18</f>
        <v>42.162275476804311</v>
      </c>
      <c r="C18" s="99">
        <f>SEKTOR_TL!D18</f>
        <v>90.202040356804218</v>
      </c>
      <c r="D18" s="99">
        <f>SEKTOR_USD!H18</f>
        <v>36.428930268983095</v>
      </c>
      <c r="E18" s="99">
        <f>SEKTOR_TL!H18</f>
        <v>65.67951681335316</v>
      </c>
      <c r="F18" s="99">
        <f>SEKTOR_USD!L18</f>
        <v>35.671523091968275</v>
      </c>
      <c r="G18" s="99">
        <f>SEKTOR_TL!L18</f>
        <v>65.765192059891248</v>
      </c>
    </row>
    <row r="19" spans="1:7" ht="13.8" x14ac:dyDescent="0.25">
      <c r="A19" s="91" t="s">
        <v>13</v>
      </c>
      <c r="B19" s="100">
        <f>SEKTOR_USD!D19</f>
        <v>42.162275476804311</v>
      </c>
      <c r="C19" s="100">
        <f>SEKTOR_TL!D19</f>
        <v>90.202040356804218</v>
      </c>
      <c r="D19" s="100">
        <f>SEKTOR_USD!H19</f>
        <v>36.428930268983095</v>
      </c>
      <c r="E19" s="100">
        <f>SEKTOR_TL!H19</f>
        <v>65.67951681335316</v>
      </c>
      <c r="F19" s="100">
        <f>SEKTOR_USD!L19</f>
        <v>35.671523091968275</v>
      </c>
      <c r="G19" s="100">
        <f>SEKTOR_TL!L19</f>
        <v>65.765192059891248</v>
      </c>
    </row>
    <row r="20" spans="1:7" s="21" customFormat="1" ht="15.6" x14ac:dyDescent="0.3">
      <c r="A20" s="89" t="s">
        <v>110</v>
      </c>
      <c r="B20" s="99">
        <f>SEKTOR_USD!D20</f>
        <v>33.218480465750758</v>
      </c>
      <c r="C20" s="99">
        <f>SEKTOR_TL!D20</f>
        <v>78.235939969553755</v>
      </c>
      <c r="D20" s="99">
        <f>SEKTOR_USD!H20</f>
        <v>25.844277422123607</v>
      </c>
      <c r="E20" s="99">
        <f>SEKTOR_TL!H20</f>
        <v>52.825497025561475</v>
      </c>
      <c r="F20" s="99">
        <f>SEKTOR_USD!L20</f>
        <v>24.283627499725423</v>
      </c>
      <c r="G20" s="99">
        <f>SEKTOR_TL!L20</f>
        <v>51.851316421254154</v>
      </c>
    </row>
    <row r="21" spans="1:7" ht="13.8" x14ac:dyDescent="0.25">
      <c r="A21" s="91" t="s">
        <v>109</v>
      </c>
      <c r="B21" s="100">
        <f>SEKTOR_USD!D21</f>
        <v>33.218480465750758</v>
      </c>
      <c r="C21" s="100">
        <f>SEKTOR_TL!D21</f>
        <v>78.235939969553755</v>
      </c>
      <c r="D21" s="100">
        <f>SEKTOR_USD!H21</f>
        <v>25.844277422123607</v>
      </c>
      <c r="E21" s="100">
        <f>SEKTOR_TL!H21</f>
        <v>52.825497025561475</v>
      </c>
      <c r="F21" s="100">
        <f>SEKTOR_USD!L21</f>
        <v>24.283627499725423</v>
      </c>
      <c r="G21" s="100">
        <f>SEKTOR_TL!L21</f>
        <v>51.851316421254154</v>
      </c>
    </row>
    <row r="22" spans="1:7" ht="16.8" x14ac:dyDescent="0.3">
      <c r="A22" s="86" t="s">
        <v>14</v>
      </c>
      <c r="B22" s="99">
        <f>SEKTOR_USD!D22</f>
        <v>33.870184365839251</v>
      </c>
      <c r="C22" s="99">
        <f>SEKTOR_TL!D22</f>
        <v>79.107868975259251</v>
      </c>
      <c r="D22" s="99">
        <f>SEKTOR_USD!H22</f>
        <v>34.811757410415247</v>
      </c>
      <c r="E22" s="99">
        <f>SEKTOR_TL!H22</f>
        <v>63.715619439951979</v>
      </c>
      <c r="F22" s="99">
        <f>SEKTOR_USD!L22</f>
        <v>33.039425895178397</v>
      </c>
      <c r="G22" s="99">
        <f>SEKTOR_TL!L22</f>
        <v>62.54926223613294</v>
      </c>
    </row>
    <row r="23" spans="1:7" s="21" customFormat="1" ht="15.6" x14ac:dyDescent="0.3">
      <c r="A23" s="89" t="s">
        <v>15</v>
      </c>
      <c r="B23" s="99">
        <f>SEKTOR_USD!D23</f>
        <v>28.232255616888491</v>
      </c>
      <c r="C23" s="99">
        <f>SEKTOR_TL!D23</f>
        <v>71.564759892064473</v>
      </c>
      <c r="D23" s="99">
        <f>SEKTOR_USD!H23</f>
        <v>36.167613812668876</v>
      </c>
      <c r="E23" s="99">
        <f>SEKTOR_TL!H23</f>
        <v>65.362173679956484</v>
      </c>
      <c r="F23" s="99">
        <f>SEKTOR_USD!L23</f>
        <v>35.161841102929628</v>
      </c>
      <c r="G23" s="99">
        <f>SEKTOR_TL!L23</f>
        <v>65.142456124766611</v>
      </c>
    </row>
    <row r="24" spans="1:7" ht="13.8" x14ac:dyDescent="0.25">
      <c r="A24" s="91" t="s">
        <v>16</v>
      </c>
      <c r="B24" s="100">
        <f>SEKTOR_USD!D24</f>
        <v>33.128304995486026</v>
      </c>
      <c r="C24" s="100">
        <f>SEKTOR_TL!D24</f>
        <v>78.115292221218553</v>
      </c>
      <c r="D24" s="100">
        <f>SEKTOR_USD!H24</f>
        <v>41.438490768193532</v>
      </c>
      <c r="E24" s="100">
        <f>SEKTOR_TL!H24</f>
        <v>71.763135304827472</v>
      </c>
      <c r="F24" s="100">
        <f>SEKTOR_USD!L24</f>
        <v>40.349211610767888</v>
      </c>
      <c r="G24" s="100">
        <f>SEKTOR_TL!L24</f>
        <v>71.480451371821758</v>
      </c>
    </row>
    <row r="25" spans="1:7" ht="13.8" x14ac:dyDescent="0.25">
      <c r="A25" s="91" t="s">
        <v>17</v>
      </c>
      <c r="B25" s="100">
        <f>SEKTOR_USD!D25</f>
        <v>43.051271009575117</v>
      </c>
      <c r="C25" s="100">
        <f>SEKTOR_TL!D25</f>
        <v>91.3914470656795</v>
      </c>
      <c r="D25" s="100">
        <f>SEKTOR_USD!H25</f>
        <v>28.84351135865802</v>
      </c>
      <c r="E25" s="100">
        <f>SEKTOR_TL!H25</f>
        <v>56.467771640157672</v>
      </c>
      <c r="F25" s="100">
        <f>SEKTOR_USD!L25</f>
        <v>26.044916856008278</v>
      </c>
      <c r="G25" s="100">
        <f>SEKTOR_TL!L25</f>
        <v>54.003282152628451</v>
      </c>
    </row>
    <row r="26" spans="1:7" ht="13.8" x14ac:dyDescent="0.25">
      <c r="A26" s="91" t="s">
        <v>18</v>
      </c>
      <c r="B26" s="100">
        <f>SEKTOR_USD!D26</f>
        <v>8.8754728822902749</v>
      </c>
      <c r="C26" s="100">
        <f>SEKTOR_TL!D26</f>
        <v>45.666893819537655</v>
      </c>
      <c r="D26" s="100">
        <f>SEKTOR_USD!H26</f>
        <v>25.194645848351549</v>
      </c>
      <c r="E26" s="100">
        <f>SEKTOR_TL!H26</f>
        <v>52.036583376256672</v>
      </c>
      <c r="F26" s="100">
        <f>SEKTOR_USD!L26</f>
        <v>25.431117203696445</v>
      </c>
      <c r="G26" s="100">
        <f>SEKTOR_TL!L26</f>
        <v>53.25333393259708</v>
      </c>
    </row>
    <row r="27" spans="1:7" s="21" customFormat="1" ht="15.6" x14ac:dyDescent="0.3">
      <c r="A27" s="89" t="s">
        <v>19</v>
      </c>
      <c r="B27" s="99">
        <f>SEKTOR_USD!D27</f>
        <v>47.126441070952687</v>
      </c>
      <c r="C27" s="99">
        <f>SEKTOR_TL!D27</f>
        <v>96.843706871421347</v>
      </c>
      <c r="D27" s="99">
        <f>SEKTOR_USD!H27</f>
        <v>38.952598408381625</v>
      </c>
      <c r="E27" s="99">
        <f>SEKTOR_TL!H27</f>
        <v>68.744263543452405</v>
      </c>
      <c r="F27" s="99">
        <f>SEKTOR_USD!L27</f>
        <v>35.005640263342933</v>
      </c>
      <c r="G27" s="99">
        <f>SEKTOR_TL!L27</f>
        <v>64.951607952770701</v>
      </c>
    </row>
    <row r="28" spans="1:7" ht="13.8" x14ac:dyDescent="0.25">
      <c r="A28" s="91" t="s">
        <v>20</v>
      </c>
      <c r="B28" s="100">
        <f>SEKTOR_USD!D28</f>
        <v>47.126441070952687</v>
      </c>
      <c r="C28" s="100">
        <f>SEKTOR_TL!D28</f>
        <v>96.843706871421347</v>
      </c>
      <c r="D28" s="100">
        <f>SEKTOR_USD!H28</f>
        <v>38.952598408381625</v>
      </c>
      <c r="E28" s="100">
        <f>SEKTOR_TL!H28</f>
        <v>68.744263543452405</v>
      </c>
      <c r="F28" s="100">
        <f>SEKTOR_USD!L28</f>
        <v>35.005640263342933</v>
      </c>
      <c r="G28" s="100">
        <f>SEKTOR_TL!L28</f>
        <v>64.951607952770701</v>
      </c>
    </row>
    <row r="29" spans="1:7" s="21" customFormat="1" ht="15.6" x14ac:dyDescent="0.3">
      <c r="A29" s="89" t="s">
        <v>21</v>
      </c>
      <c r="B29" s="99">
        <f>SEKTOR_USD!D29</f>
        <v>32.225223295904648</v>
      </c>
      <c r="C29" s="99">
        <f>SEKTOR_TL!D29</f>
        <v>76.90703931943311</v>
      </c>
      <c r="D29" s="99">
        <f>SEKTOR_USD!H29</f>
        <v>33.87989666254883</v>
      </c>
      <c r="E29" s="99">
        <f>SEKTOR_TL!H29</f>
        <v>62.583966218458251</v>
      </c>
      <c r="F29" s="99">
        <f>SEKTOR_USD!L29</f>
        <v>32.425433209503872</v>
      </c>
      <c r="G29" s="99">
        <f>SEKTOR_TL!L29</f>
        <v>61.799078165484502</v>
      </c>
    </row>
    <row r="30" spans="1:7" ht="13.8" x14ac:dyDescent="0.25">
      <c r="A30" s="91" t="s">
        <v>22</v>
      </c>
      <c r="B30" s="100">
        <f>SEKTOR_USD!D30</f>
        <v>14.441393396444081</v>
      </c>
      <c r="C30" s="100">
        <f>SEKTOR_TL!D30</f>
        <v>53.113661498974373</v>
      </c>
      <c r="D30" s="100">
        <f>SEKTOR_USD!H30</f>
        <v>19.276258898235277</v>
      </c>
      <c r="E30" s="100">
        <f>SEKTOR_TL!H30</f>
        <v>44.849284551319371</v>
      </c>
      <c r="F30" s="100">
        <f>SEKTOR_USD!L30</f>
        <v>19.691320182514229</v>
      </c>
      <c r="G30" s="100">
        <f>SEKTOR_TL!L30</f>
        <v>46.240376947098412</v>
      </c>
    </row>
    <row r="31" spans="1:7" ht="13.8" x14ac:dyDescent="0.25">
      <c r="A31" s="91" t="s">
        <v>23</v>
      </c>
      <c r="B31" s="100">
        <f>SEKTOR_USD!D31</f>
        <v>-6.1557380763637317</v>
      </c>
      <c r="C31" s="100">
        <f>SEKTOR_TL!D31</f>
        <v>25.556305523305532</v>
      </c>
      <c r="D31" s="100">
        <f>SEKTOR_USD!H31</f>
        <v>15.975809554382185</v>
      </c>
      <c r="E31" s="100">
        <f>SEKTOR_TL!H31</f>
        <v>40.841213451748125</v>
      </c>
      <c r="F31" s="100">
        <f>SEKTOR_USD!L31</f>
        <v>15.39963299466573</v>
      </c>
      <c r="G31" s="100">
        <f>SEKTOR_TL!L31</f>
        <v>40.996738969566238</v>
      </c>
    </row>
    <row r="32" spans="1:7" ht="13.8" x14ac:dyDescent="0.25">
      <c r="A32" s="91" t="s">
        <v>24</v>
      </c>
      <c r="B32" s="100">
        <f>SEKTOR_USD!D32</f>
        <v>16.353756844363744</v>
      </c>
      <c r="C32" s="100">
        <f>SEKTOR_TL!D32</f>
        <v>55.672254687484802</v>
      </c>
      <c r="D32" s="100">
        <f>SEKTOR_USD!H32</f>
        <v>22.605915133150067</v>
      </c>
      <c r="E32" s="100">
        <f>SEKTOR_TL!H32</f>
        <v>48.892824547327585</v>
      </c>
      <c r="F32" s="100">
        <f>SEKTOR_USD!L32</f>
        <v>26.602405682381232</v>
      </c>
      <c r="G32" s="100">
        <f>SEKTOR_TL!L32</f>
        <v>54.684429089501208</v>
      </c>
    </row>
    <row r="33" spans="1:7" ht="13.8" x14ac:dyDescent="0.25">
      <c r="A33" s="91" t="s">
        <v>105</v>
      </c>
      <c r="B33" s="100">
        <f>SEKTOR_USD!D33</f>
        <v>14.98385043978471</v>
      </c>
      <c r="C33" s="100">
        <f>SEKTOR_TL!D33</f>
        <v>53.8394267282046</v>
      </c>
      <c r="D33" s="100">
        <f>SEKTOR_USD!H33</f>
        <v>30.82287286198526</v>
      </c>
      <c r="E33" s="100">
        <f>SEKTOR_TL!H33</f>
        <v>58.871511498145601</v>
      </c>
      <c r="F33" s="100">
        <f>SEKTOR_USD!L33</f>
        <v>30.315366781005505</v>
      </c>
      <c r="G33" s="100">
        <f>SEKTOR_TL!L33</f>
        <v>59.220972172364228</v>
      </c>
    </row>
    <row r="34" spans="1:7" ht="13.8" x14ac:dyDescent="0.25">
      <c r="A34" s="91" t="s">
        <v>25</v>
      </c>
      <c r="B34" s="100">
        <f>SEKTOR_USD!D34</f>
        <v>21.186453689704258</v>
      </c>
      <c r="C34" s="100">
        <f>SEKTOR_TL!D34</f>
        <v>62.138026266666039</v>
      </c>
      <c r="D34" s="100">
        <f>SEKTOR_USD!H34</f>
        <v>26.475995223747002</v>
      </c>
      <c r="E34" s="100">
        <f>SEKTOR_TL!H34</f>
        <v>53.592656160570506</v>
      </c>
      <c r="F34" s="100">
        <f>SEKTOR_USD!L34</f>
        <v>25.079930682652389</v>
      </c>
      <c r="G34" s="100">
        <f>SEKTOR_TL!L34</f>
        <v>52.824249775634783</v>
      </c>
    </row>
    <row r="35" spans="1:7" ht="13.8" x14ac:dyDescent="0.25">
      <c r="A35" s="91" t="s">
        <v>26</v>
      </c>
      <c r="B35" s="100">
        <f>SEKTOR_USD!D35</f>
        <v>58.219877480701918</v>
      </c>
      <c r="C35" s="100">
        <f>SEKTOR_TL!D35</f>
        <v>111.68585984502819</v>
      </c>
      <c r="D35" s="100">
        <f>SEKTOR_USD!H35</f>
        <v>49.748897323115948</v>
      </c>
      <c r="E35" s="100">
        <f>SEKTOR_TL!H35</f>
        <v>81.855306663405486</v>
      </c>
      <c r="F35" s="100">
        <f>SEKTOR_USD!L35</f>
        <v>47.447215678429821</v>
      </c>
      <c r="G35" s="100">
        <f>SEKTOR_TL!L35</f>
        <v>80.15288299713994</v>
      </c>
    </row>
    <row r="36" spans="1:7" ht="13.8" x14ac:dyDescent="0.25">
      <c r="A36" s="91" t="s">
        <v>27</v>
      </c>
      <c r="B36" s="100">
        <f>SEKTOR_USD!D36</f>
        <v>69.548369210948891</v>
      </c>
      <c r="C36" s="100">
        <f>SEKTOR_TL!D36</f>
        <v>126.84249851046462</v>
      </c>
      <c r="D36" s="100">
        <f>SEKTOR_USD!H36</f>
        <v>79.15984075426492</v>
      </c>
      <c r="E36" s="100">
        <f>SEKTOR_TL!H36</f>
        <v>117.57200463274704</v>
      </c>
      <c r="F36" s="100">
        <f>SEKTOR_USD!L36</f>
        <v>74.129325508222891</v>
      </c>
      <c r="G36" s="100">
        <f>SEKTOR_TL!L36</f>
        <v>112.75342406647357</v>
      </c>
    </row>
    <row r="37" spans="1:7" ht="13.8" x14ac:dyDescent="0.25">
      <c r="A37" s="91" t="s">
        <v>106</v>
      </c>
      <c r="B37" s="100">
        <f>SEKTOR_USD!D37</f>
        <v>24.874938127822613</v>
      </c>
      <c r="C37" s="100">
        <f>SEKTOR_TL!D37</f>
        <v>67.072930857925911</v>
      </c>
      <c r="D37" s="100">
        <f>SEKTOR_USD!H37</f>
        <v>23.17936221339756</v>
      </c>
      <c r="E37" s="100">
        <f>SEKTOR_TL!H37</f>
        <v>49.589219622669113</v>
      </c>
      <c r="F37" s="100">
        <f>SEKTOR_USD!L37</f>
        <v>23.389073191151503</v>
      </c>
      <c r="G37" s="100">
        <f>SEKTOR_TL!L37</f>
        <v>50.758338592235177</v>
      </c>
    </row>
    <row r="38" spans="1:7" ht="13.8" x14ac:dyDescent="0.25">
      <c r="A38" s="101" t="s">
        <v>28</v>
      </c>
      <c r="B38" s="100">
        <f>SEKTOR_USD!D38</f>
        <v>307.6178097494265</v>
      </c>
      <c r="C38" s="100">
        <f>SEKTOR_TL!D38</f>
        <v>445.36084794705306</v>
      </c>
      <c r="D38" s="100">
        <f>SEKTOR_USD!H38</f>
        <v>68.423375640936186</v>
      </c>
      <c r="E38" s="100">
        <f>SEKTOR_TL!H38</f>
        <v>104.53362377941468</v>
      </c>
      <c r="F38" s="100">
        <f>SEKTOR_USD!L38</f>
        <v>63.136199058553998</v>
      </c>
      <c r="G38" s="100">
        <f>SEKTOR_TL!L38</f>
        <v>99.321882385963661</v>
      </c>
    </row>
    <row r="39" spans="1:7" ht="13.8" x14ac:dyDescent="0.25">
      <c r="A39" s="101" t="s">
        <v>107</v>
      </c>
      <c r="B39" s="100">
        <f>SEKTOR_USD!D39</f>
        <v>100.94075466497685</v>
      </c>
      <c r="C39" s="100">
        <f>SEKTOR_TL!D39</f>
        <v>168.84306261931366</v>
      </c>
      <c r="D39" s="100">
        <f>SEKTOR_USD!H39</f>
        <v>39.747199092899301</v>
      </c>
      <c r="E39" s="100">
        <f>SEKTOR_TL!H39</f>
        <v>69.709227918756767</v>
      </c>
      <c r="F39" s="100">
        <f>SEKTOR_USD!L39</f>
        <v>34.328027861008941</v>
      </c>
      <c r="G39" s="100">
        <f>SEKTOR_TL!L39</f>
        <v>64.123692503344259</v>
      </c>
    </row>
    <row r="40" spans="1:7" ht="13.8" x14ac:dyDescent="0.25">
      <c r="A40" s="101" t="s">
        <v>29</v>
      </c>
      <c r="B40" s="100">
        <f>SEKTOR_USD!D40</f>
        <v>27.786332958738473</v>
      </c>
      <c r="C40" s="100">
        <f>SEKTOR_TL!D40</f>
        <v>70.968150143542957</v>
      </c>
      <c r="D40" s="100">
        <f>SEKTOR_USD!H40</f>
        <v>34.766556919534636</v>
      </c>
      <c r="E40" s="100">
        <f>SEKTOR_TL!H40</f>
        <v>63.660727889647653</v>
      </c>
      <c r="F40" s="100">
        <f>SEKTOR_USD!L40</f>
        <v>33.926148180653094</v>
      </c>
      <c r="G40" s="100">
        <f>SEKTOR_TL!L40</f>
        <v>63.632670799740346</v>
      </c>
    </row>
    <row r="41" spans="1:7" ht="13.8" x14ac:dyDescent="0.25">
      <c r="A41" s="91" t="s">
        <v>30</v>
      </c>
      <c r="B41" s="100">
        <f>SEKTOR_USD!D41</f>
        <v>67.630653932051345</v>
      </c>
      <c r="C41" s="100">
        <f>SEKTOR_TL!D41</f>
        <v>124.27674498938195</v>
      </c>
      <c r="D41" s="100">
        <f>SEKTOR_USD!H41</f>
        <v>37.344198208812827</v>
      </c>
      <c r="E41" s="100">
        <f>SEKTOR_TL!H41</f>
        <v>66.791019701536541</v>
      </c>
      <c r="F41" s="100">
        <f>SEKTOR_USD!L41</f>
        <v>22.685895145874078</v>
      </c>
      <c r="G41" s="100">
        <f>SEKTOR_TL!L41</f>
        <v>49.899186715177692</v>
      </c>
    </row>
    <row r="42" spans="1:7" ht="16.8" x14ac:dyDescent="0.3">
      <c r="A42" s="86" t="s">
        <v>31</v>
      </c>
      <c r="B42" s="99">
        <f>SEKTOR_USD!D42</f>
        <v>26.869748395875838</v>
      </c>
      <c r="C42" s="99">
        <f>SEKTOR_TL!D42</f>
        <v>69.741831463490115</v>
      </c>
      <c r="D42" s="99">
        <f>SEKTOR_USD!H42</f>
        <v>42.409163082841452</v>
      </c>
      <c r="E42" s="99">
        <f>SEKTOR_TL!H42</f>
        <v>72.941921356714673</v>
      </c>
      <c r="F42" s="99">
        <f>SEKTOR_USD!L42</f>
        <v>41.317253027503341</v>
      </c>
      <c r="G42" s="99">
        <f>SEKTOR_TL!L42</f>
        <v>72.663216684025912</v>
      </c>
    </row>
    <row r="43" spans="1:7" ht="13.8" x14ac:dyDescent="0.25">
      <c r="A43" s="91" t="s">
        <v>32</v>
      </c>
      <c r="B43" s="100">
        <f>SEKTOR_USD!D43</f>
        <v>26.869748395875838</v>
      </c>
      <c r="C43" s="100">
        <f>SEKTOR_TL!D43</f>
        <v>69.741831463490115</v>
      </c>
      <c r="D43" s="100">
        <f>SEKTOR_USD!H43</f>
        <v>42.409163082841452</v>
      </c>
      <c r="E43" s="100">
        <f>SEKTOR_TL!H43</f>
        <v>72.941921356714673</v>
      </c>
      <c r="F43" s="100">
        <f>SEKTOR_USD!L43</f>
        <v>41.317253027503341</v>
      </c>
      <c r="G43" s="100">
        <f>SEKTOR_TL!L43</f>
        <v>72.663216684025912</v>
      </c>
    </row>
    <row r="44" spans="1:7" ht="17.399999999999999" x14ac:dyDescent="0.3">
      <c r="A44" s="102" t="s">
        <v>40</v>
      </c>
      <c r="B44" s="103">
        <f>SEKTOR_USD!D44</f>
        <v>33.291205809479294</v>
      </c>
      <c r="C44" s="103">
        <f>SEKTOR_TL!D44</f>
        <v>78.333240809150098</v>
      </c>
      <c r="D44" s="103">
        <f>SEKTOR_USD!H44</f>
        <v>33.025025880339307</v>
      </c>
      <c r="E44" s="103">
        <f>SEKTOR_TL!H44</f>
        <v>61.545809737607158</v>
      </c>
      <c r="F44" s="103">
        <f>SEKTOR_USD!L44</f>
        <v>31.436897671953602</v>
      </c>
      <c r="G44" s="103">
        <f>SEKTOR_TL!L44</f>
        <v>60.591272875873599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223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224</v>
      </c>
      <c r="C7" s="146"/>
      <c r="D7" s="146"/>
      <c r="E7" s="146"/>
      <c r="F7" s="146" t="s">
        <v>225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68">
        <v>2020</v>
      </c>
      <c r="C8" s="69">
        <v>2021</v>
      </c>
      <c r="D8" s="7" t="s">
        <v>120</v>
      </c>
      <c r="E8" s="7" t="s">
        <v>116</v>
      </c>
      <c r="F8" s="5">
        <v>2020</v>
      </c>
      <c r="G8" s="6">
        <v>2021</v>
      </c>
      <c r="H8" s="7" t="s">
        <v>120</v>
      </c>
      <c r="I8" s="7" t="s">
        <v>116</v>
      </c>
      <c r="J8" s="5" t="s">
        <v>125</v>
      </c>
      <c r="K8" s="5" t="s">
        <v>126</v>
      </c>
      <c r="L8" s="7" t="s">
        <v>120</v>
      </c>
      <c r="M8" s="7" t="s">
        <v>116</v>
      </c>
    </row>
    <row r="9" spans="1:13" ht="22.5" customHeight="1" x14ac:dyDescent="0.3">
      <c r="A9" s="52" t="s">
        <v>194</v>
      </c>
      <c r="B9" s="71">
        <v>4244569.9357399996</v>
      </c>
      <c r="C9" s="71">
        <v>6942546.0201899996</v>
      </c>
      <c r="D9" s="135">
        <f t="shared" ref="D9:D23" si="0">IF(B9=0,"",(C9/B9-1))</f>
        <v>0.635630022663211</v>
      </c>
      <c r="E9" s="136">
        <f t="shared" ref="E9:E23" si="1">C9/C$23*100</f>
        <v>34.924349982026968</v>
      </c>
      <c r="F9" s="71">
        <v>40820371.95059</v>
      </c>
      <c r="G9" s="71">
        <v>61014400.522419997</v>
      </c>
      <c r="H9" s="135">
        <f t="shared" ref="H9:H23" si="2">IF(F9=0,"",(G9/F9-1))</f>
        <v>0.49470466845018835</v>
      </c>
      <c r="I9" s="136">
        <f t="shared" ref="I9:I23" si="3">G9/G$23*100</f>
        <v>32.808336592483656</v>
      </c>
      <c r="J9" s="71">
        <v>44797558.647330001</v>
      </c>
      <c r="K9" s="71">
        <v>65705872.409489997</v>
      </c>
      <c r="L9" s="135">
        <f t="shared" ref="L9:L23" si="4">IF(J9=0,"",(K9/J9-1))</f>
        <v>0.46672886633758925</v>
      </c>
      <c r="M9" s="136">
        <f t="shared" ref="M9:M23" si="5">K9/K$23*100</f>
        <v>32.477074468696266</v>
      </c>
    </row>
    <row r="10" spans="1:13" ht="22.5" customHeight="1" x14ac:dyDescent="0.3">
      <c r="A10" s="52" t="s">
        <v>195</v>
      </c>
      <c r="B10" s="71">
        <v>2804446.9019800001</v>
      </c>
      <c r="C10" s="71">
        <v>2662686.2080600001</v>
      </c>
      <c r="D10" s="135">
        <f t="shared" si="0"/>
        <v>-5.0548539114758761E-2</v>
      </c>
      <c r="E10" s="136">
        <f t="shared" si="1"/>
        <v>13.394593964831762</v>
      </c>
      <c r="F10" s="71">
        <v>23889192.566360001</v>
      </c>
      <c r="G10" s="71">
        <v>27695102.252829999</v>
      </c>
      <c r="H10" s="135">
        <f t="shared" si="2"/>
        <v>0.1593151244395492</v>
      </c>
      <c r="I10" s="136">
        <f t="shared" si="3"/>
        <v>14.892062019690236</v>
      </c>
      <c r="J10" s="71">
        <v>26517801.50502</v>
      </c>
      <c r="K10" s="71">
        <v>30653509.28929</v>
      </c>
      <c r="L10" s="135">
        <f t="shared" si="4"/>
        <v>0.15595967801052746</v>
      </c>
      <c r="M10" s="136">
        <f t="shared" si="5"/>
        <v>15.151405306831558</v>
      </c>
    </row>
    <row r="11" spans="1:13" ht="22.5" customHeight="1" x14ac:dyDescent="0.3">
      <c r="A11" s="52" t="s">
        <v>196</v>
      </c>
      <c r="B11" s="71">
        <v>1625861.0937000001</v>
      </c>
      <c r="C11" s="71">
        <v>1963093.2835599999</v>
      </c>
      <c r="D11" s="135">
        <f t="shared" si="0"/>
        <v>0.20741759007994642</v>
      </c>
      <c r="E11" s="136">
        <f t="shared" si="1"/>
        <v>9.8753046336363557</v>
      </c>
      <c r="F11" s="71">
        <v>16172179.23268</v>
      </c>
      <c r="G11" s="71">
        <v>20460729.44193</v>
      </c>
      <c r="H11" s="135">
        <f t="shared" si="2"/>
        <v>0.26518072472161913</v>
      </c>
      <c r="I11" s="136">
        <f t="shared" si="3"/>
        <v>11.002033826619572</v>
      </c>
      <c r="J11" s="71">
        <v>17650520.760090001</v>
      </c>
      <c r="K11" s="71">
        <v>22217659.434519999</v>
      </c>
      <c r="L11" s="135">
        <f t="shared" si="4"/>
        <v>0.25875376350123669</v>
      </c>
      <c r="M11" s="136">
        <f t="shared" si="5"/>
        <v>10.981736540656929</v>
      </c>
    </row>
    <row r="12" spans="1:13" ht="22.5" customHeight="1" x14ac:dyDescent="0.3">
      <c r="A12" s="52" t="s">
        <v>197</v>
      </c>
      <c r="B12" s="71">
        <v>1377553.4210699999</v>
      </c>
      <c r="C12" s="71">
        <v>1849169.22217</v>
      </c>
      <c r="D12" s="135">
        <f t="shared" si="0"/>
        <v>0.34235754046741618</v>
      </c>
      <c r="E12" s="136">
        <f t="shared" si="1"/>
        <v>9.3022117395039245</v>
      </c>
      <c r="F12" s="71">
        <v>13956321.10757</v>
      </c>
      <c r="G12" s="71">
        <v>17629512.07178</v>
      </c>
      <c r="H12" s="135">
        <f t="shared" si="2"/>
        <v>0.26319192113010614</v>
      </c>
      <c r="I12" s="136">
        <f t="shared" si="3"/>
        <v>9.4796467892801548</v>
      </c>
      <c r="J12" s="71">
        <v>15383989.08612</v>
      </c>
      <c r="K12" s="71">
        <v>19218330.341639999</v>
      </c>
      <c r="L12" s="135">
        <f t="shared" si="4"/>
        <v>0.24924232811498048</v>
      </c>
      <c r="M12" s="136">
        <f t="shared" si="5"/>
        <v>9.4992292588340934</v>
      </c>
    </row>
    <row r="13" spans="1:13" ht="22.5" customHeight="1" x14ac:dyDescent="0.3">
      <c r="A13" s="53" t="s">
        <v>198</v>
      </c>
      <c r="B13" s="71">
        <v>1210754.8639</v>
      </c>
      <c r="C13" s="71">
        <v>1437156.00972</v>
      </c>
      <c r="D13" s="135">
        <f t="shared" si="0"/>
        <v>0.18699172935034292</v>
      </c>
      <c r="E13" s="136">
        <f t="shared" si="1"/>
        <v>7.2295868570794175</v>
      </c>
      <c r="F13" s="71">
        <v>11747408.53657</v>
      </c>
      <c r="G13" s="71">
        <v>14766108.177139999</v>
      </c>
      <c r="H13" s="135">
        <f t="shared" si="2"/>
        <v>0.25696728186243845</v>
      </c>
      <c r="I13" s="136">
        <f t="shared" si="3"/>
        <v>7.9399525864163936</v>
      </c>
      <c r="J13" s="71">
        <v>12853805.61057</v>
      </c>
      <c r="K13" s="71">
        <v>16022270.816570001</v>
      </c>
      <c r="L13" s="135">
        <f t="shared" si="4"/>
        <v>0.24650016516466478</v>
      </c>
      <c r="M13" s="136">
        <f t="shared" si="5"/>
        <v>7.9194821312837016</v>
      </c>
    </row>
    <row r="14" spans="1:13" ht="22.5" customHeight="1" x14ac:dyDescent="0.3">
      <c r="A14" s="52" t="s">
        <v>199</v>
      </c>
      <c r="B14" s="71">
        <v>1114884.32647</v>
      </c>
      <c r="C14" s="71">
        <v>1672755.96471</v>
      </c>
      <c r="D14" s="135">
        <f t="shared" si="0"/>
        <v>0.50038521934052094</v>
      </c>
      <c r="E14" s="136">
        <f t="shared" si="1"/>
        <v>8.4147680946098209</v>
      </c>
      <c r="F14" s="71">
        <v>9923585.8116900008</v>
      </c>
      <c r="G14" s="71">
        <v>14541995.523019999</v>
      </c>
      <c r="H14" s="135">
        <f t="shared" si="2"/>
        <v>0.46539726656966107</v>
      </c>
      <c r="I14" s="136">
        <f t="shared" si="3"/>
        <v>7.8194439306228798</v>
      </c>
      <c r="J14" s="71">
        <v>11188142.466569999</v>
      </c>
      <c r="K14" s="71">
        <v>15804044.8411</v>
      </c>
      <c r="L14" s="135">
        <f t="shared" si="4"/>
        <v>0.41257093287131874</v>
      </c>
      <c r="M14" s="136">
        <f t="shared" si="5"/>
        <v>7.8116174763229766</v>
      </c>
    </row>
    <row r="15" spans="1:13" ht="22.5" customHeight="1" x14ac:dyDescent="0.3">
      <c r="A15" s="52" t="s">
        <v>200</v>
      </c>
      <c r="B15" s="71">
        <v>847535.99990000005</v>
      </c>
      <c r="C15" s="71">
        <v>1097269.51095</v>
      </c>
      <c r="D15" s="135">
        <f t="shared" si="0"/>
        <v>0.29465829307482605</v>
      </c>
      <c r="E15" s="136">
        <f t="shared" si="1"/>
        <v>5.5197940803821446</v>
      </c>
      <c r="F15" s="71">
        <v>8242075.4940499999</v>
      </c>
      <c r="G15" s="71">
        <v>10607387.106079999</v>
      </c>
      <c r="H15" s="135">
        <f t="shared" si="2"/>
        <v>0.2869800954550259</v>
      </c>
      <c r="I15" s="136">
        <f t="shared" si="3"/>
        <v>5.703747370510766</v>
      </c>
      <c r="J15" s="71">
        <v>8977370.8476999998</v>
      </c>
      <c r="K15" s="71">
        <v>11634055.58694</v>
      </c>
      <c r="L15" s="135">
        <f t="shared" si="4"/>
        <v>0.29593126810848425</v>
      </c>
      <c r="M15" s="136">
        <f t="shared" si="5"/>
        <v>5.7504767201817142</v>
      </c>
    </row>
    <row r="16" spans="1:13" ht="22.5" customHeight="1" x14ac:dyDescent="0.3">
      <c r="A16" s="52" t="s">
        <v>201</v>
      </c>
      <c r="B16" s="71">
        <v>796579.29983999999</v>
      </c>
      <c r="C16" s="71">
        <v>1199217.4987300001</v>
      </c>
      <c r="D16" s="135">
        <f t="shared" si="0"/>
        <v>0.50545902833637979</v>
      </c>
      <c r="E16" s="136">
        <f t="shared" si="1"/>
        <v>6.0326415566304465</v>
      </c>
      <c r="F16" s="71">
        <v>6973618.5064899996</v>
      </c>
      <c r="G16" s="71">
        <v>8796671.0685300007</v>
      </c>
      <c r="H16" s="135">
        <f t="shared" si="2"/>
        <v>0.26142132098900683</v>
      </c>
      <c r="I16" s="136">
        <f t="shared" si="3"/>
        <v>4.7300988428731063</v>
      </c>
      <c r="J16" s="71">
        <v>7701421.5802499996</v>
      </c>
      <c r="K16" s="71">
        <v>9655653.6399000008</v>
      </c>
      <c r="L16" s="135">
        <f t="shared" si="4"/>
        <v>0.2537495239400418</v>
      </c>
      <c r="M16" s="136">
        <f t="shared" si="5"/>
        <v>4.7725929328301344</v>
      </c>
    </row>
    <row r="17" spans="1:13" ht="22.5" customHeight="1" x14ac:dyDescent="0.3">
      <c r="A17" s="52" t="s">
        <v>202</v>
      </c>
      <c r="B17" s="71">
        <v>240336.28161999999</v>
      </c>
      <c r="C17" s="71">
        <v>322205.71445000003</v>
      </c>
      <c r="D17" s="135">
        <f t="shared" si="0"/>
        <v>0.34064533360570692</v>
      </c>
      <c r="E17" s="136">
        <f t="shared" si="1"/>
        <v>1.6208499165775621</v>
      </c>
      <c r="F17" s="71">
        <v>2150660.2371800002</v>
      </c>
      <c r="G17" s="71">
        <v>3076372.8833499998</v>
      </c>
      <c r="H17" s="135">
        <f t="shared" si="2"/>
        <v>0.43043184142550439</v>
      </c>
      <c r="I17" s="136">
        <f t="shared" si="3"/>
        <v>1.6542107465900422</v>
      </c>
      <c r="J17" s="71">
        <v>2340213.2603600002</v>
      </c>
      <c r="K17" s="71">
        <v>3325708.7008099998</v>
      </c>
      <c r="L17" s="135">
        <f t="shared" si="4"/>
        <v>0.42111351864504809</v>
      </c>
      <c r="M17" s="136">
        <f t="shared" si="5"/>
        <v>1.6438300744911432</v>
      </c>
    </row>
    <row r="18" spans="1:13" ht="22.5" customHeight="1" x14ac:dyDescent="0.3">
      <c r="A18" s="52" t="s">
        <v>203</v>
      </c>
      <c r="B18" s="71">
        <v>223294.08652000001</v>
      </c>
      <c r="C18" s="71">
        <v>227191.71948</v>
      </c>
      <c r="D18" s="135">
        <f t="shared" si="0"/>
        <v>1.7455155309949788E-2</v>
      </c>
      <c r="E18" s="136">
        <f t="shared" si="1"/>
        <v>1.1428837635448423</v>
      </c>
      <c r="F18" s="71">
        <v>1844017.18747</v>
      </c>
      <c r="G18" s="71">
        <v>2317728.3222500002</v>
      </c>
      <c r="H18" s="135">
        <f t="shared" si="2"/>
        <v>0.2568908457029806</v>
      </c>
      <c r="I18" s="136">
        <f t="shared" si="3"/>
        <v>1.2462764572827183</v>
      </c>
      <c r="J18" s="71">
        <v>2008730.5891499999</v>
      </c>
      <c r="K18" s="71">
        <v>2541818.5600800002</v>
      </c>
      <c r="L18" s="135">
        <f t="shared" si="4"/>
        <v>0.26538549958338509</v>
      </c>
      <c r="M18" s="136">
        <f t="shared" si="5"/>
        <v>1.2563691437983182</v>
      </c>
    </row>
    <row r="19" spans="1:13" ht="22.5" customHeight="1" x14ac:dyDescent="0.3">
      <c r="A19" s="52" t="s">
        <v>204</v>
      </c>
      <c r="B19" s="71">
        <v>190031.65297</v>
      </c>
      <c r="C19" s="71">
        <v>219906.23238</v>
      </c>
      <c r="D19" s="135">
        <f t="shared" si="0"/>
        <v>0.15720843840008203</v>
      </c>
      <c r="E19" s="136">
        <f t="shared" si="1"/>
        <v>1.1062342547724138</v>
      </c>
      <c r="F19" s="71">
        <v>1719905.2328300001</v>
      </c>
      <c r="G19" s="71">
        <v>2285769.43823</v>
      </c>
      <c r="H19" s="135">
        <f t="shared" si="2"/>
        <v>0.3290089445619655</v>
      </c>
      <c r="I19" s="136">
        <f t="shared" si="3"/>
        <v>1.2290916973724242</v>
      </c>
      <c r="J19" s="71">
        <v>1893688.7184900001</v>
      </c>
      <c r="K19" s="71">
        <v>2486983.91389</v>
      </c>
      <c r="L19" s="135">
        <f t="shared" si="4"/>
        <v>0.31330133068178423</v>
      </c>
      <c r="M19" s="136">
        <f t="shared" si="5"/>
        <v>1.2292654950303878</v>
      </c>
    </row>
    <row r="20" spans="1:13" ht="22.5" customHeight="1" x14ac:dyDescent="0.3">
      <c r="A20" s="52" t="s">
        <v>205</v>
      </c>
      <c r="B20" s="71">
        <v>124900.59202</v>
      </c>
      <c r="C20" s="71">
        <v>162527.40648000001</v>
      </c>
      <c r="D20" s="135">
        <f t="shared" si="0"/>
        <v>0.30125409216615195</v>
      </c>
      <c r="E20" s="136">
        <f t="shared" si="1"/>
        <v>0.81759112709825965</v>
      </c>
      <c r="F20" s="71">
        <v>1371878.4914200001</v>
      </c>
      <c r="G20" s="71">
        <v>1530454.4440299999</v>
      </c>
      <c r="H20" s="135">
        <f t="shared" si="2"/>
        <v>0.11559037742902545</v>
      </c>
      <c r="I20" s="136">
        <f t="shared" si="3"/>
        <v>0.8229477649419531</v>
      </c>
      <c r="J20" s="71">
        <v>1517310.1921300001</v>
      </c>
      <c r="K20" s="71">
        <v>1661932.1529600001</v>
      </c>
      <c r="L20" s="135">
        <f t="shared" si="4"/>
        <v>9.531469674436166E-2</v>
      </c>
      <c r="M20" s="136">
        <f t="shared" si="5"/>
        <v>0.8214592138313499</v>
      </c>
    </row>
    <row r="21" spans="1:13" ht="22.5" customHeight="1" x14ac:dyDescent="0.3">
      <c r="A21" s="52" t="s">
        <v>206</v>
      </c>
      <c r="B21" s="71">
        <v>113098.68872000001</v>
      </c>
      <c r="C21" s="71">
        <v>123087.62441999999</v>
      </c>
      <c r="D21" s="135">
        <f t="shared" si="0"/>
        <v>8.8320526197520621E-2</v>
      </c>
      <c r="E21" s="136">
        <f t="shared" si="1"/>
        <v>0.61919002930609646</v>
      </c>
      <c r="F21" s="71">
        <v>991236.37331000005</v>
      </c>
      <c r="G21" s="71">
        <v>1249685.57632</v>
      </c>
      <c r="H21" s="135">
        <f t="shared" si="2"/>
        <v>0.26073418002909809</v>
      </c>
      <c r="I21" s="136">
        <f t="shared" si="3"/>
        <v>0.67197423348628693</v>
      </c>
      <c r="J21" s="71">
        <v>1094738.35757</v>
      </c>
      <c r="K21" s="71">
        <v>1386458.91778</v>
      </c>
      <c r="L21" s="135">
        <f t="shared" si="4"/>
        <v>0.26647514284375173</v>
      </c>
      <c r="M21" s="136">
        <f t="shared" si="5"/>
        <v>0.68529840437862621</v>
      </c>
    </row>
    <row r="22" spans="1:13" ht="22.5" customHeight="1" x14ac:dyDescent="0.3">
      <c r="A22" s="52" t="s">
        <v>207</v>
      </c>
      <c r="B22" s="71">
        <v>0</v>
      </c>
      <c r="C22" s="71">
        <v>34.276119999999999</v>
      </c>
      <c r="D22" s="135" t="str">
        <f t="shared" si="0"/>
        <v/>
      </c>
      <c r="E22" s="136">
        <f t="shared" si="1"/>
        <v>1.7242539083279904E-4</v>
      </c>
      <c r="F22" s="71">
        <v>0</v>
      </c>
      <c r="G22" s="71">
        <v>329.43464</v>
      </c>
      <c r="H22" s="135" t="str">
        <f t="shared" si="2"/>
        <v/>
      </c>
      <c r="I22" s="136">
        <f t="shared" si="3"/>
        <v>1.7714182982707762E-4</v>
      </c>
      <c r="J22" s="71">
        <v>0</v>
      </c>
      <c r="K22" s="71">
        <v>329.43464</v>
      </c>
      <c r="L22" s="135" t="str">
        <f t="shared" si="4"/>
        <v/>
      </c>
      <c r="M22" s="136">
        <f t="shared" si="5"/>
        <v>1.6283283279719247E-4</v>
      </c>
    </row>
    <row r="23" spans="1:13" ht="24" customHeight="1" x14ac:dyDescent="0.25">
      <c r="A23" s="66" t="s">
        <v>42</v>
      </c>
      <c r="B23" s="72">
        <f>SUM(B9:B22)</f>
        <v>14913847.144449998</v>
      </c>
      <c r="C23" s="72">
        <f>SUM(C9:C21)</f>
        <v>19878812.415299997</v>
      </c>
      <c r="D23" s="135">
        <f t="shared" si="0"/>
        <v>0.33290975981993021</v>
      </c>
      <c r="E23" s="137">
        <f t="shared" si="1"/>
        <v>100</v>
      </c>
      <c r="F23" s="65">
        <f>SUM(F9:F22)</f>
        <v>139802450.72820997</v>
      </c>
      <c r="G23" s="65">
        <f>SUM(G9:G22)</f>
        <v>185972246.26254997</v>
      </c>
      <c r="H23" s="135">
        <f t="shared" si="2"/>
        <v>0.33025025880339332</v>
      </c>
      <c r="I23" s="137">
        <f t="shared" si="3"/>
        <v>100</v>
      </c>
      <c r="J23" s="72">
        <f>SUM(J9:J22)</f>
        <v>153925291.62134999</v>
      </c>
      <c r="K23" s="72">
        <f>SUM(K9:K22)</f>
        <v>202314628.03961</v>
      </c>
      <c r="L23" s="135">
        <f t="shared" si="4"/>
        <v>0.31436897671953634</v>
      </c>
      <c r="M23" s="137">
        <f t="shared" si="5"/>
        <v>100</v>
      </c>
    </row>
  </sheetData>
  <mergeCells count="5">
    <mergeCell ref="B7:E7"/>
    <mergeCell ref="F7:I7"/>
    <mergeCell ref="J7:M7"/>
    <mergeCell ref="A6:M6"/>
    <mergeCell ref="C2:K2"/>
  </mergeCells>
  <conditionalFormatting sqref="D9:D2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9:H2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9:L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1" sqref="C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0" t="s">
        <v>117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164</v>
      </c>
      <c r="C5" s="73">
        <v>1313199.4968300001</v>
      </c>
      <c r="D5" s="73">
        <v>1354775.3392099999</v>
      </c>
      <c r="E5" s="73">
        <v>1536153.4253199999</v>
      </c>
      <c r="F5" s="73">
        <v>1516335.0619099999</v>
      </c>
      <c r="G5" s="73">
        <v>1283732.0065899999</v>
      </c>
      <c r="H5" s="73">
        <v>1564628.43983</v>
      </c>
      <c r="I5" s="56">
        <v>1324545.59158</v>
      </c>
      <c r="J5" s="56">
        <v>1450820.9781899999</v>
      </c>
      <c r="K5" s="56">
        <v>1552743.95625</v>
      </c>
      <c r="L5" s="56">
        <v>1559433.02975</v>
      </c>
      <c r="M5" s="56">
        <v>1618463.75061</v>
      </c>
      <c r="N5" s="56"/>
      <c r="O5" s="73">
        <v>16074831.076069999</v>
      </c>
      <c r="P5" s="57">
        <f t="shared" ref="P5:P24" si="0">O5/O$26*100</f>
        <v>8.6436720527513771</v>
      </c>
    </row>
    <row r="6" spans="1:16" x14ac:dyDescent="0.25">
      <c r="A6" s="54" t="s">
        <v>98</v>
      </c>
      <c r="B6" s="55" t="s">
        <v>165</v>
      </c>
      <c r="C6" s="73">
        <v>781161.35175000003</v>
      </c>
      <c r="D6" s="73">
        <v>924471.43302999996</v>
      </c>
      <c r="E6" s="73">
        <v>1021304.9712199999</v>
      </c>
      <c r="F6" s="73">
        <v>981761.69665000006</v>
      </c>
      <c r="G6" s="73">
        <v>1080676.3929600001</v>
      </c>
      <c r="H6" s="73">
        <v>1222226.6587499999</v>
      </c>
      <c r="I6" s="56">
        <v>939403.80935999996</v>
      </c>
      <c r="J6" s="56">
        <v>1156490.561</v>
      </c>
      <c r="K6" s="56">
        <v>1232596.27486</v>
      </c>
      <c r="L6" s="56">
        <v>1177951.2500400001</v>
      </c>
      <c r="M6" s="56">
        <v>1436767.40756</v>
      </c>
      <c r="N6" s="56"/>
      <c r="O6" s="73">
        <v>11954811.80718</v>
      </c>
      <c r="P6" s="57">
        <f t="shared" si="0"/>
        <v>6.4282773625815972</v>
      </c>
    </row>
    <row r="7" spans="1:16" x14ac:dyDescent="0.25">
      <c r="A7" s="54" t="s">
        <v>97</v>
      </c>
      <c r="B7" s="55" t="s">
        <v>166</v>
      </c>
      <c r="C7" s="73">
        <v>809275.24210000003</v>
      </c>
      <c r="D7" s="73">
        <v>821652.97855999996</v>
      </c>
      <c r="E7" s="73">
        <v>1071123.24832</v>
      </c>
      <c r="F7" s="73">
        <v>1019038.33018</v>
      </c>
      <c r="G7" s="73">
        <v>1000231.75772</v>
      </c>
      <c r="H7" s="73">
        <v>1181041.0223600001</v>
      </c>
      <c r="I7" s="56">
        <v>906979.18894000002</v>
      </c>
      <c r="J7" s="56">
        <v>1126917.3573799999</v>
      </c>
      <c r="K7" s="56">
        <v>1243240.2583600001</v>
      </c>
      <c r="L7" s="56">
        <v>1149460.09296</v>
      </c>
      <c r="M7" s="56">
        <v>1192610.6718299999</v>
      </c>
      <c r="N7" s="56"/>
      <c r="O7" s="73">
        <v>11521570.148709999</v>
      </c>
      <c r="P7" s="57">
        <f t="shared" si="0"/>
        <v>6.1953169788809221</v>
      </c>
    </row>
    <row r="8" spans="1:16" x14ac:dyDescent="0.25">
      <c r="A8" s="54" t="s">
        <v>96</v>
      </c>
      <c r="B8" s="55" t="s">
        <v>167</v>
      </c>
      <c r="C8" s="73">
        <v>809604.02358000004</v>
      </c>
      <c r="D8" s="73">
        <v>775231.12629000004</v>
      </c>
      <c r="E8" s="73">
        <v>927149.90758</v>
      </c>
      <c r="F8" s="73">
        <v>821047.48361</v>
      </c>
      <c r="G8" s="73">
        <v>759154.78900999995</v>
      </c>
      <c r="H8" s="73">
        <v>1020623.00192</v>
      </c>
      <c r="I8" s="56">
        <v>732519.91261</v>
      </c>
      <c r="J8" s="56">
        <v>735531.78214000002</v>
      </c>
      <c r="K8" s="56">
        <v>951655.65298999997</v>
      </c>
      <c r="L8" s="56">
        <v>1025824.31603</v>
      </c>
      <c r="M8" s="56">
        <v>1039175.88772</v>
      </c>
      <c r="N8" s="56"/>
      <c r="O8" s="73">
        <v>9597517.8834799994</v>
      </c>
      <c r="P8" s="57">
        <f t="shared" si="0"/>
        <v>5.1607259020415954</v>
      </c>
    </row>
    <row r="9" spans="1:16" x14ac:dyDescent="0.25">
      <c r="A9" s="54" t="s">
        <v>95</v>
      </c>
      <c r="B9" s="55" t="s">
        <v>169</v>
      </c>
      <c r="C9" s="73">
        <v>617853.30747</v>
      </c>
      <c r="D9" s="73">
        <v>647003.89197999996</v>
      </c>
      <c r="E9" s="73">
        <v>755288.76188000001</v>
      </c>
      <c r="F9" s="73">
        <v>743646.42072000005</v>
      </c>
      <c r="G9" s="73">
        <v>679261.46455999999</v>
      </c>
      <c r="H9" s="73">
        <v>726800.25636999996</v>
      </c>
      <c r="I9" s="56">
        <v>748133.83005999995</v>
      </c>
      <c r="J9" s="56">
        <v>806498.34912000003</v>
      </c>
      <c r="K9" s="56">
        <v>918826.42984</v>
      </c>
      <c r="L9" s="56">
        <v>965892.02986000001</v>
      </c>
      <c r="M9" s="56">
        <v>826656.33267999999</v>
      </c>
      <c r="N9" s="56"/>
      <c r="O9" s="73">
        <v>8435861.0745400004</v>
      </c>
      <c r="P9" s="57">
        <f t="shared" si="0"/>
        <v>4.5360860257774744</v>
      </c>
    </row>
    <row r="10" spans="1:16" x14ac:dyDescent="0.25">
      <c r="A10" s="54" t="s">
        <v>94</v>
      </c>
      <c r="B10" s="55" t="s">
        <v>168</v>
      </c>
      <c r="C10" s="73">
        <v>564352.97863000003</v>
      </c>
      <c r="D10" s="73">
        <v>592337.81270999997</v>
      </c>
      <c r="E10" s="73">
        <v>715970.02907000005</v>
      </c>
      <c r="F10" s="73">
        <v>736638.40134999994</v>
      </c>
      <c r="G10" s="73">
        <v>559854.70819000003</v>
      </c>
      <c r="H10" s="73">
        <v>730557.94813999999</v>
      </c>
      <c r="I10" s="56">
        <v>628057.70028999995</v>
      </c>
      <c r="J10" s="56">
        <v>773249.29969000001</v>
      </c>
      <c r="K10" s="56">
        <v>852281.26913999999</v>
      </c>
      <c r="L10" s="56">
        <v>891736.27440999995</v>
      </c>
      <c r="M10" s="56">
        <v>962537.58565000002</v>
      </c>
      <c r="N10" s="56"/>
      <c r="O10" s="73">
        <v>8007574.0072699999</v>
      </c>
      <c r="P10" s="57">
        <f t="shared" si="0"/>
        <v>4.3057897983149322</v>
      </c>
    </row>
    <row r="11" spans="1:16" x14ac:dyDescent="0.25">
      <c r="A11" s="54" t="s">
        <v>93</v>
      </c>
      <c r="B11" s="55" t="s">
        <v>170</v>
      </c>
      <c r="C11" s="73">
        <v>688273.45966000005</v>
      </c>
      <c r="D11" s="73">
        <v>684769.53929999995</v>
      </c>
      <c r="E11" s="73">
        <v>756375.58703000005</v>
      </c>
      <c r="F11" s="73">
        <v>734366.22181000002</v>
      </c>
      <c r="G11" s="73">
        <v>613436.22603000002</v>
      </c>
      <c r="H11" s="73">
        <v>760909.30651000002</v>
      </c>
      <c r="I11" s="56">
        <v>531144.23546999996</v>
      </c>
      <c r="J11" s="56">
        <v>701045.86511999997</v>
      </c>
      <c r="K11" s="56">
        <v>651024.16575000004</v>
      </c>
      <c r="L11" s="56">
        <v>740238.49494999996</v>
      </c>
      <c r="M11" s="56">
        <v>752406.57918999996</v>
      </c>
      <c r="N11" s="56"/>
      <c r="O11" s="73">
        <v>7613989.6808200004</v>
      </c>
      <c r="P11" s="57">
        <f t="shared" si="0"/>
        <v>4.0941537427422379</v>
      </c>
    </row>
    <row r="12" spans="1:16" x14ac:dyDescent="0.25">
      <c r="A12" s="54" t="s">
        <v>92</v>
      </c>
      <c r="B12" s="55" t="s">
        <v>172</v>
      </c>
      <c r="C12" s="73">
        <v>369296.29586999997</v>
      </c>
      <c r="D12" s="73">
        <v>415888.25345000002</v>
      </c>
      <c r="E12" s="73">
        <v>488601.86550000001</v>
      </c>
      <c r="F12" s="73">
        <v>562173.52908000001</v>
      </c>
      <c r="G12" s="73">
        <v>452604.15227000002</v>
      </c>
      <c r="H12" s="73">
        <v>667841.42191000003</v>
      </c>
      <c r="I12" s="56">
        <v>478638.09084999998</v>
      </c>
      <c r="J12" s="56">
        <v>565821.95652999997</v>
      </c>
      <c r="K12" s="56">
        <v>545859.19186000002</v>
      </c>
      <c r="L12" s="56">
        <v>507293.04538000003</v>
      </c>
      <c r="M12" s="56">
        <v>570614.20883999998</v>
      </c>
      <c r="N12" s="56"/>
      <c r="O12" s="73">
        <v>5624632.0115400003</v>
      </c>
      <c r="P12" s="57">
        <f t="shared" si="0"/>
        <v>3.0244469938806438</v>
      </c>
    </row>
    <row r="13" spans="1:16" x14ac:dyDescent="0.25">
      <c r="A13" s="54" t="s">
        <v>91</v>
      </c>
      <c r="B13" s="55" t="s">
        <v>171</v>
      </c>
      <c r="C13" s="73">
        <v>392460.81274000002</v>
      </c>
      <c r="D13" s="73">
        <v>431995.59234999999</v>
      </c>
      <c r="E13" s="73">
        <v>492906.44689999998</v>
      </c>
      <c r="F13" s="73">
        <v>532419.97719000001</v>
      </c>
      <c r="G13" s="73">
        <v>407540.30988999997</v>
      </c>
      <c r="H13" s="73">
        <v>528384.73034999997</v>
      </c>
      <c r="I13" s="56">
        <v>439423.65282000002</v>
      </c>
      <c r="J13" s="56">
        <v>542469.23742000002</v>
      </c>
      <c r="K13" s="56">
        <v>517022.36570000002</v>
      </c>
      <c r="L13" s="56">
        <v>585427.51182000001</v>
      </c>
      <c r="M13" s="56">
        <v>592555.45035000006</v>
      </c>
      <c r="N13" s="56"/>
      <c r="O13" s="73">
        <v>5462606.0875300001</v>
      </c>
      <c r="P13" s="57">
        <f t="shared" si="0"/>
        <v>2.9373232820009383</v>
      </c>
    </row>
    <row r="14" spans="1:16" x14ac:dyDescent="0.25">
      <c r="A14" s="54" t="s">
        <v>90</v>
      </c>
      <c r="B14" s="55" t="s">
        <v>208</v>
      </c>
      <c r="C14" s="73">
        <v>327721.13501999999</v>
      </c>
      <c r="D14" s="73">
        <v>367624.07127000001</v>
      </c>
      <c r="E14" s="73">
        <v>419807.39150000003</v>
      </c>
      <c r="F14" s="73">
        <v>430486.17382999999</v>
      </c>
      <c r="G14" s="73">
        <v>407596.15221999999</v>
      </c>
      <c r="H14" s="73">
        <v>486990.77961999999</v>
      </c>
      <c r="I14" s="56">
        <v>372337.66645999998</v>
      </c>
      <c r="J14" s="56">
        <v>394810.90318999998</v>
      </c>
      <c r="K14" s="56">
        <v>450650.62618000002</v>
      </c>
      <c r="L14" s="56">
        <v>564342.96172000002</v>
      </c>
      <c r="M14" s="56">
        <v>497925.74352999998</v>
      </c>
      <c r="N14" s="56"/>
      <c r="O14" s="73">
        <v>4720293.6045399997</v>
      </c>
      <c r="P14" s="57">
        <f t="shared" si="0"/>
        <v>2.5381709902433682</v>
      </c>
    </row>
    <row r="15" spans="1:16" x14ac:dyDescent="0.25">
      <c r="A15" s="54" t="s">
        <v>89</v>
      </c>
      <c r="B15" s="55" t="s">
        <v>209</v>
      </c>
      <c r="C15" s="73">
        <v>292266.48739000002</v>
      </c>
      <c r="D15" s="73">
        <v>323426.86515000003</v>
      </c>
      <c r="E15" s="73">
        <v>416221.06656000001</v>
      </c>
      <c r="F15" s="73">
        <v>389980.27026999998</v>
      </c>
      <c r="G15" s="73">
        <v>341759.39704000001</v>
      </c>
      <c r="H15" s="73">
        <v>470230.73145000002</v>
      </c>
      <c r="I15" s="56">
        <v>377690.13545</v>
      </c>
      <c r="J15" s="56">
        <v>398861.62465999997</v>
      </c>
      <c r="K15" s="56">
        <v>571618.37676000001</v>
      </c>
      <c r="L15" s="56">
        <v>402185.14114999998</v>
      </c>
      <c r="M15" s="56">
        <v>446421.61476000003</v>
      </c>
      <c r="N15" s="56"/>
      <c r="O15" s="73">
        <v>4430661.7106400002</v>
      </c>
      <c r="P15" s="57">
        <f t="shared" si="0"/>
        <v>2.3824316798243794</v>
      </c>
    </row>
    <row r="16" spans="1:16" x14ac:dyDescent="0.25">
      <c r="A16" s="54" t="s">
        <v>88</v>
      </c>
      <c r="B16" s="55" t="s">
        <v>210</v>
      </c>
      <c r="C16" s="73">
        <v>259620.09276999999</v>
      </c>
      <c r="D16" s="73">
        <v>388800.44877999998</v>
      </c>
      <c r="E16" s="73">
        <v>395706.33828000003</v>
      </c>
      <c r="F16" s="73">
        <v>378831.58542999998</v>
      </c>
      <c r="G16" s="73">
        <v>298471.86515000003</v>
      </c>
      <c r="H16" s="73">
        <v>387213.58672000002</v>
      </c>
      <c r="I16" s="56">
        <v>314566.44488999998</v>
      </c>
      <c r="J16" s="56">
        <v>448055.55632999999</v>
      </c>
      <c r="K16" s="56">
        <v>574843.30168999999</v>
      </c>
      <c r="L16" s="56">
        <v>457441.07900999999</v>
      </c>
      <c r="M16" s="56">
        <v>397236.66983999999</v>
      </c>
      <c r="N16" s="56"/>
      <c r="O16" s="73">
        <v>4300786.9688900001</v>
      </c>
      <c r="P16" s="57">
        <f t="shared" si="0"/>
        <v>2.3125961294344317</v>
      </c>
    </row>
    <row r="17" spans="1:16" x14ac:dyDescent="0.25">
      <c r="A17" s="54" t="s">
        <v>87</v>
      </c>
      <c r="B17" s="55" t="s">
        <v>211</v>
      </c>
      <c r="C17" s="73">
        <v>311401.18800999998</v>
      </c>
      <c r="D17" s="73">
        <v>334208.53759000002</v>
      </c>
      <c r="E17" s="73">
        <v>387772.35424999997</v>
      </c>
      <c r="F17" s="73">
        <v>375502.25111999997</v>
      </c>
      <c r="G17" s="73">
        <v>338130.29014</v>
      </c>
      <c r="H17" s="73">
        <v>341909.38046000001</v>
      </c>
      <c r="I17" s="56">
        <v>381680.18949000002</v>
      </c>
      <c r="J17" s="56">
        <v>368596.57282</v>
      </c>
      <c r="K17" s="56">
        <v>387519.38699999999</v>
      </c>
      <c r="L17" s="56">
        <v>428469.07439999998</v>
      </c>
      <c r="M17" s="56">
        <v>421850.12852000003</v>
      </c>
      <c r="N17" s="56"/>
      <c r="O17" s="73">
        <v>4077039.3538000002</v>
      </c>
      <c r="P17" s="57">
        <f t="shared" si="0"/>
        <v>2.1922837604726029</v>
      </c>
    </row>
    <row r="18" spans="1:16" x14ac:dyDescent="0.25">
      <c r="A18" s="54" t="s">
        <v>86</v>
      </c>
      <c r="B18" s="55" t="s">
        <v>212</v>
      </c>
      <c r="C18" s="73">
        <v>260628.68309999999</v>
      </c>
      <c r="D18" s="73">
        <v>259160.40708999999</v>
      </c>
      <c r="E18" s="73">
        <v>351008.52263000002</v>
      </c>
      <c r="F18" s="73">
        <v>326878.07893000002</v>
      </c>
      <c r="G18" s="73">
        <v>284530.49161000003</v>
      </c>
      <c r="H18" s="73">
        <v>347379.23563000001</v>
      </c>
      <c r="I18" s="56">
        <v>253365.80682</v>
      </c>
      <c r="J18" s="56">
        <v>310907.15461000003</v>
      </c>
      <c r="K18" s="56">
        <v>321502.70211000001</v>
      </c>
      <c r="L18" s="56">
        <v>297828.03775000002</v>
      </c>
      <c r="M18" s="56">
        <v>453515.70136000001</v>
      </c>
      <c r="N18" s="56"/>
      <c r="O18" s="73">
        <v>3466704.8216400002</v>
      </c>
      <c r="P18" s="57">
        <f t="shared" si="0"/>
        <v>1.8640979454245081</v>
      </c>
    </row>
    <row r="19" spans="1:16" x14ac:dyDescent="0.25">
      <c r="A19" s="54" t="s">
        <v>85</v>
      </c>
      <c r="B19" s="55" t="s">
        <v>213</v>
      </c>
      <c r="C19" s="73">
        <v>236148.00232999999</v>
      </c>
      <c r="D19" s="73">
        <v>235212.88604000001</v>
      </c>
      <c r="E19" s="73">
        <v>294609.51001000003</v>
      </c>
      <c r="F19" s="73">
        <v>303609.45850000001</v>
      </c>
      <c r="G19" s="73">
        <v>261268.10806999999</v>
      </c>
      <c r="H19" s="73">
        <v>298035.79944999999</v>
      </c>
      <c r="I19" s="56">
        <v>264165.80203999998</v>
      </c>
      <c r="J19" s="56">
        <v>291731.41759999999</v>
      </c>
      <c r="K19" s="56">
        <v>356036.76877000002</v>
      </c>
      <c r="L19" s="56">
        <v>368572.82965999999</v>
      </c>
      <c r="M19" s="56">
        <v>381168.59187</v>
      </c>
      <c r="N19" s="56"/>
      <c r="O19" s="73">
        <v>3290559.1743399999</v>
      </c>
      <c r="P19" s="57">
        <f t="shared" si="0"/>
        <v>1.7693818515771909</v>
      </c>
    </row>
    <row r="20" spans="1:16" x14ac:dyDescent="0.25">
      <c r="A20" s="54" t="s">
        <v>84</v>
      </c>
      <c r="B20" s="55" t="s">
        <v>214</v>
      </c>
      <c r="C20" s="73">
        <v>219243.36222000001</v>
      </c>
      <c r="D20" s="73">
        <v>252191.91584999999</v>
      </c>
      <c r="E20" s="73">
        <v>250479.69193999999</v>
      </c>
      <c r="F20" s="73">
        <v>319704.61232000001</v>
      </c>
      <c r="G20" s="73">
        <v>363770.10089</v>
      </c>
      <c r="H20" s="73">
        <v>277582.25822999998</v>
      </c>
      <c r="I20" s="56">
        <v>251159.22954999999</v>
      </c>
      <c r="J20" s="56">
        <v>291602.17034000001</v>
      </c>
      <c r="K20" s="56">
        <v>286439.71762000001</v>
      </c>
      <c r="L20" s="56">
        <v>215004.05077</v>
      </c>
      <c r="M20" s="56">
        <v>363341.87404999998</v>
      </c>
      <c r="N20" s="56"/>
      <c r="O20" s="73">
        <v>3090518.9837799999</v>
      </c>
      <c r="P20" s="57">
        <f t="shared" si="0"/>
        <v>1.6618173119320714</v>
      </c>
    </row>
    <row r="21" spans="1:16" x14ac:dyDescent="0.25">
      <c r="A21" s="54" t="s">
        <v>83</v>
      </c>
      <c r="B21" s="55" t="s">
        <v>173</v>
      </c>
      <c r="C21" s="73">
        <v>177886.66941</v>
      </c>
      <c r="D21" s="73">
        <v>234822.45847000001</v>
      </c>
      <c r="E21" s="73">
        <v>235968.95084</v>
      </c>
      <c r="F21" s="73">
        <v>208178.91391</v>
      </c>
      <c r="G21" s="73">
        <v>154692.61353</v>
      </c>
      <c r="H21" s="73">
        <v>227157.15938</v>
      </c>
      <c r="I21" s="56">
        <v>228804.40648000001</v>
      </c>
      <c r="J21" s="56">
        <v>212664.74267000001</v>
      </c>
      <c r="K21" s="56">
        <v>227717.40562000001</v>
      </c>
      <c r="L21" s="56">
        <v>277267.36839999998</v>
      </c>
      <c r="M21" s="56">
        <v>515894.90723000001</v>
      </c>
      <c r="N21" s="56"/>
      <c r="O21" s="73">
        <v>2701055.5959399999</v>
      </c>
      <c r="P21" s="57">
        <f t="shared" si="0"/>
        <v>1.4523971453927227</v>
      </c>
    </row>
    <row r="22" spans="1:16" x14ac:dyDescent="0.25">
      <c r="A22" s="54" t="s">
        <v>82</v>
      </c>
      <c r="B22" s="55" t="s">
        <v>215</v>
      </c>
      <c r="C22" s="73">
        <v>147102.60913</v>
      </c>
      <c r="D22" s="73">
        <v>203333.83428000001</v>
      </c>
      <c r="E22" s="73">
        <v>237578.84894</v>
      </c>
      <c r="F22" s="73">
        <v>211666.81039999999</v>
      </c>
      <c r="G22" s="73">
        <v>228120.19636</v>
      </c>
      <c r="H22" s="73">
        <v>236682.42421</v>
      </c>
      <c r="I22" s="56">
        <v>259433.74161</v>
      </c>
      <c r="J22" s="56">
        <v>219818.15831</v>
      </c>
      <c r="K22" s="56">
        <v>264845.3934</v>
      </c>
      <c r="L22" s="56">
        <v>322656.72944999998</v>
      </c>
      <c r="M22" s="56">
        <v>291231.27075999998</v>
      </c>
      <c r="N22" s="56"/>
      <c r="O22" s="73">
        <v>2622470.0168499998</v>
      </c>
      <c r="P22" s="57">
        <f t="shared" si="0"/>
        <v>1.4101405287903424</v>
      </c>
    </row>
    <row r="23" spans="1:16" x14ac:dyDescent="0.25">
      <c r="A23" s="54" t="s">
        <v>81</v>
      </c>
      <c r="B23" s="55" t="s">
        <v>216</v>
      </c>
      <c r="C23" s="73">
        <v>168418.73042000001</v>
      </c>
      <c r="D23" s="73">
        <v>230445.01371999999</v>
      </c>
      <c r="E23" s="73">
        <v>222579.54113</v>
      </c>
      <c r="F23" s="73">
        <v>195556.43356999999</v>
      </c>
      <c r="G23" s="73">
        <v>195695.49069000001</v>
      </c>
      <c r="H23" s="73">
        <v>219080.73314</v>
      </c>
      <c r="I23" s="56">
        <v>190919.14361999999</v>
      </c>
      <c r="J23" s="56">
        <v>241707.15556000001</v>
      </c>
      <c r="K23" s="56">
        <v>321833.72194999998</v>
      </c>
      <c r="L23" s="56">
        <v>231705.49093</v>
      </c>
      <c r="M23" s="56">
        <v>285959.28988</v>
      </c>
      <c r="N23" s="56"/>
      <c r="O23" s="73">
        <v>2503900.7446099999</v>
      </c>
      <c r="P23" s="57">
        <f t="shared" si="0"/>
        <v>1.3463840949014882</v>
      </c>
    </row>
    <row r="24" spans="1:16" x14ac:dyDescent="0.25">
      <c r="A24" s="54" t="s">
        <v>80</v>
      </c>
      <c r="B24" s="55" t="s">
        <v>217</v>
      </c>
      <c r="C24" s="73">
        <v>136071.78271999999</v>
      </c>
      <c r="D24" s="73">
        <v>141036.10754999999</v>
      </c>
      <c r="E24" s="73">
        <v>207483.88240999999</v>
      </c>
      <c r="F24" s="73">
        <v>207578.72450000001</v>
      </c>
      <c r="G24" s="73">
        <v>200820.63771000001</v>
      </c>
      <c r="H24" s="73">
        <v>210817.34656000001</v>
      </c>
      <c r="I24" s="56">
        <v>233464.48633000001</v>
      </c>
      <c r="J24" s="56">
        <v>205073.03521999999</v>
      </c>
      <c r="K24" s="56">
        <v>234672.44052</v>
      </c>
      <c r="L24" s="56">
        <v>221082.6508</v>
      </c>
      <c r="M24" s="56">
        <v>282533.98336000001</v>
      </c>
      <c r="N24" s="56"/>
      <c r="O24" s="73">
        <v>2280635.0776800001</v>
      </c>
      <c r="P24" s="57">
        <f t="shared" si="0"/>
        <v>1.2263308765224401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74">
        <f>SUM(O5:O24)</f>
        <v>121778019.82984997</v>
      </c>
      <c r="P25" s="60">
        <f>SUM(P5:P24)</f>
        <v>65.481824453487263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74">
        <v>185972246.26254997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2021-12-01T11:14:44Z</dcterms:modified>
</cp:coreProperties>
</file>