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8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9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10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11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nuralsurmen\Desktop\Aralık ayı rakam açıklaması\"/>
    </mc:Choice>
  </mc:AlternateContent>
  <bookViews>
    <workbookView xWindow="240" yWindow="480" windowWidth="15570" windowHeight="7590" tabRatio="900"/>
  </bookViews>
  <sheets>
    <sheet name="SEKTOR_USD" sheetId="1" r:id="rId1"/>
    <sheet name="SECILMIS_ISTATISTIK" sheetId="14" r:id="rId2"/>
    <sheet name="SEKTOR_TL" sheetId="2" r:id="rId3"/>
    <sheet name="USDvsTL" sheetId="3" r:id="rId4"/>
    <sheet name="GEN_SEK" sheetId="4" r:id="rId5"/>
    <sheet name="Toplam İhracat  bar gra" sheetId="15" r:id="rId6"/>
    <sheet name="ULKE" sheetId="23" r:id="rId7"/>
    <sheet name="KARŞL." sheetId="16" r:id="rId8"/>
    <sheet name="SEKT1" sheetId="17" r:id="rId9"/>
    <sheet name="SEKT2 " sheetId="18" r:id="rId10"/>
    <sheet name="SEKT3 " sheetId="19" r:id="rId11"/>
    <sheet name="SEKT4 " sheetId="20" r:id="rId12"/>
    <sheet name="SEKT5 " sheetId="21" r:id="rId13"/>
    <sheet name="2002_2020_AYLIK_IHR" sheetId="22" r:id="rId14"/>
  </sheets>
  <definedNames>
    <definedName name="_xlnm._FilterDatabase" localSheetId="13" hidden="1">'2002_2020_AYLIK_IHR'!$A$1:$O$1</definedName>
  </definedNames>
  <calcPr calcId="162913"/>
</workbook>
</file>

<file path=xl/calcChain.xml><?xml version="1.0" encoding="utf-8"?>
<calcChain xmlns="http://schemas.openxmlformats.org/spreadsheetml/2006/main">
  <c r="M46" i="1" l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I46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L46" i="1"/>
  <c r="H46" i="1"/>
  <c r="E46" i="1"/>
  <c r="D46" i="1"/>
  <c r="K45" i="1"/>
  <c r="L45" i="1" s="1"/>
  <c r="J45" i="1"/>
  <c r="G45" i="1"/>
  <c r="I45" i="1" s="1"/>
  <c r="F45" i="1"/>
  <c r="C45" i="1"/>
  <c r="B45" i="1"/>
  <c r="M45" i="1" l="1"/>
  <c r="D45" i="1"/>
  <c r="E45" i="1"/>
  <c r="H45" i="1"/>
  <c r="C23" i="4" l="1"/>
  <c r="L22" i="4" l="1"/>
  <c r="K23" i="4"/>
  <c r="M22" i="4" s="1"/>
  <c r="J23" i="4"/>
  <c r="G23" i="4"/>
  <c r="I22" i="4" s="1"/>
  <c r="F23" i="4"/>
  <c r="H22" i="4"/>
  <c r="D22" i="4"/>
  <c r="B23" i="4"/>
  <c r="O80" i="22" l="1"/>
  <c r="O81" i="22"/>
  <c r="D91" i="14"/>
  <c r="D90" i="14"/>
  <c r="D89" i="14"/>
  <c r="D88" i="14"/>
  <c r="D87" i="14"/>
  <c r="D86" i="14"/>
  <c r="D85" i="14"/>
  <c r="D84" i="14"/>
  <c r="D83" i="14"/>
  <c r="D82" i="14"/>
  <c r="D76" i="14"/>
  <c r="D75" i="14"/>
  <c r="D74" i="14"/>
  <c r="D73" i="14"/>
  <c r="D72" i="14"/>
  <c r="D71" i="14"/>
  <c r="D70" i="14"/>
  <c r="D69" i="14"/>
  <c r="D68" i="14"/>
  <c r="D67" i="14"/>
  <c r="D61" i="14"/>
  <c r="D60" i="14"/>
  <c r="D59" i="14"/>
  <c r="D58" i="14"/>
  <c r="D57" i="14"/>
  <c r="D56" i="14"/>
  <c r="D55" i="14"/>
  <c r="D54" i="14"/>
  <c r="D53" i="14"/>
  <c r="D52" i="14"/>
  <c r="D46" i="14"/>
  <c r="D45" i="14"/>
  <c r="D44" i="14"/>
  <c r="D43" i="14"/>
  <c r="D42" i="14"/>
  <c r="D41" i="14"/>
  <c r="D40" i="14"/>
  <c r="D39" i="14"/>
  <c r="D38" i="14"/>
  <c r="D37" i="14"/>
  <c r="D31" i="14"/>
  <c r="D30" i="14"/>
  <c r="D29" i="14"/>
  <c r="D28" i="14"/>
  <c r="D27" i="14"/>
  <c r="D26" i="14"/>
  <c r="D25" i="14"/>
  <c r="D24" i="14"/>
  <c r="D23" i="14"/>
  <c r="D22" i="14"/>
  <c r="D15" i="14"/>
  <c r="D14" i="14"/>
  <c r="D13" i="14"/>
  <c r="D12" i="14"/>
  <c r="D11" i="14"/>
  <c r="D10" i="14"/>
  <c r="D9" i="14"/>
  <c r="D8" i="14"/>
  <c r="D7" i="14"/>
  <c r="D6" i="14"/>
  <c r="O79" i="22"/>
  <c r="O78" i="22"/>
  <c r="O63" i="22"/>
  <c r="O64" i="22"/>
  <c r="O65" i="22"/>
  <c r="O66" i="22"/>
  <c r="O67" i="22"/>
  <c r="O68" i="22"/>
  <c r="O69" i="22"/>
  <c r="O70" i="22"/>
  <c r="O71" i="22"/>
  <c r="O72" i="22"/>
  <c r="O73" i="22"/>
  <c r="O74" i="22"/>
  <c r="O75" i="22"/>
  <c r="O76" i="22"/>
  <c r="O77" i="22"/>
  <c r="D59" i="22"/>
  <c r="E59" i="22"/>
  <c r="F59" i="22"/>
  <c r="G59" i="22"/>
  <c r="H59" i="22"/>
  <c r="I59" i="22"/>
  <c r="J59" i="22"/>
  <c r="K59" i="22"/>
  <c r="L59" i="22"/>
  <c r="M59" i="22"/>
  <c r="N59" i="22"/>
  <c r="C59" i="22"/>
  <c r="D58" i="22"/>
  <c r="E58" i="22"/>
  <c r="F58" i="22"/>
  <c r="G58" i="22"/>
  <c r="H58" i="22"/>
  <c r="I58" i="22"/>
  <c r="J58" i="22"/>
  <c r="K58" i="22"/>
  <c r="L58" i="22"/>
  <c r="M58" i="22"/>
  <c r="N58" i="22"/>
  <c r="C58" i="22"/>
  <c r="D25" i="22"/>
  <c r="E25" i="22"/>
  <c r="F25" i="22"/>
  <c r="G25" i="22"/>
  <c r="H25" i="22"/>
  <c r="I25" i="22"/>
  <c r="J25" i="22"/>
  <c r="K25" i="22"/>
  <c r="L25" i="22"/>
  <c r="M25" i="22"/>
  <c r="N25" i="22"/>
  <c r="C25" i="22"/>
  <c r="D24" i="22"/>
  <c r="E24" i="22"/>
  <c r="F24" i="22"/>
  <c r="G24" i="22"/>
  <c r="H24" i="22"/>
  <c r="I24" i="22"/>
  <c r="J24" i="22"/>
  <c r="K24" i="22"/>
  <c r="L24" i="22"/>
  <c r="M24" i="22"/>
  <c r="N24" i="22"/>
  <c r="C24" i="22"/>
  <c r="D3" i="22"/>
  <c r="E3" i="22"/>
  <c r="F3" i="22"/>
  <c r="G3" i="22"/>
  <c r="H3" i="22"/>
  <c r="I3" i="22"/>
  <c r="J3" i="22"/>
  <c r="K3" i="22"/>
  <c r="L3" i="22"/>
  <c r="M3" i="22"/>
  <c r="N3" i="22"/>
  <c r="C3" i="22"/>
  <c r="D2" i="22"/>
  <c r="E2" i="22"/>
  <c r="F2" i="22"/>
  <c r="G2" i="22"/>
  <c r="H2" i="22"/>
  <c r="I2" i="22"/>
  <c r="J2" i="22"/>
  <c r="K2" i="22"/>
  <c r="L2" i="22"/>
  <c r="M2" i="22"/>
  <c r="N2" i="22"/>
  <c r="C2" i="22"/>
  <c r="E22" i="4"/>
  <c r="A43" i="2"/>
  <c r="A31" i="2"/>
  <c r="A32" i="2"/>
  <c r="A33" i="2"/>
  <c r="A34" i="2"/>
  <c r="A35" i="2"/>
  <c r="A36" i="2"/>
  <c r="A37" i="2"/>
  <c r="A38" i="2"/>
  <c r="A39" i="2"/>
  <c r="A40" i="2"/>
  <c r="A41" i="2"/>
  <c r="A30" i="2"/>
  <c r="A28" i="2"/>
  <c r="A25" i="2"/>
  <c r="A26" i="2"/>
  <c r="A24" i="2"/>
  <c r="A21" i="2"/>
  <c r="A19" i="2"/>
  <c r="A11" i="2"/>
  <c r="A12" i="2"/>
  <c r="A13" i="2"/>
  <c r="A14" i="2"/>
  <c r="A15" i="2"/>
  <c r="A16" i="2"/>
  <c r="A17" i="2"/>
  <c r="A10" i="2"/>
  <c r="K43" i="2"/>
  <c r="K41" i="2"/>
  <c r="K40" i="2"/>
  <c r="L40" i="2" s="1"/>
  <c r="G40" i="3" s="1"/>
  <c r="K39" i="2"/>
  <c r="K38" i="2"/>
  <c r="K37" i="2"/>
  <c r="K36" i="2"/>
  <c r="K35" i="2"/>
  <c r="K34" i="2"/>
  <c r="K33" i="2"/>
  <c r="K32" i="2"/>
  <c r="K31" i="2"/>
  <c r="K30" i="2"/>
  <c r="K28" i="2"/>
  <c r="K26" i="2"/>
  <c r="K25" i="2"/>
  <c r="K24" i="2"/>
  <c r="K21" i="2"/>
  <c r="K19" i="2"/>
  <c r="L19" i="2" s="1"/>
  <c r="G19" i="3" s="1"/>
  <c r="K17" i="2"/>
  <c r="K16" i="2"/>
  <c r="K15" i="2"/>
  <c r="K14" i="2"/>
  <c r="K13" i="2"/>
  <c r="K12" i="2"/>
  <c r="K11" i="2"/>
  <c r="K10" i="2"/>
  <c r="J43" i="2"/>
  <c r="L43" i="2" s="1"/>
  <c r="G43" i="3" s="1"/>
  <c r="J41" i="2"/>
  <c r="L41" i="2" s="1"/>
  <c r="G41" i="3" s="1"/>
  <c r="J40" i="2"/>
  <c r="J39" i="2"/>
  <c r="J38" i="2"/>
  <c r="J37" i="2"/>
  <c r="J36" i="2"/>
  <c r="L36" i="2" s="1"/>
  <c r="G36" i="3" s="1"/>
  <c r="J35" i="2"/>
  <c r="L35" i="2" s="1"/>
  <c r="G35" i="3" s="1"/>
  <c r="J34" i="2"/>
  <c r="L34" i="2" s="1"/>
  <c r="G34" i="3" s="1"/>
  <c r="J33" i="2"/>
  <c r="L33" i="2" s="1"/>
  <c r="G33" i="3" s="1"/>
  <c r="J32" i="2"/>
  <c r="J31" i="2"/>
  <c r="J30" i="2"/>
  <c r="J28" i="2"/>
  <c r="L28" i="2" s="1"/>
  <c r="G28" i="3" s="1"/>
  <c r="J26" i="2"/>
  <c r="L26" i="2" s="1"/>
  <c r="G26" i="3" s="1"/>
  <c r="J25" i="2"/>
  <c r="J24" i="2"/>
  <c r="J21" i="2"/>
  <c r="J19" i="2"/>
  <c r="J17" i="2"/>
  <c r="J16" i="2"/>
  <c r="J15" i="2"/>
  <c r="J14" i="2"/>
  <c r="J13" i="2"/>
  <c r="L13" i="2" s="1"/>
  <c r="G13" i="3" s="1"/>
  <c r="J12" i="2"/>
  <c r="L12" i="2" s="1"/>
  <c r="G12" i="3" s="1"/>
  <c r="J11" i="2"/>
  <c r="L11" i="2" s="1"/>
  <c r="G11" i="3" s="1"/>
  <c r="J10" i="2"/>
  <c r="G43" i="2"/>
  <c r="G41" i="2"/>
  <c r="G40" i="2"/>
  <c r="G39" i="2"/>
  <c r="G38" i="2"/>
  <c r="G37" i="2"/>
  <c r="G36" i="2"/>
  <c r="H36" i="2" s="1"/>
  <c r="E36" i="3" s="1"/>
  <c r="G35" i="2"/>
  <c r="G34" i="2"/>
  <c r="G33" i="2"/>
  <c r="G32" i="2"/>
  <c r="G31" i="2"/>
  <c r="G30" i="2"/>
  <c r="G28" i="2"/>
  <c r="H28" i="2" s="1"/>
  <c r="E28" i="3" s="1"/>
  <c r="G26" i="2"/>
  <c r="G25" i="2"/>
  <c r="G24" i="2"/>
  <c r="G21" i="2"/>
  <c r="G19" i="2"/>
  <c r="G17" i="2"/>
  <c r="G16" i="2"/>
  <c r="G15" i="2"/>
  <c r="H15" i="2" s="1"/>
  <c r="E15" i="3" s="1"/>
  <c r="G14" i="2"/>
  <c r="H14" i="2" s="1"/>
  <c r="E14" i="3" s="1"/>
  <c r="G13" i="2"/>
  <c r="G12" i="2"/>
  <c r="G11" i="2"/>
  <c r="G10" i="2"/>
  <c r="F43" i="2"/>
  <c r="F41" i="2"/>
  <c r="H41" i="2" s="1"/>
  <c r="E41" i="3" s="1"/>
  <c r="F40" i="2"/>
  <c r="F39" i="2"/>
  <c r="H39" i="2" s="1"/>
  <c r="E39" i="3" s="1"/>
  <c r="F38" i="2"/>
  <c r="F37" i="2"/>
  <c r="F36" i="2"/>
  <c r="F35" i="2"/>
  <c r="H35" i="2" s="1"/>
  <c r="E35" i="3" s="1"/>
  <c r="F34" i="2"/>
  <c r="H34" i="2" s="1"/>
  <c r="E34" i="3" s="1"/>
  <c r="F33" i="2"/>
  <c r="F32" i="2"/>
  <c r="F31" i="2"/>
  <c r="F30" i="2"/>
  <c r="H30" i="2" s="1"/>
  <c r="E30" i="3" s="1"/>
  <c r="F28" i="2"/>
  <c r="F26" i="2"/>
  <c r="F25" i="2"/>
  <c r="F24" i="2"/>
  <c r="F21" i="2"/>
  <c r="F19" i="2"/>
  <c r="F17" i="2"/>
  <c r="H17" i="2" s="1"/>
  <c r="E17" i="3" s="1"/>
  <c r="F16" i="2"/>
  <c r="H16" i="2" s="1"/>
  <c r="E16" i="3" s="1"/>
  <c r="F15" i="2"/>
  <c r="F14" i="2"/>
  <c r="F13" i="2"/>
  <c r="F12" i="2"/>
  <c r="F11" i="2"/>
  <c r="H11" i="2" s="1"/>
  <c r="E11" i="3" s="1"/>
  <c r="F10" i="2"/>
  <c r="H10" i="2" s="1"/>
  <c r="E10" i="3" s="1"/>
  <c r="C43" i="2"/>
  <c r="D43" i="2" s="1"/>
  <c r="C43" i="3" s="1"/>
  <c r="C41" i="2"/>
  <c r="C40" i="2"/>
  <c r="C39" i="2"/>
  <c r="C38" i="2"/>
  <c r="C37" i="2"/>
  <c r="C36" i="2"/>
  <c r="D36" i="2" s="1"/>
  <c r="C36" i="3" s="1"/>
  <c r="C35" i="2"/>
  <c r="C34" i="2"/>
  <c r="C33" i="2"/>
  <c r="C32" i="2"/>
  <c r="C31" i="2"/>
  <c r="C30" i="2"/>
  <c r="C28" i="2"/>
  <c r="C26" i="2"/>
  <c r="C25" i="2"/>
  <c r="C24" i="2"/>
  <c r="D24" i="2" s="1"/>
  <c r="C24" i="3" s="1"/>
  <c r="C21" i="2"/>
  <c r="C19" i="2"/>
  <c r="C17" i="2"/>
  <c r="C16" i="2"/>
  <c r="C15" i="2"/>
  <c r="C14" i="2"/>
  <c r="C13" i="2"/>
  <c r="C12" i="2"/>
  <c r="D12" i="2" s="1"/>
  <c r="C12" i="3" s="1"/>
  <c r="C11" i="2"/>
  <c r="C10" i="2"/>
  <c r="B43" i="2"/>
  <c r="B41" i="2"/>
  <c r="B40" i="2"/>
  <c r="B39" i="2"/>
  <c r="D39" i="2" s="1"/>
  <c r="C39" i="3" s="1"/>
  <c r="B38" i="2"/>
  <c r="B37" i="2"/>
  <c r="B36" i="2"/>
  <c r="B35" i="2"/>
  <c r="B34" i="2"/>
  <c r="B33" i="2"/>
  <c r="B32" i="2"/>
  <c r="B31" i="2"/>
  <c r="B30" i="2"/>
  <c r="B28" i="2"/>
  <c r="D28" i="2" s="1"/>
  <c r="C28" i="3" s="1"/>
  <c r="B26" i="2"/>
  <c r="B25" i="2"/>
  <c r="B24" i="2"/>
  <c r="B21" i="2"/>
  <c r="B19" i="2"/>
  <c r="B17" i="2"/>
  <c r="D17" i="2" s="1"/>
  <c r="C17" i="3" s="1"/>
  <c r="B16" i="2"/>
  <c r="B15" i="2"/>
  <c r="D15" i="2" s="1"/>
  <c r="C15" i="3" s="1"/>
  <c r="B14" i="2"/>
  <c r="B13" i="2"/>
  <c r="B12" i="2"/>
  <c r="B11" i="2"/>
  <c r="B10" i="2"/>
  <c r="C7" i="2"/>
  <c r="B7" i="2"/>
  <c r="F6" i="2"/>
  <c r="B6" i="2"/>
  <c r="K42" i="1"/>
  <c r="K42" i="2" s="1"/>
  <c r="J42" i="1"/>
  <c r="J42" i="2" s="1"/>
  <c r="G42" i="1"/>
  <c r="G42" i="2" s="1"/>
  <c r="F42" i="1"/>
  <c r="F42" i="2"/>
  <c r="C42" i="1"/>
  <c r="C42" i="2"/>
  <c r="B42" i="1"/>
  <c r="B42" i="2" s="1"/>
  <c r="K29" i="1"/>
  <c r="K29" i="2" s="1"/>
  <c r="J29" i="1"/>
  <c r="J29" i="2" s="1"/>
  <c r="G29" i="1"/>
  <c r="F29" i="1"/>
  <c r="F29" i="2" s="1"/>
  <c r="C29" i="1"/>
  <c r="C29" i="2" s="1"/>
  <c r="B29" i="1"/>
  <c r="K27" i="1"/>
  <c r="L27" i="1" s="1"/>
  <c r="F27" i="3" s="1"/>
  <c r="J27" i="1"/>
  <c r="J27" i="2" s="1"/>
  <c r="G27" i="1"/>
  <c r="F27" i="1"/>
  <c r="F27" i="2"/>
  <c r="C27" i="1"/>
  <c r="C27" i="2" s="1"/>
  <c r="B27" i="1"/>
  <c r="B27" i="2"/>
  <c r="K23" i="1"/>
  <c r="J23" i="1"/>
  <c r="G23" i="1"/>
  <c r="F23" i="1"/>
  <c r="F23" i="2" s="1"/>
  <c r="C23" i="1"/>
  <c r="C23" i="2" s="1"/>
  <c r="B23" i="1"/>
  <c r="B23" i="2" s="1"/>
  <c r="K20" i="1"/>
  <c r="J20" i="1"/>
  <c r="J20" i="2"/>
  <c r="G20" i="1"/>
  <c r="G20" i="2" s="1"/>
  <c r="F20" i="1"/>
  <c r="F20" i="2"/>
  <c r="C20" i="1"/>
  <c r="C20" i="2" s="1"/>
  <c r="B20" i="1"/>
  <c r="B20" i="2" s="1"/>
  <c r="K18" i="1"/>
  <c r="L18" i="1" s="1"/>
  <c r="F18" i="3" s="1"/>
  <c r="J18" i="1"/>
  <c r="J18" i="2" s="1"/>
  <c r="G18" i="1"/>
  <c r="G18" i="2" s="1"/>
  <c r="F18" i="1"/>
  <c r="F18" i="2" s="1"/>
  <c r="C18" i="1"/>
  <c r="C18" i="2"/>
  <c r="B18" i="1"/>
  <c r="B18" i="2" s="1"/>
  <c r="K9" i="1"/>
  <c r="J9" i="1"/>
  <c r="J9" i="2" s="1"/>
  <c r="G9" i="1"/>
  <c r="G8" i="1" s="1"/>
  <c r="F9" i="1"/>
  <c r="C9" i="1"/>
  <c r="C9" i="2" s="1"/>
  <c r="B9" i="1"/>
  <c r="G27" i="2"/>
  <c r="K9" i="2"/>
  <c r="K18" i="2"/>
  <c r="K27" i="2"/>
  <c r="J46" i="2"/>
  <c r="F46" i="2"/>
  <c r="C46" i="2"/>
  <c r="C45" i="2"/>
  <c r="B46" i="2"/>
  <c r="H23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3" i="4"/>
  <c r="M23" i="4"/>
  <c r="L23" i="4"/>
  <c r="M21" i="4"/>
  <c r="L21" i="4"/>
  <c r="M20" i="4"/>
  <c r="L20" i="4"/>
  <c r="M19" i="4"/>
  <c r="L19" i="4"/>
  <c r="M18" i="4"/>
  <c r="L18" i="4"/>
  <c r="M17" i="4"/>
  <c r="L17" i="4"/>
  <c r="M16" i="4"/>
  <c r="L16" i="4"/>
  <c r="M15" i="4"/>
  <c r="L15" i="4"/>
  <c r="M14" i="4"/>
  <c r="L14" i="4"/>
  <c r="M13" i="4"/>
  <c r="L13" i="4"/>
  <c r="M12" i="4"/>
  <c r="L12" i="4"/>
  <c r="M11" i="4"/>
  <c r="L11" i="4"/>
  <c r="M10" i="4"/>
  <c r="L10" i="4"/>
  <c r="M9" i="4"/>
  <c r="L9" i="4"/>
  <c r="L43" i="1"/>
  <c r="F43" i="3" s="1"/>
  <c r="L41" i="1"/>
  <c r="F41" i="3" s="1"/>
  <c r="L40" i="1"/>
  <c r="F40" i="3" s="1"/>
  <c r="L39" i="1"/>
  <c r="F39" i="3" s="1"/>
  <c r="L38" i="1"/>
  <c r="F38" i="3" s="1"/>
  <c r="L37" i="1"/>
  <c r="F37" i="3" s="1"/>
  <c r="L36" i="1"/>
  <c r="F36" i="3" s="1"/>
  <c r="L35" i="1"/>
  <c r="F35" i="3" s="1"/>
  <c r="L34" i="1"/>
  <c r="F34" i="3" s="1"/>
  <c r="L33" i="1"/>
  <c r="F33" i="3" s="1"/>
  <c r="L32" i="1"/>
  <c r="F32" i="3" s="1"/>
  <c r="L31" i="1"/>
  <c r="F31" i="3" s="1"/>
  <c r="L30" i="1"/>
  <c r="F30" i="3" s="1"/>
  <c r="L28" i="1"/>
  <c r="F28" i="3" s="1"/>
  <c r="L26" i="1"/>
  <c r="F26" i="3" s="1"/>
  <c r="L25" i="1"/>
  <c r="F25" i="3" s="1"/>
  <c r="L24" i="1"/>
  <c r="F24" i="3" s="1"/>
  <c r="L21" i="1"/>
  <c r="F21" i="3" s="1"/>
  <c r="L19" i="1"/>
  <c r="F19" i="3" s="1"/>
  <c r="L17" i="1"/>
  <c r="F17" i="3" s="1"/>
  <c r="L16" i="1"/>
  <c r="F16" i="3" s="1"/>
  <c r="L15" i="1"/>
  <c r="F15" i="3" s="1"/>
  <c r="L14" i="1"/>
  <c r="F14" i="3" s="1"/>
  <c r="L13" i="1"/>
  <c r="F13" i="3" s="1"/>
  <c r="L12" i="1"/>
  <c r="F12" i="3" s="1"/>
  <c r="L11" i="1"/>
  <c r="F11" i="3" s="1"/>
  <c r="L10" i="1"/>
  <c r="F10" i="3" s="1"/>
  <c r="L15" i="2"/>
  <c r="G15" i="3" s="1"/>
  <c r="P5" i="23"/>
  <c r="P6" i="23"/>
  <c r="P7" i="23"/>
  <c r="P8" i="23"/>
  <c r="P9" i="23"/>
  <c r="P10" i="23"/>
  <c r="P11" i="23"/>
  <c r="P12" i="23"/>
  <c r="P13" i="23"/>
  <c r="P14" i="23"/>
  <c r="P15" i="23"/>
  <c r="P16" i="23"/>
  <c r="P17" i="23"/>
  <c r="P18" i="23"/>
  <c r="P19" i="23"/>
  <c r="P20" i="23"/>
  <c r="P21" i="23"/>
  <c r="P22" i="23"/>
  <c r="P23" i="23"/>
  <c r="P24" i="23"/>
  <c r="P26" i="23"/>
  <c r="O3" i="22"/>
  <c r="O2" i="22"/>
  <c r="O24" i="22"/>
  <c r="O25" i="22"/>
  <c r="O58" i="22"/>
  <c r="O59" i="22"/>
  <c r="O62" i="22"/>
  <c r="I23" i="4"/>
  <c r="E23" i="4"/>
  <c r="I21" i="4"/>
  <c r="H21" i="4"/>
  <c r="E21" i="4"/>
  <c r="I20" i="4"/>
  <c r="H20" i="4"/>
  <c r="E20" i="4"/>
  <c r="I19" i="4"/>
  <c r="H19" i="4"/>
  <c r="E19" i="4"/>
  <c r="I18" i="4"/>
  <c r="H18" i="4"/>
  <c r="E18" i="4"/>
  <c r="I17" i="4"/>
  <c r="H17" i="4"/>
  <c r="E17" i="4"/>
  <c r="I16" i="4"/>
  <c r="H16" i="4"/>
  <c r="E16" i="4"/>
  <c r="I15" i="4"/>
  <c r="H15" i="4"/>
  <c r="E15" i="4"/>
  <c r="I14" i="4"/>
  <c r="H14" i="4"/>
  <c r="E14" i="4"/>
  <c r="I13" i="4"/>
  <c r="H13" i="4"/>
  <c r="E13" i="4"/>
  <c r="I12" i="4"/>
  <c r="H12" i="4"/>
  <c r="E12" i="4"/>
  <c r="I11" i="4"/>
  <c r="H11" i="4"/>
  <c r="E11" i="4"/>
  <c r="I10" i="4"/>
  <c r="H10" i="4"/>
  <c r="E10" i="4"/>
  <c r="I9" i="4"/>
  <c r="H9" i="4"/>
  <c r="E9" i="4"/>
  <c r="D40" i="2"/>
  <c r="C40" i="3" s="1"/>
  <c r="D46" i="3"/>
  <c r="B46" i="3"/>
  <c r="H43" i="1"/>
  <c r="D43" i="3" s="1"/>
  <c r="D43" i="1"/>
  <c r="B43" i="3" s="1"/>
  <c r="H42" i="1"/>
  <c r="D42" i="3" s="1"/>
  <c r="H41" i="1"/>
  <c r="D41" i="3" s="1"/>
  <c r="D41" i="1"/>
  <c r="B41" i="3" s="1"/>
  <c r="H40" i="1"/>
  <c r="D40" i="3" s="1"/>
  <c r="D40" i="1"/>
  <c r="B40" i="3" s="1"/>
  <c r="H39" i="1"/>
  <c r="D39" i="3" s="1"/>
  <c r="D39" i="1"/>
  <c r="B39" i="3" s="1"/>
  <c r="H38" i="1"/>
  <c r="D38" i="3" s="1"/>
  <c r="D38" i="1"/>
  <c r="B38" i="3" s="1"/>
  <c r="H37" i="1"/>
  <c r="D37" i="3"/>
  <c r="D37" i="1"/>
  <c r="B37" i="3" s="1"/>
  <c r="H36" i="1"/>
  <c r="D36" i="3" s="1"/>
  <c r="D36" i="1"/>
  <c r="B36" i="3" s="1"/>
  <c r="H35" i="1"/>
  <c r="D35" i="3" s="1"/>
  <c r="D35" i="1"/>
  <c r="B35" i="3" s="1"/>
  <c r="H34" i="1"/>
  <c r="D34" i="3" s="1"/>
  <c r="D34" i="1"/>
  <c r="B34" i="3" s="1"/>
  <c r="H33" i="1"/>
  <c r="D33" i="3" s="1"/>
  <c r="D33" i="1"/>
  <c r="B33" i="3" s="1"/>
  <c r="H32" i="1"/>
  <c r="D32" i="3"/>
  <c r="D32" i="1"/>
  <c r="B32" i="3" s="1"/>
  <c r="H31" i="1"/>
  <c r="D31" i="3" s="1"/>
  <c r="D31" i="1"/>
  <c r="B31" i="3" s="1"/>
  <c r="H30" i="1"/>
  <c r="D30" i="3"/>
  <c r="D30" i="1"/>
  <c r="B30" i="3" s="1"/>
  <c r="H28" i="1"/>
  <c r="D28" i="3" s="1"/>
  <c r="D28" i="1"/>
  <c r="B28" i="3" s="1"/>
  <c r="H26" i="1"/>
  <c r="D26" i="3" s="1"/>
  <c r="D26" i="1"/>
  <c r="B26" i="3" s="1"/>
  <c r="H25" i="1"/>
  <c r="D25" i="3" s="1"/>
  <c r="D25" i="1"/>
  <c r="B25" i="3" s="1"/>
  <c r="H24" i="1"/>
  <c r="D24" i="3" s="1"/>
  <c r="D24" i="1"/>
  <c r="B24" i="3" s="1"/>
  <c r="H21" i="1"/>
  <c r="D21" i="3" s="1"/>
  <c r="D21" i="1"/>
  <c r="B21" i="3"/>
  <c r="H19" i="1"/>
  <c r="D19" i="3" s="1"/>
  <c r="D19" i="1"/>
  <c r="B19" i="3" s="1"/>
  <c r="H17" i="1"/>
  <c r="D17" i="3" s="1"/>
  <c r="D17" i="1"/>
  <c r="B17" i="3" s="1"/>
  <c r="H16" i="1"/>
  <c r="D16" i="3" s="1"/>
  <c r="D16" i="1"/>
  <c r="B16" i="3" s="1"/>
  <c r="H15" i="1"/>
  <c r="D15" i="3" s="1"/>
  <c r="D15" i="1"/>
  <c r="B15" i="3" s="1"/>
  <c r="H14" i="1"/>
  <c r="D14" i="3" s="1"/>
  <c r="D14" i="1"/>
  <c r="B14" i="3" s="1"/>
  <c r="H13" i="1"/>
  <c r="D13" i="3" s="1"/>
  <c r="D13" i="1"/>
  <c r="B13" i="3" s="1"/>
  <c r="H12" i="1"/>
  <c r="D12" i="3" s="1"/>
  <c r="D12" i="1"/>
  <c r="B12" i="3"/>
  <c r="H11" i="1"/>
  <c r="D11" i="3" s="1"/>
  <c r="D11" i="1"/>
  <c r="B11" i="3" s="1"/>
  <c r="H10" i="1"/>
  <c r="D10" i="3" s="1"/>
  <c r="D10" i="1"/>
  <c r="B10" i="3" s="1"/>
  <c r="H33" i="2"/>
  <c r="E33" i="3" s="1"/>
  <c r="H40" i="2"/>
  <c r="E40" i="3" s="1"/>
  <c r="H38" i="2"/>
  <c r="E38" i="3" s="1"/>
  <c r="H25" i="2"/>
  <c r="E25" i="3" s="1"/>
  <c r="H19" i="2"/>
  <c r="E19" i="3" s="1"/>
  <c r="D45" i="3"/>
  <c r="H12" i="2"/>
  <c r="E12" i="3" s="1"/>
  <c r="D19" i="2"/>
  <c r="C19" i="3" s="1"/>
  <c r="H43" i="2"/>
  <c r="E43" i="3" s="1"/>
  <c r="H27" i="2"/>
  <c r="E27" i="3" s="1"/>
  <c r="F46" i="3"/>
  <c r="F45" i="3"/>
  <c r="D16" i="2" l="1"/>
  <c r="C16" i="3" s="1"/>
  <c r="D30" i="2"/>
  <c r="C30" i="3" s="1"/>
  <c r="D11" i="2"/>
  <c r="C11" i="3" s="1"/>
  <c r="D33" i="2"/>
  <c r="C33" i="3" s="1"/>
  <c r="D41" i="2"/>
  <c r="C41" i="3" s="1"/>
  <c r="D13" i="2"/>
  <c r="C13" i="3" s="1"/>
  <c r="D25" i="2"/>
  <c r="C25" i="3" s="1"/>
  <c r="L31" i="2"/>
  <c r="G31" i="3" s="1"/>
  <c r="L10" i="2"/>
  <c r="G10" i="3" s="1"/>
  <c r="H37" i="2"/>
  <c r="E37" i="3" s="1"/>
  <c r="H42" i="2"/>
  <c r="E42" i="3" s="1"/>
  <c r="D26" i="2"/>
  <c r="C26" i="3" s="1"/>
  <c r="D46" i="2"/>
  <c r="C46" i="3" s="1"/>
  <c r="D14" i="2"/>
  <c r="C14" i="3" s="1"/>
  <c r="L32" i="2"/>
  <c r="G32" i="3" s="1"/>
  <c r="D37" i="2"/>
  <c r="C37" i="3" s="1"/>
  <c r="H31" i="2"/>
  <c r="E31" i="3" s="1"/>
  <c r="L21" i="2"/>
  <c r="G21" i="3" s="1"/>
  <c r="D38" i="2"/>
  <c r="C38" i="3" s="1"/>
  <c r="L24" i="2"/>
  <c r="G24" i="3" s="1"/>
  <c r="D34" i="2"/>
  <c r="C34" i="3" s="1"/>
  <c r="D31" i="2"/>
  <c r="C31" i="3" s="1"/>
  <c r="H26" i="2"/>
  <c r="E26" i="3" s="1"/>
  <c r="H21" i="2"/>
  <c r="E21" i="3" s="1"/>
  <c r="L16" i="2"/>
  <c r="G16" i="3" s="1"/>
  <c r="L30" i="2"/>
  <c r="G30" i="3" s="1"/>
  <c r="E46" i="2"/>
  <c r="D35" i="2"/>
  <c r="C35" i="3" s="1"/>
  <c r="D32" i="2"/>
  <c r="C32" i="3" s="1"/>
  <c r="H24" i="2"/>
  <c r="E24" i="3" s="1"/>
  <c r="L17" i="2"/>
  <c r="G17" i="3" s="1"/>
  <c r="L14" i="2"/>
  <c r="G14" i="3" s="1"/>
  <c r="D21" i="2"/>
  <c r="C21" i="3" s="1"/>
  <c r="H13" i="2"/>
  <c r="E13" i="3" s="1"/>
  <c r="P25" i="23"/>
  <c r="D27" i="1"/>
  <c r="B27" i="3" s="1"/>
  <c r="D20" i="2"/>
  <c r="C20" i="3" s="1"/>
  <c r="L20" i="1"/>
  <c r="F20" i="3" s="1"/>
  <c r="D42" i="1"/>
  <c r="B42" i="3" s="1"/>
  <c r="L25" i="2"/>
  <c r="G25" i="3" s="1"/>
  <c r="D27" i="2"/>
  <c r="C27" i="3" s="1"/>
  <c r="G22" i="1"/>
  <c r="G22" i="2" s="1"/>
  <c r="D10" i="2"/>
  <c r="C10" i="3" s="1"/>
  <c r="H18" i="1"/>
  <c r="D18" i="3" s="1"/>
  <c r="O25" i="23"/>
  <c r="L42" i="2"/>
  <c r="G42" i="3" s="1"/>
  <c r="L42" i="1"/>
  <c r="F42" i="3" s="1"/>
  <c r="D42" i="2"/>
  <c r="C42" i="3" s="1"/>
  <c r="L39" i="2"/>
  <c r="G39" i="3" s="1"/>
  <c r="L38" i="2"/>
  <c r="G38" i="3" s="1"/>
  <c r="L37" i="2"/>
  <c r="G37" i="3" s="1"/>
  <c r="F22" i="1"/>
  <c r="F22" i="2" s="1"/>
  <c r="H22" i="2" s="1"/>
  <c r="E22" i="3" s="1"/>
  <c r="G29" i="2"/>
  <c r="H29" i="2" s="1"/>
  <c r="E29" i="3" s="1"/>
  <c r="H29" i="1"/>
  <c r="D29" i="3" s="1"/>
  <c r="H32" i="2"/>
  <c r="E32" i="3" s="1"/>
  <c r="D29" i="1"/>
  <c r="B29" i="3" s="1"/>
  <c r="B29" i="2"/>
  <c r="D29" i="2" s="1"/>
  <c r="C29" i="3" s="1"/>
  <c r="L29" i="2"/>
  <c r="G29" i="3" s="1"/>
  <c r="L29" i="1"/>
  <c r="F29" i="3" s="1"/>
  <c r="K22" i="1"/>
  <c r="K22" i="2" s="1"/>
  <c r="J22" i="1"/>
  <c r="J22" i="2" s="1"/>
  <c r="L27" i="2"/>
  <c r="G27" i="3" s="1"/>
  <c r="H27" i="1"/>
  <c r="D27" i="3" s="1"/>
  <c r="J23" i="2"/>
  <c r="H23" i="1"/>
  <c r="D23" i="3" s="1"/>
  <c r="C22" i="1"/>
  <c r="C22" i="2" s="1"/>
  <c r="B22" i="1"/>
  <c r="D23" i="1"/>
  <c r="B23" i="3" s="1"/>
  <c r="K23" i="2"/>
  <c r="L23" i="1"/>
  <c r="F23" i="3" s="1"/>
  <c r="G23" i="2"/>
  <c r="H23" i="2" s="1"/>
  <c r="E23" i="3" s="1"/>
  <c r="D23" i="2"/>
  <c r="C23" i="3" s="1"/>
  <c r="K20" i="2"/>
  <c r="L20" i="2" s="1"/>
  <c r="G20" i="3" s="1"/>
  <c r="K8" i="1"/>
  <c r="K8" i="2" s="1"/>
  <c r="H20" i="2"/>
  <c r="E20" i="3" s="1"/>
  <c r="H20" i="1"/>
  <c r="D20" i="3" s="1"/>
  <c r="D20" i="1"/>
  <c r="B20" i="3" s="1"/>
  <c r="L18" i="2"/>
  <c r="G18" i="3" s="1"/>
  <c r="H18" i="2"/>
  <c r="E18" i="3" s="1"/>
  <c r="D18" i="2"/>
  <c r="C18" i="3" s="1"/>
  <c r="D18" i="1"/>
  <c r="B18" i="3" s="1"/>
  <c r="B8" i="1"/>
  <c r="D9" i="1"/>
  <c r="B9" i="3" s="1"/>
  <c r="C8" i="1"/>
  <c r="C8" i="2" s="1"/>
  <c r="B9" i="2"/>
  <c r="D9" i="2" s="1"/>
  <c r="C9" i="3" s="1"/>
  <c r="L9" i="1"/>
  <c r="F9" i="3" s="1"/>
  <c r="J8" i="1"/>
  <c r="J8" i="2" s="1"/>
  <c r="G9" i="2"/>
  <c r="B8" i="2"/>
  <c r="L9" i="2"/>
  <c r="G9" i="3" s="1"/>
  <c r="G8" i="2"/>
  <c r="G44" i="1"/>
  <c r="H9" i="1"/>
  <c r="D9" i="3" s="1"/>
  <c r="F8" i="1"/>
  <c r="F9" i="2"/>
  <c r="B44" i="1" l="1"/>
  <c r="L23" i="2"/>
  <c r="G23" i="3" s="1"/>
  <c r="H22" i="1"/>
  <c r="D22" i="3" s="1"/>
  <c r="K44" i="1"/>
  <c r="L22" i="1"/>
  <c r="F22" i="3" s="1"/>
  <c r="L22" i="2"/>
  <c r="G22" i="3" s="1"/>
  <c r="D22" i="1"/>
  <c r="B22" i="3" s="1"/>
  <c r="B22" i="2"/>
  <c r="D22" i="2" s="1"/>
  <c r="C22" i="3" s="1"/>
  <c r="D8" i="1"/>
  <c r="B8" i="3" s="1"/>
  <c r="D8" i="2"/>
  <c r="C8" i="3" s="1"/>
  <c r="C44" i="1"/>
  <c r="J44" i="1"/>
  <c r="J45" i="2" s="1"/>
  <c r="L8" i="1"/>
  <c r="F8" i="3" s="1"/>
  <c r="H9" i="2"/>
  <c r="E9" i="3" s="1"/>
  <c r="B45" i="2"/>
  <c r="B44" i="2"/>
  <c r="L8" i="2"/>
  <c r="G8" i="3" s="1"/>
  <c r="G44" i="2"/>
  <c r="H8" i="1"/>
  <c r="D8" i="3" s="1"/>
  <c r="F8" i="2"/>
  <c r="H8" i="2" s="1"/>
  <c r="E8" i="3" s="1"/>
  <c r="F44" i="1"/>
  <c r="K44" i="2" l="1"/>
  <c r="M10" i="2" s="1"/>
  <c r="K46" i="2"/>
  <c r="M46" i="2" s="1"/>
  <c r="L44" i="1"/>
  <c r="F44" i="3" s="1"/>
  <c r="J44" i="2"/>
  <c r="L44" i="2" s="1"/>
  <c r="G44" i="3" s="1"/>
  <c r="D44" i="1"/>
  <c r="B44" i="3" s="1"/>
  <c r="C44" i="2"/>
  <c r="M14" i="2"/>
  <c r="M29" i="2"/>
  <c r="M36" i="2"/>
  <c r="M44" i="2"/>
  <c r="M35" i="2"/>
  <c r="M40" i="2"/>
  <c r="M23" i="2"/>
  <c r="M16" i="2"/>
  <c r="M31" i="2"/>
  <c r="M8" i="2"/>
  <c r="I34" i="2"/>
  <c r="I26" i="2"/>
  <c r="I17" i="2"/>
  <c r="I25" i="2"/>
  <c r="I15" i="2"/>
  <c r="I9" i="2"/>
  <c r="I14" i="2"/>
  <c r="I30" i="2"/>
  <c r="I21" i="2"/>
  <c r="I10" i="2"/>
  <c r="I19" i="2"/>
  <c r="I20" i="2"/>
  <c r="I16" i="2"/>
  <c r="I39" i="2"/>
  <c r="I36" i="2"/>
  <c r="I24" i="2"/>
  <c r="I42" i="2"/>
  <c r="I22" i="2"/>
  <c r="I43" i="2"/>
  <c r="I12" i="2"/>
  <c r="I31" i="2"/>
  <c r="I40" i="2"/>
  <c r="I38" i="2"/>
  <c r="I13" i="2"/>
  <c r="I29" i="2"/>
  <c r="I18" i="2"/>
  <c r="I35" i="2"/>
  <c r="I23" i="2"/>
  <c r="I44" i="2"/>
  <c r="I32" i="2"/>
  <c r="I41" i="2"/>
  <c r="I33" i="2"/>
  <c r="I11" i="2"/>
  <c r="I27" i="2"/>
  <c r="I28" i="2"/>
  <c r="I37" i="2"/>
  <c r="I8" i="2"/>
  <c r="F45" i="2"/>
  <c r="F44" i="2"/>
  <c r="H44" i="2" s="1"/>
  <c r="E44" i="3" s="1"/>
  <c r="H44" i="1"/>
  <c r="D44" i="3" s="1"/>
  <c r="M9" i="2" l="1"/>
  <c r="M42" i="2"/>
  <c r="M28" i="2"/>
  <c r="M19" i="2"/>
  <c r="M43" i="2"/>
  <c r="M41" i="2"/>
  <c r="M26" i="2"/>
  <c r="M21" i="2"/>
  <c r="M17" i="2"/>
  <c r="M22" i="2"/>
  <c r="M34" i="2"/>
  <c r="M18" i="2"/>
  <c r="M20" i="2"/>
  <c r="M25" i="2"/>
  <c r="M33" i="2"/>
  <c r="M32" i="2"/>
  <c r="M39" i="2"/>
  <c r="M27" i="2"/>
  <c r="M12" i="2"/>
  <c r="M24" i="2"/>
  <c r="M30" i="2"/>
  <c r="M38" i="2"/>
  <c r="M13" i="2"/>
  <c r="M15" i="2"/>
  <c r="M11" i="2"/>
  <c r="M37" i="2"/>
  <c r="L46" i="2"/>
  <c r="G46" i="3" s="1"/>
  <c r="K45" i="2"/>
  <c r="L45" i="2" s="1"/>
  <c r="G45" i="3" s="1"/>
  <c r="E12" i="2"/>
  <c r="E34" i="2"/>
  <c r="E43" i="2"/>
  <c r="E35" i="2"/>
  <c r="E28" i="2"/>
  <c r="E41" i="2"/>
  <c r="E33" i="2"/>
  <c r="E26" i="2"/>
  <c r="E29" i="2"/>
  <c r="E37" i="2"/>
  <c r="E14" i="2"/>
  <c r="E25" i="2"/>
  <c r="E21" i="2"/>
  <c r="E20" i="2"/>
  <c r="E40" i="2"/>
  <c r="E36" i="2"/>
  <c r="E23" i="2"/>
  <c r="E27" i="2"/>
  <c r="E13" i="2"/>
  <c r="E18" i="2"/>
  <c r="E16" i="2"/>
  <c r="E17" i="2"/>
  <c r="E19" i="2"/>
  <c r="E44" i="2"/>
  <c r="E11" i="2"/>
  <c r="E31" i="2"/>
  <c r="E9" i="2"/>
  <c r="E39" i="2"/>
  <c r="E38" i="2"/>
  <c r="E30" i="2"/>
  <c r="E32" i="2"/>
  <c r="E10" i="2"/>
  <c r="E42" i="2"/>
  <c r="E15" i="2"/>
  <c r="E8" i="2"/>
  <c r="E22" i="2"/>
  <c r="E24" i="2"/>
  <c r="G45" i="2"/>
  <c r="G46" i="2"/>
  <c r="D44" i="2"/>
  <c r="C44" i="3" s="1"/>
  <c r="M45" i="2" l="1"/>
  <c r="H46" i="2"/>
  <c r="E46" i="3" s="1"/>
  <c r="I46" i="2"/>
  <c r="I45" i="2"/>
  <c r="H45" i="2"/>
  <c r="E45" i="3" s="1"/>
</calcChain>
</file>

<file path=xl/sharedStrings.xml><?xml version="1.0" encoding="utf-8"?>
<sst xmlns="http://schemas.openxmlformats.org/spreadsheetml/2006/main" count="420" uniqueCount="227">
  <si>
    <t>TEMMUZ</t>
  </si>
  <si>
    <t>SEKTÖRLER</t>
  </si>
  <si>
    <t>I. TARIM</t>
  </si>
  <si>
    <t xml:space="preserve">   A. BİTKİSEL ÜRÜNLER</t>
  </si>
  <si>
    <t xml:space="preserve">     Hububat, Bakliyat, Yağlı Tohumlar ve Mam.</t>
  </si>
  <si>
    <t xml:space="preserve">     Yaş Meyve ve Sebze</t>
  </si>
  <si>
    <t xml:space="preserve">     Meyve Sebze Mamulleri</t>
  </si>
  <si>
    <t xml:space="preserve">     Kuru Meyve ve Mamulleri</t>
  </si>
  <si>
    <t xml:space="preserve">     Fındık ve Mamulleri</t>
  </si>
  <si>
    <t xml:space="preserve">     Zeytin ve Zeytinyağı</t>
  </si>
  <si>
    <t xml:space="preserve">     Tütün ve Mamulleri</t>
  </si>
  <si>
    <t xml:space="preserve">     Süs Bitkileri</t>
  </si>
  <si>
    <t xml:space="preserve">   B. HAYVANSAL ÜRÜNLER</t>
  </si>
  <si>
    <t xml:space="preserve">     Su Ürünleri ve Hayvansal Mamuller</t>
  </si>
  <si>
    <t>II. SANAYİ</t>
  </si>
  <si>
    <t xml:space="preserve">   A. TARIMA DAYALI İŞLENMİŞ ÜRÜNLER</t>
  </si>
  <si>
    <t xml:space="preserve">     Tekstil ve Hammaddeleri</t>
  </si>
  <si>
    <t xml:space="preserve">     Deri ve Deri Mamulleri</t>
  </si>
  <si>
    <t xml:space="preserve">     Halı</t>
  </si>
  <si>
    <t xml:space="preserve">   B. KİMYEVİ MADDELER VE MAM.</t>
  </si>
  <si>
    <t xml:space="preserve">     Kimyevi Maddeler ve Mamulleri</t>
  </si>
  <si>
    <t xml:space="preserve">   C. SANAYİ MAMULLERİ</t>
  </si>
  <si>
    <t xml:space="preserve">     Hazırgiyim ve Konfeksiyon</t>
  </si>
  <si>
    <t xml:space="preserve">     Otomotiv Endüstrisi</t>
  </si>
  <si>
    <t xml:space="preserve">     Gemi ve Yat</t>
  </si>
  <si>
    <t xml:space="preserve">     Makine ve Aksamları</t>
  </si>
  <si>
    <t xml:space="preserve">     Demir ve Demir Dışı Metaller</t>
  </si>
  <si>
    <t xml:space="preserve">     Çelik</t>
  </si>
  <si>
    <t xml:space="preserve">     Mücevher</t>
  </si>
  <si>
    <t xml:space="preserve">     İklimlendirme Sanayii</t>
  </si>
  <si>
    <t xml:space="preserve">     Diğer Sanayi Ürünleri</t>
  </si>
  <si>
    <t>III. MADENCİLİK</t>
  </si>
  <si>
    <t xml:space="preserve">     Madencilik Ürünleri</t>
  </si>
  <si>
    <t>T O P L A M (TİM*)</t>
  </si>
  <si>
    <t>İhracatçı Birlikleri Kaydından Muaf İhracat</t>
  </si>
  <si>
    <t>T O P L A M (TİM+TUİK*)</t>
  </si>
  <si>
    <t>Not: İlgili dönem ortalama MB Dolar Alış Kuru baz alınarak hesaplanmıştır.</t>
  </si>
  <si>
    <t>İHRACAT ARTIŞI KARŞILAŞTIRMA TABLOSU (USD - TL)</t>
  </si>
  <si>
    <t>USD Bazında Artış (%)</t>
  </si>
  <si>
    <t>TL Bazında Artış  (%)</t>
  </si>
  <si>
    <t>T O P L A M</t>
  </si>
  <si>
    <t>İHRACATÇI  BİRLİKLERİ 
GENEL SEKRETERLİKLERİ</t>
  </si>
  <si>
    <t>TOPLAM</t>
  </si>
  <si>
    <t xml:space="preserve"> </t>
  </si>
  <si>
    <t>OCAK</t>
  </si>
  <si>
    <t>ŞUBAT</t>
  </si>
  <si>
    <t>MART</t>
  </si>
  <si>
    <t>NİSAN</t>
  </si>
  <si>
    <t>MAYIS</t>
  </si>
  <si>
    <t>HAZİRAN</t>
  </si>
  <si>
    <t>EYLÜL</t>
  </si>
  <si>
    <t>EKİM</t>
  </si>
  <si>
    <t>KASIM</t>
  </si>
  <si>
    <t>ARALIK</t>
  </si>
  <si>
    <t>A. BİTKİSEL ÜRÜNLER</t>
  </si>
  <si>
    <t>B. HAYVANSAL ÜRÜNLER</t>
  </si>
  <si>
    <t>C. AĞAÇ MAMULLERİ VE ORMAN ÜRÜNLERİ</t>
  </si>
  <si>
    <t>A. TARIMA DAYALI İŞLENMİŞ ÜRÜNLER</t>
  </si>
  <si>
    <t>B. KİMYEVİ MADDELER</t>
  </si>
  <si>
    <t>C. SANAYİ MAMULLERİ</t>
  </si>
  <si>
    <t>(x1000 $)</t>
  </si>
  <si>
    <t>AGUSTOS</t>
  </si>
  <si>
    <t>Tablo 1</t>
  </si>
  <si>
    <t>En yüksek ihracat artışı elde edilen ilk 10 ülke*</t>
  </si>
  <si>
    <t>ÜLKE (Bin$)</t>
  </si>
  <si>
    <t>Değ. %</t>
  </si>
  <si>
    <t>Tablo 2</t>
  </si>
  <si>
    <t>En fazla ihracat yapılan ilk 10 ülke</t>
  </si>
  <si>
    <t>Tablo 3</t>
  </si>
  <si>
    <t xml:space="preserve">En fazla ihracat yapan ilk 10 sektör </t>
  </si>
  <si>
    <t>SEKTÖR (Bin$)</t>
  </si>
  <si>
    <t>Tablo 4</t>
  </si>
  <si>
    <t>İhracatını en yüksek oranlı artıran ilk 10 sektör</t>
  </si>
  <si>
    <t>Tablo 5</t>
  </si>
  <si>
    <t>En fazla ihracat yapan ilk 10 il</t>
  </si>
  <si>
    <t>İL (Bin$)</t>
  </si>
  <si>
    <t>Tablo 6</t>
  </si>
  <si>
    <t>İhracatını en yüksek oranlı artıran ilk 10 il</t>
  </si>
  <si>
    <t>Genel Toplam</t>
  </si>
  <si>
    <t>İlk 20 Ülke Toplam</t>
  </si>
  <si>
    <t>20.</t>
  </si>
  <si>
    <t>19.</t>
  </si>
  <si>
    <t>18.</t>
  </si>
  <si>
    <t>17.</t>
  </si>
  <si>
    <t>16.</t>
  </si>
  <si>
    <t>15.</t>
  </si>
  <si>
    <t>14.</t>
  </si>
  <si>
    <t>13.</t>
  </si>
  <si>
    <t>12.</t>
  </si>
  <si>
    <t>11.</t>
  </si>
  <si>
    <t>10.</t>
  </si>
  <si>
    <t>9.</t>
  </si>
  <si>
    <t>8.</t>
  </si>
  <si>
    <t>7.</t>
  </si>
  <si>
    <t>6.</t>
  </si>
  <si>
    <t>5.</t>
  </si>
  <si>
    <t>4.</t>
  </si>
  <si>
    <t>3.</t>
  </si>
  <si>
    <t>2.</t>
  </si>
  <si>
    <t>1.</t>
  </si>
  <si>
    <t>% PAY</t>
  </si>
  <si>
    <t>KÜMÜLATİF</t>
  </si>
  <si>
    <t>AĞUSTOS</t>
  </si>
  <si>
    <t>ÜLKE</t>
  </si>
  <si>
    <t>SON 12 AYLIK</t>
  </si>
  <si>
    <t xml:space="preserve">     Elektrik Elektronik ve Hizmet</t>
  </si>
  <si>
    <t xml:space="preserve">     Çimento Cam Seramik ve Toprak Ürünleri</t>
  </si>
  <si>
    <t xml:space="preserve">     Savunma ve Havacılık Sanayii</t>
  </si>
  <si>
    <t xml:space="preserve">* Aylar bazında toplam ihracat grafiğinde TUİK rakamları kullanılmıştır. </t>
  </si>
  <si>
    <t xml:space="preserve">     Mobilya, Kağıt ve Orman Ürünleri</t>
  </si>
  <si>
    <t xml:space="preserve">   C. AĞAÇ VE ORMAN ÜRÜNLERİ</t>
  </si>
  <si>
    <t xml:space="preserve">Son 12 aylık dönem için ilk 11 ay TUİK, son ay TİM rakamı kullanılmıştır. </t>
  </si>
  <si>
    <t xml:space="preserve">SEKTÖREL BAZDA İHRACAT KAYIT RAKAMLARI - 1.000 TL   </t>
  </si>
  <si>
    <t>İHRACATÇI  BİRLİKLERİ  GENEL SEKRETERLİKLERİ BAZINDA İHRACAT RAKAMLARI (1.000 $)</t>
  </si>
  <si>
    <t>*Ocak-Haziran dönemi için ilk 5 ay TUİK, son ay TİM rakamı kullanılmıştır.</t>
  </si>
  <si>
    <t>Not: İlgili dönem ortalama MB Dolar Satış Kuru baz alınarak hesaplanmıştır.</t>
  </si>
  <si>
    <t xml:space="preserve"> Pay(20)  (%)</t>
  </si>
  <si>
    <r>
      <rPr>
        <b/>
        <sz val="10"/>
        <color theme="1"/>
        <rFont val="Arial"/>
        <family val="2"/>
        <charset val="162"/>
      </rPr>
      <t>NOT</t>
    </r>
    <r>
      <rPr>
        <sz val="10"/>
        <color theme="1"/>
        <rFont val="Arial"/>
        <family val="2"/>
        <charset val="162"/>
      </rPr>
      <t xml:space="preserve"> =2020 Yılında 0 fobusd üzerindeki İller baz alınmıştır.</t>
    </r>
  </si>
  <si>
    <t>SON 12 AYLIK
(2021/2020)</t>
  </si>
  <si>
    <t>Değişim    ('21/'20)</t>
  </si>
  <si>
    <t>2021 İHRACAT RAKAMLARI - TL</t>
  </si>
  <si>
    <t>ARALIK  (2021/2020)</t>
  </si>
  <si>
    <t>OCAK - ARALIK (2021/2020)</t>
  </si>
  <si>
    <t>1 - 31 ARALıK İHRACAT RAKAMLARI</t>
  </si>
  <si>
    <t xml:space="preserve">SEKTÖREL BAZDA İHRACAT RAKAMLARI -1.000 $ </t>
  </si>
  <si>
    <t>1 - 31 ARALıK</t>
  </si>
  <si>
    <t>1 OCAK  -  31 ARALıK</t>
  </si>
  <si>
    <t>2019 - 2020</t>
  </si>
  <si>
    <t>2020 - 2021</t>
  </si>
  <si>
    <t xml:space="preserve"> Hububat, Bakliyat, Yağlı Tohumlar ve Mamulleri </t>
  </si>
  <si>
    <t xml:space="preserve"> Yaş Meyve ve Sebze  </t>
  </si>
  <si>
    <t xml:space="preserve"> Meyve Sebze Mamulleri </t>
  </si>
  <si>
    <t xml:space="preserve"> Kuru Meyve ve Mamulleri  </t>
  </si>
  <si>
    <t xml:space="preserve"> Fındık ve Mamulleri </t>
  </si>
  <si>
    <t xml:space="preserve"> Zeytin ve Zeytinyağı </t>
  </si>
  <si>
    <t xml:space="preserve"> Tütün </t>
  </si>
  <si>
    <t xml:space="preserve"> Süs Bitkileri ve Mamulleri</t>
  </si>
  <si>
    <t xml:space="preserve"> Su Ürünleri ve Hayvansal Mamuller</t>
  </si>
  <si>
    <t xml:space="preserve"> Mobilya, Kağıt ve Orman Ürünleri</t>
  </si>
  <si>
    <t xml:space="preserve"> Tekstil ve Hammaddeleri</t>
  </si>
  <si>
    <t xml:space="preserve"> Deri ve Deri Mamulleri </t>
  </si>
  <si>
    <t xml:space="preserve"> Halı </t>
  </si>
  <si>
    <t xml:space="preserve"> Kimyevi Maddeler ve Mamulleri  </t>
  </si>
  <si>
    <t xml:space="preserve"> Hazırgiyim ve Konfeksiyon </t>
  </si>
  <si>
    <t xml:space="preserve"> Otomotiv Endüstrisi</t>
  </si>
  <si>
    <t xml:space="preserve"> Gemi, Yat ve Hizmetleri</t>
  </si>
  <si>
    <t xml:space="preserve"> Elektrik ve Elektronik</t>
  </si>
  <si>
    <t xml:space="preserve"> Makine ve Aksamları</t>
  </si>
  <si>
    <t xml:space="preserve"> Demir ve Demir Dışı Metaller </t>
  </si>
  <si>
    <t xml:space="preserve"> Çelik</t>
  </si>
  <si>
    <t xml:space="preserve"> Çimento Cam Seramik ve Toprak Ürünleri</t>
  </si>
  <si>
    <t xml:space="preserve"> Mücevher</t>
  </si>
  <si>
    <t xml:space="preserve"> Savunma ve Havacılık Sanayii</t>
  </si>
  <si>
    <t xml:space="preserve"> İklimlendirme Sanayii</t>
  </si>
  <si>
    <t xml:space="preserve"> Diğer Sanayi Ürünleri</t>
  </si>
  <si>
    <t xml:space="preserve"> Madencilik Ürünleri</t>
  </si>
  <si>
    <t>2020  1 - 31 ARALıK</t>
  </si>
  <si>
    <t>2021  1 - 31 ARALıK</t>
  </si>
  <si>
    <t>MAKAO</t>
  </si>
  <si>
    <t>PALAU</t>
  </si>
  <si>
    <t>CAYMAN ADALARI</t>
  </si>
  <si>
    <t>ERİTRE</t>
  </si>
  <si>
    <t>ST. VİNCENT VE GRENADİNES</t>
  </si>
  <si>
    <t>SOLOMON ADALARI</t>
  </si>
  <si>
    <t>TUVALU</t>
  </si>
  <si>
    <t>LÜKSEMBURG</t>
  </si>
  <si>
    <t>TRİNİDAD VE TOBAGO</t>
  </si>
  <si>
    <t>ANTİGUA VE BARBUDA</t>
  </si>
  <si>
    <t>ALMANYA</t>
  </si>
  <si>
    <t>ABD</t>
  </si>
  <si>
    <t>BİRLEŞİK KRALLIK</t>
  </si>
  <si>
    <t>İTALYA</t>
  </si>
  <si>
    <t>IRAK</t>
  </si>
  <si>
    <t>FRANSA</t>
  </si>
  <si>
    <t>İSPANYA</t>
  </si>
  <si>
    <t>İSRAİL</t>
  </si>
  <si>
    <t>MISIR</t>
  </si>
  <si>
    <t>RUSYA FEDERASYONU</t>
  </si>
  <si>
    <t>İSTANBUL</t>
  </si>
  <si>
    <t>KOCAELI</t>
  </si>
  <si>
    <t>BURSA</t>
  </si>
  <si>
    <t>İZMIR</t>
  </si>
  <si>
    <t>GAZIANTEP</t>
  </si>
  <si>
    <t>ANKARA</t>
  </si>
  <si>
    <t>SAKARYA</t>
  </si>
  <si>
    <t>HATAY</t>
  </si>
  <si>
    <t>MANISA</t>
  </si>
  <si>
    <t>DENIZLI</t>
  </si>
  <si>
    <t>ÇORUM</t>
  </si>
  <si>
    <t>KIRIKKALE</t>
  </si>
  <si>
    <t>BITLIS</t>
  </si>
  <si>
    <t>OSMANIYE</t>
  </si>
  <si>
    <t>KIRŞEHIR</t>
  </si>
  <si>
    <t>KARS</t>
  </si>
  <si>
    <t>ZONGULDAK</t>
  </si>
  <si>
    <t>KARABÜK</t>
  </si>
  <si>
    <t>ARDAHAN</t>
  </si>
  <si>
    <t>İMMİB</t>
  </si>
  <si>
    <t>UİB</t>
  </si>
  <si>
    <t>İTKİB</t>
  </si>
  <si>
    <t>OAİB</t>
  </si>
  <si>
    <t>EİB</t>
  </si>
  <si>
    <t>AKİB</t>
  </si>
  <si>
    <t>GAİB</t>
  </si>
  <si>
    <t>İİB</t>
  </si>
  <si>
    <t>DENİB</t>
  </si>
  <si>
    <t>DAİB</t>
  </si>
  <si>
    <t>BAİB</t>
  </si>
  <si>
    <t>KİB</t>
  </si>
  <si>
    <t>DKİB</t>
  </si>
  <si>
    <t>HİZMET</t>
  </si>
  <si>
    <t>HOLLANDA</t>
  </si>
  <si>
    <t>ROMANYA</t>
  </si>
  <si>
    <t>BELÇİKA</t>
  </si>
  <si>
    <t>POLONYA</t>
  </si>
  <si>
    <t>BULGARİSTAN</t>
  </si>
  <si>
    <t>ÇİN</t>
  </si>
  <si>
    <t>BAE</t>
  </si>
  <si>
    <t>YUNANİSTAN</t>
  </si>
  <si>
    <t>FAS</t>
  </si>
  <si>
    <t>UKRAYNA</t>
  </si>
  <si>
    <t>2021 YILI İHRACATIMIZDA İLK 20 ÜLKE (1.000 $)</t>
  </si>
  <si>
    <t>İhracatçı Birlikleri Kaydından Muaf İhracat ile Antrepo ve Serbest Bölgeler Farkı</t>
  </si>
  <si>
    <t>GENEL İHRACAT TOPLAMI</t>
  </si>
  <si>
    <t>1 Aralık - 31 Aralık</t>
  </si>
  <si>
    <t>1 Ocak - 31 Aralık</t>
  </si>
  <si>
    <t>1 - 31 ARALIK İHRACAT RAKAMLARI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</si>
</sst>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64" formatCode="_-* #,##0.00\ _T_L_-;\-* #,##0.00\ _T_L_-;_-* &quot;-&quot;??\ _T_L_-;_-@_-"/>
    <numFmt numFmtId="165" formatCode="_-* #,##0.00\ _Y_T_L_-;\-* #,##0.00\ _Y_T_L_-;_-* &quot;-&quot;??\ _Y_T_L_-;_-@_-"/>
    <numFmt numFmtId="166" formatCode="0.0"/>
    <numFmt numFmtId="167" formatCode="#,##0.0"/>
    <numFmt numFmtId="168" formatCode="0.0%"/>
    <numFmt numFmtId="169" formatCode="_-* #,##0.0\ _T_L_-;\-* #,##0.0\ _T_L_-;_-* &quot;-&quot;??\ _T_L_-;_-@_-"/>
    <numFmt numFmtId="170" formatCode="_-* #,##0\ _T_L_-;\-* #,##0\ _T_L_-;_-* &quot;-&quot;??\ _T_L_-;_-@_-"/>
    <numFmt numFmtId="171" formatCode="#,##0.0000"/>
  </numFmts>
  <fonts count="85" x14ac:knownFonts="1">
    <font>
      <sz val="10"/>
      <name val="Arial"/>
      <charset val="162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8"/>
      <color theme="3"/>
      <name val="Cambria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sz val="10"/>
      <name val="Arial"/>
      <family val="2"/>
      <charset val="162"/>
    </font>
    <font>
      <sz val="10"/>
      <color indexed="8"/>
      <name val="Arial"/>
      <family val="2"/>
      <charset val="162"/>
    </font>
    <font>
      <b/>
      <sz val="20"/>
      <color indexed="8"/>
      <name val="Arial"/>
      <family val="2"/>
      <charset val="162"/>
    </font>
    <font>
      <b/>
      <sz val="20"/>
      <name val="Arial"/>
      <family val="2"/>
      <charset val="162"/>
    </font>
    <font>
      <b/>
      <sz val="14"/>
      <color indexed="8"/>
      <name val="Arial"/>
      <family val="2"/>
      <charset val="162"/>
    </font>
    <font>
      <b/>
      <sz val="12"/>
      <color indexed="8"/>
      <name val="Arial"/>
      <family val="2"/>
      <charset val="162"/>
    </font>
    <font>
      <b/>
      <sz val="11"/>
      <color indexed="8"/>
      <name val="Arial"/>
      <family val="2"/>
      <charset val="162"/>
    </font>
    <font>
      <b/>
      <sz val="13"/>
      <color indexed="8"/>
      <name val="Arial"/>
      <family val="2"/>
      <charset val="162"/>
    </font>
    <font>
      <sz val="11"/>
      <color indexed="8"/>
      <name val="Arial"/>
      <family val="2"/>
      <charset val="162"/>
    </font>
    <font>
      <sz val="12"/>
      <color indexed="8"/>
      <name val="Arial"/>
      <family val="2"/>
      <charset val="162"/>
    </font>
    <font>
      <b/>
      <sz val="12"/>
      <name val="Arial"/>
      <family val="2"/>
      <charset val="162"/>
    </font>
    <font>
      <sz val="12"/>
      <name val="Arial"/>
      <family val="2"/>
      <charset val="162"/>
    </font>
    <font>
      <sz val="10"/>
      <name val="Arial"/>
      <family val="2"/>
      <charset val="162"/>
    </font>
    <font>
      <b/>
      <sz val="16"/>
      <color indexed="8"/>
      <name val="Arial"/>
      <family val="2"/>
      <charset val="162"/>
    </font>
    <font>
      <sz val="14"/>
      <color indexed="8"/>
      <name val="Arial"/>
      <family val="2"/>
      <charset val="162"/>
    </font>
    <font>
      <b/>
      <sz val="10"/>
      <color indexed="8"/>
      <name val="Arial"/>
      <family val="2"/>
      <charset val="162"/>
    </font>
    <font>
      <b/>
      <sz val="10"/>
      <color indexed="8"/>
      <name val="Arial"/>
      <family val="2"/>
    </font>
    <font>
      <b/>
      <sz val="18"/>
      <name val="Verdana"/>
      <family val="2"/>
      <charset val="162"/>
    </font>
    <font>
      <b/>
      <sz val="12"/>
      <name val="Verdana"/>
      <family val="2"/>
      <charset val="162"/>
    </font>
    <font>
      <b/>
      <sz val="13"/>
      <name val="Arial"/>
      <family val="2"/>
      <charset val="162"/>
    </font>
    <font>
      <b/>
      <sz val="10"/>
      <name val="Arial"/>
      <family val="2"/>
      <charset val="162"/>
    </font>
    <font>
      <i/>
      <sz val="10"/>
      <color indexed="8"/>
      <name val="Arial"/>
      <family val="2"/>
      <charset val="162"/>
    </font>
    <font>
      <sz val="8"/>
      <color indexed="16"/>
      <name val="Arial"/>
      <family val="2"/>
      <charset val="162"/>
    </font>
    <font>
      <b/>
      <sz val="11"/>
      <name val="Arial"/>
      <family val="2"/>
      <charset val="162"/>
    </font>
    <font>
      <sz val="8"/>
      <name val="Arial"/>
      <family val="2"/>
      <charset val="162"/>
    </font>
    <font>
      <sz val="11"/>
      <color indexed="8"/>
      <name val="Calibri"/>
      <family val="2"/>
      <charset val="162"/>
    </font>
    <font>
      <sz val="11"/>
      <color indexed="9"/>
      <name val="Calibri"/>
      <family val="2"/>
      <charset val="162"/>
    </font>
    <font>
      <i/>
      <sz val="11"/>
      <color indexed="23"/>
      <name val="Calibri"/>
      <family val="2"/>
      <charset val="162"/>
    </font>
    <font>
      <b/>
      <sz val="18"/>
      <color indexed="62"/>
      <name val="Cambria"/>
      <family val="2"/>
      <charset val="162"/>
    </font>
    <font>
      <sz val="11"/>
      <color indexed="20"/>
      <name val="Calibri"/>
      <family val="2"/>
      <charset val="162"/>
    </font>
    <font>
      <sz val="11"/>
      <color indexed="52"/>
      <name val="Calibri"/>
      <family val="2"/>
      <charset val="162"/>
    </font>
    <font>
      <b/>
      <sz val="15"/>
      <color indexed="62"/>
      <name val="Calibri"/>
      <family val="2"/>
      <charset val="162"/>
    </font>
    <font>
      <b/>
      <sz val="13"/>
      <color indexed="62"/>
      <name val="Calibri"/>
      <family val="2"/>
      <charset val="162"/>
    </font>
    <font>
      <b/>
      <sz val="11"/>
      <color indexed="62"/>
      <name val="Calibri"/>
      <family val="2"/>
      <charset val="162"/>
    </font>
    <font>
      <b/>
      <sz val="11"/>
      <color indexed="52"/>
      <name val="Calibri"/>
      <family val="2"/>
      <charset val="162"/>
    </font>
    <font>
      <b/>
      <sz val="11"/>
      <color indexed="9"/>
      <name val="Calibri"/>
      <family val="2"/>
      <charset val="162"/>
    </font>
    <font>
      <b/>
      <sz val="11"/>
      <color indexed="63"/>
      <name val="Calibri"/>
      <family val="2"/>
      <charset val="162"/>
    </font>
    <font>
      <sz val="11"/>
      <color indexed="62"/>
      <name val="Calibri"/>
      <family val="2"/>
      <charset val="162"/>
    </font>
    <font>
      <sz val="11"/>
      <color indexed="17"/>
      <name val="Calibri"/>
      <family val="2"/>
      <charset val="162"/>
    </font>
    <font>
      <sz val="11"/>
      <color indexed="60"/>
      <name val="Calibri"/>
      <family val="2"/>
      <charset val="162"/>
    </font>
    <font>
      <b/>
      <sz val="11"/>
      <color indexed="8"/>
      <name val="Calibri"/>
      <family val="2"/>
      <charset val="162"/>
    </font>
    <font>
      <sz val="11"/>
      <color indexed="10"/>
      <name val="Calibri"/>
      <family val="2"/>
      <charset val="162"/>
    </font>
    <font>
      <sz val="10"/>
      <name val="Arial"/>
      <family val="2"/>
    </font>
    <font>
      <b/>
      <sz val="10"/>
      <name val="Arial Tur"/>
      <family val="2"/>
      <charset val="162"/>
    </font>
    <font>
      <sz val="9.5"/>
      <name val="Arial Tur"/>
      <family val="2"/>
      <charset val="162"/>
    </font>
    <font>
      <sz val="9.5"/>
      <name val="Arial"/>
      <family val="2"/>
      <charset val="162"/>
    </font>
    <font>
      <sz val="11"/>
      <color rgb="FF1F497D"/>
      <name val="Calibri"/>
      <family val="2"/>
      <charset val="162"/>
    </font>
    <font>
      <b/>
      <sz val="11"/>
      <color rgb="FF000000"/>
      <name val="Calibri"/>
      <family val="2"/>
      <charset val="162"/>
    </font>
    <font>
      <sz val="10"/>
      <color theme="1"/>
      <name val="Arial"/>
      <family val="2"/>
      <charset val="162"/>
    </font>
    <font>
      <b/>
      <sz val="10"/>
      <color theme="1"/>
      <name val="Arial"/>
      <family val="2"/>
      <charset val="162"/>
    </font>
    <font>
      <b/>
      <sz val="15"/>
      <color theme="1"/>
      <name val="Arial"/>
      <family val="2"/>
      <charset val="162"/>
    </font>
    <font>
      <b/>
      <sz val="12"/>
      <color theme="1"/>
      <name val="Arial"/>
      <family val="2"/>
      <charset val="162"/>
    </font>
    <font>
      <b/>
      <sz val="10"/>
      <color theme="1"/>
      <name val="Arial Tur"/>
      <family val="2"/>
      <charset val="162"/>
    </font>
    <font>
      <sz val="9.5"/>
      <color theme="1"/>
      <name val="Arial Tur"/>
      <family val="2"/>
      <charset val="162"/>
    </font>
    <font>
      <sz val="9.5"/>
      <color theme="1"/>
      <name val="Arial"/>
      <family val="2"/>
      <charset val="162"/>
    </font>
    <font>
      <b/>
      <sz val="20"/>
      <color theme="1"/>
      <name val="Arial"/>
      <family val="2"/>
      <charset val="162"/>
    </font>
    <font>
      <b/>
      <sz val="14"/>
      <color theme="1"/>
      <name val="Arial"/>
      <family val="2"/>
      <charset val="162"/>
    </font>
    <font>
      <b/>
      <sz val="11"/>
      <color theme="1"/>
      <name val="Arial"/>
      <family val="2"/>
      <charset val="162"/>
    </font>
    <font>
      <b/>
      <sz val="13"/>
      <color theme="1"/>
      <name val="Arial"/>
      <family val="2"/>
      <charset val="162"/>
    </font>
    <font>
      <sz val="11"/>
      <color theme="1"/>
      <name val="Arial"/>
      <family val="2"/>
      <charset val="162"/>
    </font>
    <font>
      <sz val="14"/>
      <color theme="1"/>
      <name val="Arial"/>
      <family val="2"/>
      <charset val="162"/>
    </font>
    <font>
      <b/>
      <sz val="12"/>
      <color theme="1"/>
      <name val="Arial Tur"/>
      <family val="2"/>
      <charset val="162"/>
    </font>
    <font>
      <b/>
      <sz val="11"/>
      <color theme="1"/>
      <name val="Arial Tur"/>
      <family val="2"/>
      <charset val="162"/>
    </font>
    <font>
      <sz val="10"/>
      <color theme="1"/>
      <name val="Arial Tur"/>
      <family val="2"/>
      <charset val="162"/>
    </font>
    <font>
      <sz val="11"/>
      <color theme="1"/>
      <name val="Arial Tur"/>
      <family val="2"/>
      <charset val="162"/>
    </font>
    <font>
      <b/>
      <sz val="8"/>
      <color theme="1"/>
      <name val="Arial"/>
      <family val="2"/>
      <charset val="162"/>
    </font>
    <font>
      <b/>
      <sz val="8"/>
      <color theme="1"/>
      <name val="Arial Tur"/>
      <family val="2"/>
      <charset val="162"/>
    </font>
    <font>
      <b/>
      <sz val="8"/>
      <color rgb="FF0066FF"/>
      <name val="Arial Tur"/>
      <family val="2"/>
      <charset val="162"/>
    </font>
    <font>
      <sz val="16"/>
      <color theme="1"/>
      <name val="Arial"/>
      <family val="2"/>
      <charset val="162"/>
    </font>
  </fonts>
  <fills count="4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47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37">
    <xf numFmtId="0" fontId="0" fillId="0" borderId="0"/>
    <xf numFmtId="164" fontId="16" fillId="0" borderId="0" applyFont="0" applyFill="0" applyBorder="0" applyAlignment="0" applyProtection="0"/>
    <xf numFmtId="0" fontId="16" fillId="0" borderId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28" borderId="0" applyNumberFormat="0" applyBorder="0" applyAlignment="0" applyProtection="0"/>
    <xf numFmtId="0" fontId="41" fillId="26" borderId="0" applyNumberFormat="0" applyBorder="0" applyAlignment="0" applyProtection="0"/>
    <xf numFmtId="0" fontId="41" fillId="29" borderId="0" applyNumberFormat="0" applyBorder="0" applyAlignment="0" applyProtection="0"/>
    <xf numFmtId="0" fontId="41" fillId="28" borderId="0" applyNumberFormat="0" applyBorder="0" applyAlignment="0" applyProtection="0"/>
    <xf numFmtId="0" fontId="41" fillId="30" borderId="0" applyNumberFormat="0" applyBorder="0" applyAlignment="0" applyProtection="0"/>
    <xf numFmtId="0" fontId="41" fillId="27" borderId="0" applyNumberFormat="0" applyBorder="0" applyAlignment="0" applyProtection="0"/>
    <xf numFmtId="0" fontId="41" fillId="31" borderId="0" applyNumberFormat="0" applyBorder="0" applyAlignment="0" applyProtection="0"/>
    <xf numFmtId="0" fontId="41" fillId="30" borderId="0" applyNumberFormat="0" applyBorder="0" applyAlignment="0" applyProtection="0"/>
    <xf numFmtId="0" fontId="41" fillId="32" borderId="0" applyNumberFormat="0" applyBorder="0" applyAlignment="0" applyProtection="0"/>
    <xf numFmtId="0" fontId="41" fillId="31" borderId="0" applyNumberFormat="0" applyBorder="0" applyAlignment="0" applyProtection="0"/>
    <xf numFmtId="0" fontId="42" fillId="33" borderId="0" applyNumberFormat="0" applyBorder="0" applyAlignment="0" applyProtection="0"/>
    <xf numFmtId="0" fontId="42" fillId="27" borderId="0" applyNumberFormat="0" applyBorder="0" applyAlignment="0" applyProtection="0"/>
    <xf numFmtId="0" fontId="42" fillId="31" borderId="0" applyNumberFormat="0" applyBorder="0" applyAlignment="0" applyProtection="0"/>
    <xf numFmtId="0" fontId="42" fillId="30" borderId="0" applyNumberFormat="0" applyBorder="0" applyAlignment="0" applyProtection="0"/>
    <xf numFmtId="0" fontId="42" fillId="33" borderId="0" applyNumberFormat="0" applyBorder="0" applyAlignment="0" applyProtection="0"/>
    <xf numFmtId="0" fontId="42" fillId="27" borderId="0" applyNumberFormat="0" applyBorder="0" applyAlignment="0" applyProtection="0"/>
    <xf numFmtId="0" fontId="4" fillId="5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" fillId="8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" fillId="11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" fillId="14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" fillId="17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" fillId="20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" fillId="6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" fillId="9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" fillId="12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" fillId="15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" fillId="18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" fillId="2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15" fillId="7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15" fillId="10" borderId="0" applyNumberFormat="0" applyBorder="0" applyAlignment="0" applyProtection="0"/>
    <xf numFmtId="0" fontId="42" fillId="27" borderId="0" applyNumberFormat="0" applyBorder="0" applyAlignment="0" applyProtection="0"/>
    <xf numFmtId="0" fontId="42" fillId="27" borderId="0" applyNumberFormat="0" applyBorder="0" applyAlignment="0" applyProtection="0"/>
    <xf numFmtId="0" fontId="15" fillId="13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15" fillId="16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15" fillId="19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15" fillId="22" borderId="0" applyNumberFormat="0" applyBorder="0" applyAlignment="0" applyProtection="0"/>
    <xf numFmtId="0" fontId="42" fillId="27" borderId="0" applyNumberFormat="0" applyBorder="0" applyAlignment="0" applyProtection="0"/>
    <xf numFmtId="0" fontId="42" fillId="27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6" fillId="0" borderId="23" applyNumberFormat="0" applyFill="0" applyAlignment="0" applyProtection="0"/>
    <xf numFmtId="0" fontId="47" fillId="0" borderId="24" applyNumberFormat="0" applyFill="0" applyAlignment="0" applyProtection="0"/>
    <xf numFmtId="0" fontId="48" fillId="0" borderId="25" applyNumberFormat="0" applyFill="0" applyAlignment="0" applyProtection="0"/>
    <xf numFmtId="0" fontId="49" fillId="0" borderId="26" applyNumberFormat="0" applyFill="0" applyAlignment="0" applyProtection="0"/>
    <xf numFmtId="0" fontId="49" fillId="0" borderId="0" applyNumberFormat="0" applyFill="0" applyBorder="0" applyAlignment="0" applyProtection="0"/>
    <xf numFmtId="0" fontId="50" fillId="39" borderId="27" applyNumberFormat="0" applyAlignment="0" applyProtection="0"/>
    <xf numFmtId="0" fontId="50" fillId="39" borderId="27" applyNumberFormat="0" applyAlignment="0" applyProtection="0"/>
    <xf numFmtId="0" fontId="51" fillId="40" borderId="28" applyNumberFormat="0" applyAlignment="0" applyProtection="0"/>
    <xf numFmtId="0" fontId="51" fillId="40" borderId="28" applyNumberFormat="0" applyAlignment="0" applyProtection="0"/>
    <xf numFmtId="165" fontId="28" fillId="0" borderId="0" applyFont="0" applyFill="0" applyBorder="0" applyAlignment="0" applyProtection="0"/>
    <xf numFmtId="0" fontId="28" fillId="0" borderId="0"/>
    <xf numFmtId="0" fontId="52" fillId="39" borderId="29" applyNumberFormat="0" applyAlignment="0" applyProtection="0"/>
    <xf numFmtId="0" fontId="1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53" fillId="31" borderId="27" applyNumberFormat="0" applyAlignment="0" applyProtection="0"/>
    <xf numFmtId="0" fontId="54" fillId="41" borderId="0" applyNumberFormat="0" applyBorder="0" applyAlignment="0" applyProtection="0"/>
    <xf numFmtId="0" fontId="54" fillId="41" borderId="0" applyNumberFormat="0" applyBorder="0" applyAlignment="0" applyProtection="0"/>
    <xf numFmtId="0" fontId="6" fillId="0" borderId="1" applyNumberFormat="0" applyFill="0" applyAlignment="0" applyProtection="0"/>
    <xf numFmtId="0" fontId="47" fillId="0" borderId="24" applyNumberFormat="0" applyFill="0" applyAlignment="0" applyProtection="0"/>
    <xf numFmtId="0" fontId="7" fillId="0" borderId="2" applyNumberFormat="0" applyFill="0" applyAlignment="0" applyProtection="0"/>
    <xf numFmtId="0" fontId="48" fillId="0" borderId="25" applyNumberFormat="0" applyFill="0" applyAlignment="0" applyProtection="0"/>
    <xf numFmtId="0" fontId="8" fillId="0" borderId="3" applyNumberFormat="0" applyFill="0" applyAlignment="0" applyProtection="0"/>
    <xf numFmtId="0" fontId="49" fillId="0" borderId="26" applyNumberFormat="0" applyFill="0" applyAlignment="0" applyProtection="0"/>
    <xf numFmtId="0" fontId="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9" fillId="2" borderId="4" applyNumberFormat="0" applyAlignment="0" applyProtection="0"/>
    <xf numFmtId="0" fontId="53" fillId="31" borderId="27" applyNumberFormat="0" applyAlignment="0" applyProtection="0"/>
    <xf numFmtId="0" fontId="53" fillId="31" borderId="27" applyNumberFormat="0" applyAlignment="0" applyProtection="0"/>
    <xf numFmtId="0" fontId="11" fillId="0" borderId="6" applyNumberFormat="0" applyFill="0" applyAlignment="0" applyProtection="0"/>
    <xf numFmtId="0" fontId="46" fillId="0" borderId="23" applyNumberFormat="0" applyFill="0" applyAlignment="0" applyProtection="0"/>
    <xf numFmtId="0" fontId="46" fillId="0" borderId="23" applyNumberFormat="0" applyFill="0" applyAlignment="0" applyProtection="0"/>
    <xf numFmtId="0" fontId="55" fillId="31" borderId="0" applyNumberFormat="0" applyBorder="0" applyAlignment="0" applyProtection="0"/>
    <xf numFmtId="0" fontId="55" fillId="31" borderId="0" applyNumberFormat="0" applyBorder="0" applyAlignment="0" applyProtection="0"/>
    <xf numFmtId="0" fontId="28" fillId="0" borderId="0"/>
    <xf numFmtId="0" fontId="41" fillId="0" borderId="0"/>
    <xf numFmtId="0" fontId="41" fillId="0" borderId="0"/>
    <xf numFmtId="0" fontId="28" fillId="0" borderId="0"/>
    <xf numFmtId="0" fontId="4" fillId="0" borderId="0"/>
    <xf numFmtId="0" fontId="41" fillId="0" borderId="0"/>
    <xf numFmtId="0" fontId="41" fillId="0" borderId="0"/>
    <xf numFmtId="0" fontId="28" fillId="28" borderId="30" applyNumberFormat="0" applyFont="0" applyAlignment="0" applyProtection="0"/>
    <xf numFmtId="0" fontId="4" fillId="4" borderId="7" applyNumberFormat="0" applyFont="0" applyAlignment="0" applyProtection="0"/>
    <xf numFmtId="0" fontId="4" fillId="4" borderId="7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4" borderId="7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4" borderId="7" applyNumberFormat="0" applyFont="0" applyAlignment="0" applyProtection="0"/>
    <xf numFmtId="0" fontId="41" fillId="28" borderId="30" applyNumberFormat="0" applyFont="0" applyAlignment="0" applyProtection="0"/>
    <xf numFmtId="0" fontId="41" fillId="4" borderId="7" applyNumberFormat="0" applyFont="0" applyAlignment="0" applyProtection="0"/>
    <xf numFmtId="0" fontId="41" fillId="28" borderId="30" applyNumberFormat="0" applyFont="0" applyAlignment="0" applyProtection="0"/>
    <xf numFmtId="0" fontId="41" fillId="4" borderId="7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4" borderId="7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28" fillId="28" borderId="30" applyNumberFormat="0" applyFont="0" applyAlignment="0" applyProtection="0"/>
    <xf numFmtId="0" fontId="10" fillId="3" borderId="5" applyNumberFormat="0" applyAlignment="0" applyProtection="0"/>
    <xf numFmtId="0" fontId="52" fillId="39" borderId="29" applyNumberFormat="0" applyAlignment="0" applyProtection="0"/>
    <xf numFmtId="0" fontId="52" fillId="39" borderId="29" applyNumberFormat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56" fillId="0" borderId="31" applyNumberFormat="0" applyFill="0" applyAlignment="0" applyProtection="0"/>
    <xf numFmtId="0" fontId="14" fillId="0" borderId="8" applyNumberFormat="0" applyFill="0" applyAlignment="0" applyProtection="0"/>
    <xf numFmtId="0" fontId="56" fillId="0" borderId="31" applyNumberFormat="0" applyFill="0" applyAlignment="0" applyProtection="0"/>
    <xf numFmtId="0" fontId="56" fillId="0" borderId="31" applyNumberFormat="0" applyFill="0" applyAlignment="0" applyProtection="0"/>
    <xf numFmtId="0" fontId="57" fillId="0" borderId="0" applyNumberFormat="0" applyFill="0" applyBorder="0" applyAlignment="0" applyProtection="0"/>
    <xf numFmtId="165" fontId="28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9" fontId="28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2" fillId="5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2" fillId="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2" fillId="11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2" fillId="14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2" fillId="17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2" fillId="2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2" fillId="6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2" fillId="9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2" fillId="12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2" fillId="15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2" fillId="18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2" fillId="21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27" borderId="0" applyNumberFormat="0" applyBorder="0" applyAlignment="0" applyProtection="0"/>
    <xf numFmtId="0" fontId="42" fillId="27" borderId="0" applyNumberFormat="0" applyBorder="0" applyAlignment="0" applyProtection="0"/>
    <xf numFmtId="0" fontId="42" fillId="27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27" borderId="0" applyNumberFormat="0" applyBorder="0" applyAlignment="0" applyProtection="0"/>
    <xf numFmtId="0" fontId="42" fillId="27" borderId="0" applyNumberFormat="0" applyBorder="0" applyAlignment="0" applyProtection="0"/>
    <xf numFmtId="0" fontId="42" fillId="27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50" fillId="39" borderId="27" applyNumberFormat="0" applyAlignment="0" applyProtection="0"/>
    <xf numFmtId="0" fontId="50" fillId="39" borderId="27" applyNumberFormat="0" applyAlignment="0" applyProtection="0"/>
    <xf numFmtId="0" fontId="50" fillId="39" borderId="27" applyNumberFormat="0" applyAlignment="0" applyProtection="0"/>
    <xf numFmtId="0" fontId="51" fillId="40" borderId="28" applyNumberFormat="0" applyAlignment="0" applyProtection="0"/>
    <xf numFmtId="0" fontId="51" fillId="40" borderId="28" applyNumberFormat="0" applyAlignment="0" applyProtection="0"/>
    <xf numFmtId="0" fontId="51" fillId="40" borderId="28" applyNumberFormat="0" applyAlignment="0" applyProtection="0"/>
    <xf numFmtId="165" fontId="16" fillId="0" borderId="0" applyFon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54" fillId="41" borderId="0" applyNumberFormat="0" applyBorder="0" applyAlignment="0" applyProtection="0"/>
    <xf numFmtId="0" fontId="54" fillId="41" borderId="0" applyNumberFormat="0" applyBorder="0" applyAlignment="0" applyProtection="0"/>
    <xf numFmtId="0" fontId="54" fillId="41" borderId="0" applyNumberFormat="0" applyBorder="0" applyAlignment="0" applyProtection="0"/>
    <xf numFmtId="0" fontId="50" fillId="39" borderId="27" applyNumberFormat="0" applyAlignment="0" applyProtection="0"/>
    <xf numFmtId="0" fontId="53" fillId="31" borderId="27" applyNumberFormat="0" applyAlignment="0" applyProtection="0"/>
    <xf numFmtId="0" fontId="53" fillId="31" borderId="27" applyNumberFormat="0" applyAlignment="0" applyProtection="0"/>
    <xf numFmtId="0" fontId="53" fillId="31" borderId="27" applyNumberFormat="0" applyAlignment="0" applyProtection="0"/>
    <xf numFmtId="0" fontId="51" fillId="40" borderId="28" applyNumberFormat="0" applyAlignment="0" applyProtection="0"/>
    <xf numFmtId="0" fontId="54" fillId="41" borderId="0" applyNumberFormat="0" applyBorder="0" applyAlignment="0" applyProtection="0"/>
    <xf numFmtId="0" fontId="45" fillId="38" borderId="0" applyNumberFormat="0" applyBorder="0" applyAlignment="0" applyProtection="0"/>
    <xf numFmtId="0" fontId="46" fillId="0" borderId="23" applyNumberFormat="0" applyFill="0" applyAlignment="0" applyProtection="0"/>
    <xf numFmtId="0" fontId="46" fillId="0" borderId="23" applyNumberFormat="0" applyFill="0" applyAlignment="0" applyProtection="0"/>
    <xf numFmtId="0" fontId="46" fillId="0" borderId="23" applyNumberFormat="0" applyFill="0" applyAlignment="0" applyProtection="0"/>
    <xf numFmtId="0" fontId="55" fillId="31" borderId="0" applyNumberFormat="0" applyBorder="0" applyAlignment="0" applyProtection="0"/>
    <xf numFmtId="0" fontId="55" fillId="31" borderId="0" applyNumberFormat="0" applyBorder="0" applyAlignment="0" applyProtection="0"/>
    <xf numFmtId="0" fontId="55" fillId="31" borderId="0" applyNumberFormat="0" applyBorder="0" applyAlignment="0" applyProtection="0"/>
    <xf numFmtId="0" fontId="16" fillId="0" borderId="0"/>
    <xf numFmtId="0" fontId="41" fillId="0" borderId="0"/>
    <xf numFmtId="0" fontId="41" fillId="0" borderId="0"/>
    <xf numFmtId="0" fontId="16" fillId="0" borderId="0"/>
    <xf numFmtId="0" fontId="41" fillId="0" borderId="0"/>
    <xf numFmtId="0" fontId="41" fillId="0" borderId="0"/>
    <xf numFmtId="0" fontId="41" fillId="0" borderId="0"/>
    <xf numFmtId="0" fontId="2" fillId="0" borderId="0"/>
    <xf numFmtId="0" fontId="16" fillId="0" borderId="0"/>
    <xf numFmtId="0" fontId="16" fillId="0" borderId="0"/>
    <xf numFmtId="0" fontId="16" fillId="0" borderId="0"/>
    <xf numFmtId="0" fontId="16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2" fillId="4" borderId="7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2" fillId="4" borderId="7" applyNumberFormat="0" applyFont="0" applyAlignment="0" applyProtection="0"/>
    <xf numFmtId="0" fontId="16" fillId="28" borderId="30" applyNumberFormat="0" applyFont="0" applyAlignment="0" applyProtection="0"/>
    <xf numFmtId="0" fontId="55" fillId="31" borderId="0" applyNumberFormat="0" applyBorder="0" applyAlignment="0" applyProtection="0"/>
    <xf numFmtId="0" fontId="52" fillId="39" borderId="29" applyNumberFormat="0" applyAlignment="0" applyProtection="0"/>
    <xf numFmtId="0" fontId="52" fillId="39" borderId="29" applyNumberFormat="0" applyAlignment="0" applyProtection="0"/>
    <xf numFmtId="0" fontId="52" fillId="39" borderId="29" applyNumberFormat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56" fillId="0" borderId="31" applyNumberFormat="0" applyFill="0" applyAlignment="0" applyProtection="0"/>
    <xf numFmtId="0" fontId="56" fillId="0" borderId="31" applyNumberFormat="0" applyFill="0" applyAlignment="0" applyProtection="0"/>
    <xf numFmtId="0" fontId="56" fillId="0" borderId="31" applyNumberFormat="0" applyFill="0" applyAlignment="0" applyProtection="0"/>
    <xf numFmtId="165" fontId="16" fillId="0" borderId="0" applyFont="0" applyFill="0" applyBorder="0" applyAlignment="0" applyProtection="0"/>
    <xf numFmtId="0" fontId="42" fillId="33" borderId="0" applyNumberFormat="0" applyBorder="0" applyAlignment="0" applyProtection="0"/>
    <xf numFmtId="0" fontId="42" fillId="34" borderId="0" applyNumberFormat="0" applyBorder="0" applyAlignment="0" applyProtection="0"/>
    <xf numFmtId="0" fontId="42" fillId="35" borderId="0" applyNumberFormat="0" applyBorder="0" applyAlignment="0" applyProtection="0"/>
    <xf numFmtId="0" fontId="42" fillId="36" borderId="0" applyNumberFormat="0" applyBorder="0" applyAlignment="0" applyProtection="0"/>
    <xf numFmtId="0" fontId="42" fillId="33" borderId="0" applyNumberFormat="0" applyBorder="0" applyAlignment="0" applyProtection="0"/>
    <xf numFmtId="0" fontId="42" fillId="37" borderId="0" applyNumberFormat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1" fillId="0" borderId="0"/>
  </cellStyleXfs>
  <cellXfs count="169">
    <xf numFmtId="0" fontId="0" fillId="0" borderId="0" xfId="0"/>
    <xf numFmtId="0" fontId="17" fillId="0" borderId="0" xfId="2" applyFont="1" applyFill="1" applyBorder="1"/>
    <xf numFmtId="0" fontId="17" fillId="0" borderId="0" xfId="2" applyFont="1" applyFill="1"/>
    <xf numFmtId="0" fontId="17" fillId="0" borderId="9" xfId="2" applyFont="1" applyFill="1" applyBorder="1" applyAlignment="1">
      <alignment wrapText="1"/>
    </xf>
    <xf numFmtId="0" fontId="20" fillId="0" borderId="9" xfId="2" applyFont="1" applyFill="1" applyBorder="1" applyAlignment="1">
      <alignment wrapText="1"/>
    </xf>
    <xf numFmtId="0" fontId="21" fillId="0" borderId="9" xfId="2" applyFont="1" applyFill="1" applyBorder="1" applyAlignment="1">
      <alignment horizontal="center"/>
    </xf>
    <xf numFmtId="1" fontId="21" fillId="0" borderId="9" xfId="2" applyNumberFormat="1" applyFont="1" applyFill="1" applyBorder="1" applyAlignment="1">
      <alignment horizontal="center"/>
    </xf>
    <xf numFmtId="2" fontId="22" fillId="0" borderId="9" xfId="2" applyNumberFormat="1" applyFont="1" applyFill="1" applyBorder="1" applyAlignment="1">
      <alignment horizontal="center" wrapText="1"/>
    </xf>
    <xf numFmtId="3" fontId="21" fillId="0" borderId="9" xfId="2" applyNumberFormat="1" applyFont="1" applyFill="1" applyBorder="1" applyAlignment="1">
      <alignment horizontal="center"/>
    </xf>
    <xf numFmtId="0" fontId="21" fillId="0" borderId="9" xfId="2" applyFont="1" applyFill="1" applyBorder="1"/>
    <xf numFmtId="166" fontId="21" fillId="0" borderId="9" xfId="2" applyNumberFormat="1" applyFont="1" applyFill="1" applyBorder="1" applyAlignment="1">
      <alignment horizontal="center"/>
    </xf>
    <xf numFmtId="0" fontId="17" fillId="0" borderId="9" xfId="2" applyFont="1" applyFill="1" applyBorder="1"/>
    <xf numFmtId="3" fontId="24" fillId="0" borderId="9" xfId="2" applyNumberFormat="1" applyFont="1" applyFill="1" applyBorder="1" applyAlignment="1">
      <alignment horizontal="center"/>
    </xf>
    <xf numFmtId="166" fontId="24" fillId="0" borderId="9" xfId="2" applyNumberFormat="1" applyFont="1" applyFill="1" applyBorder="1" applyAlignment="1">
      <alignment horizontal="center"/>
    </xf>
    <xf numFmtId="0" fontId="17" fillId="0" borderId="9" xfId="0" applyFont="1" applyFill="1" applyBorder="1"/>
    <xf numFmtId="3" fontId="26" fillId="0" borderId="9" xfId="2" applyNumberFormat="1" applyFont="1" applyFill="1" applyBorder="1" applyAlignment="1">
      <alignment horizontal="center"/>
    </xf>
    <xf numFmtId="166" fontId="26" fillId="0" borderId="9" xfId="2" applyNumberFormat="1" applyFont="1" applyFill="1" applyBorder="1" applyAlignment="1">
      <alignment horizontal="center"/>
    </xf>
    <xf numFmtId="0" fontId="17" fillId="0" borderId="0" xfId="0" applyFont="1" applyFill="1" applyBorder="1"/>
    <xf numFmtId="0" fontId="17" fillId="0" borderId="0" xfId="0" applyFont="1" applyFill="1"/>
    <xf numFmtId="3" fontId="17" fillId="0" borderId="0" xfId="0" applyNumberFormat="1" applyFont="1" applyFill="1" applyBorder="1"/>
    <xf numFmtId="3" fontId="17" fillId="0" borderId="0" xfId="0" applyNumberFormat="1" applyFont="1" applyFill="1"/>
    <xf numFmtId="0" fontId="31" fillId="0" borderId="0" xfId="0" applyFont="1" applyFill="1" applyBorder="1"/>
    <xf numFmtId="0" fontId="30" fillId="0" borderId="0" xfId="0" applyFont="1" applyFill="1" applyBorder="1"/>
    <xf numFmtId="0" fontId="20" fillId="0" borderId="0" xfId="0" applyFont="1" applyFill="1" applyBorder="1"/>
    <xf numFmtId="3" fontId="20" fillId="0" borderId="0" xfId="0" applyNumberFormat="1" applyFont="1" applyFill="1" applyBorder="1" applyAlignment="1">
      <alignment horizontal="center"/>
    </xf>
    <xf numFmtId="2" fontId="20" fillId="0" borderId="0" xfId="0" applyNumberFormat="1" applyFont="1" applyFill="1" applyBorder="1" applyAlignment="1">
      <alignment horizontal="center"/>
    </xf>
    <xf numFmtId="1" fontId="20" fillId="0" borderId="0" xfId="0" applyNumberFormat="1" applyFont="1" applyFill="1" applyBorder="1" applyAlignment="1">
      <alignment horizontal="center"/>
    </xf>
    <xf numFmtId="0" fontId="32" fillId="0" borderId="0" xfId="0" applyFont="1" applyFill="1" applyBorder="1"/>
    <xf numFmtId="164" fontId="17" fillId="0" borderId="0" xfId="1" applyFont="1" applyFill="1" applyBorder="1"/>
    <xf numFmtId="0" fontId="36" fillId="0" borderId="0" xfId="0" applyFont="1"/>
    <xf numFmtId="0" fontId="38" fillId="0" borderId="0" xfId="0" applyFont="1"/>
    <xf numFmtId="0" fontId="39" fillId="0" borderId="0" xfId="0" applyFont="1"/>
    <xf numFmtId="0" fontId="40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3" fontId="0" fillId="0" borderId="0" xfId="0" applyNumberFormat="1" applyAlignment="1">
      <alignment horizontal="left"/>
    </xf>
    <xf numFmtId="3" fontId="0" fillId="0" borderId="0" xfId="0" applyNumberFormat="1"/>
    <xf numFmtId="0" fontId="16" fillId="0" borderId="0" xfId="0" applyFont="1"/>
    <xf numFmtId="49" fontId="58" fillId="0" borderId="0" xfId="0" applyNumberFormat="1" applyFont="1" applyFill="1" applyBorder="1"/>
    <xf numFmtId="0" fontId="0" fillId="0" borderId="0" xfId="0" applyAlignment="1">
      <alignment horizontal="center"/>
    </xf>
    <xf numFmtId="3" fontId="24" fillId="0" borderId="9" xfId="0" applyNumberFormat="1" applyFont="1" applyFill="1" applyBorder="1" applyAlignment="1">
      <alignment horizontal="center"/>
    </xf>
    <xf numFmtId="2" fontId="24" fillId="0" borderId="9" xfId="0" applyNumberFormat="1" applyFont="1" applyFill="1" applyBorder="1" applyAlignment="1">
      <alignment horizontal="center"/>
    </xf>
    <xf numFmtId="0" fontId="31" fillId="23" borderId="9" xfId="2" applyFont="1" applyFill="1" applyBorder="1"/>
    <xf numFmtId="0" fontId="25" fillId="0" borderId="9" xfId="0" applyFont="1" applyFill="1" applyBorder="1"/>
    <xf numFmtId="3" fontId="25" fillId="24" borderId="9" xfId="0" applyNumberFormat="1" applyFont="1" applyFill="1" applyBorder="1" applyAlignment="1">
      <alignment horizontal="center"/>
    </xf>
    <xf numFmtId="2" fontId="25" fillId="24" borderId="9" xfId="0" applyNumberFormat="1" applyFont="1" applyFill="1" applyBorder="1" applyAlignment="1">
      <alignment horizontal="center"/>
    </xf>
    <xf numFmtId="1" fontId="25" fillId="24" borderId="9" xfId="0" applyNumberFormat="1" applyFont="1" applyFill="1" applyBorder="1" applyAlignment="1">
      <alignment horizontal="center"/>
    </xf>
    <xf numFmtId="2" fontId="24" fillId="25" borderId="9" xfId="0" applyNumberFormat="1" applyFont="1" applyFill="1" applyBorder="1" applyAlignment="1">
      <alignment horizontal="center"/>
    </xf>
    <xf numFmtId="2" fontId="25" fillId="0" borderId="9" xfId="0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0" fontId="0" fillId="0" borderId="9" xfId="0" applyBorder="1" applyAlignment="1">
      <alignment wrapText="1"/>
    </xf>
    <xf numFmtId="0" fontId="34" fillId="0" borderId="9" xfId="0" applyFont="1" applyBorder="1" applyAlignment="1">
      <alignment wrapText="1"/>
    </xf>
    <xf numFmtId="0" fontId="26" fillId="0" borderId="9" xfId="0" applyFont="1" applyBorder="1"/>
    <xf numFmtId="0" fontId="26" fillId="0" borderId="9" xfId="0" applyFont="1" applyBorder="1" applyAlignment="1">
      <alignment wrapText="1"/>
    </xf>
    <xf numFmtId="49" fontId="60" fillId="0" borderId="10" xfId="0" applyNumberFormat="1" applyFont="1" applyFill="1" applyBorder="1"/>
    <xf numFmtId="49" fontId="60" fillId="0" borderId="9" xfId="0" applyNumberFormat="1" applyFont="1" applyFill="1" applyBorder="1"/>
    <xf numFmtId="4" fontId="61" fillId="0" borderId="9" xfId="0" applyNumberFormat="1" applyFont="1" applyFill="1" applyBorder="1"/>
    <xf numFmtId="4" fontId="61" fillId="0" borderId="12" xfId="0" applyNumberFormat="1" applyFont="1" applyFill="1" applyBorder="1"/>
    <xf numFmtId="0" fontId="16" fillId="0" borderId="0" xfId="0" applyFont="1" applyFill="1" applyBorder="1"/>
    <xf numFmtId="3" fontId="36" fillId="0" borderId="0" xfId="0" applyNumberFormat="1" applyFont="1" applyFill="1" applyBorder="1" applyAlignment="1">
      <alignment horizontal="center"/>
    </xf>
    <xf numFmtId="4" fontId="61" fillId="0" borderId="13" xfId="0" applyNumberFormat="1" applyFont="1" applyFill="1" applyBorder="1"/>
    <xf numFmtId="0" fontId="36" fillId="0" borderId="0" xfId="0" applyFont="1" applyFill="1" applyBorder="1" applyAlignment="1">
      <alignment horizontal="center"/>
    </xf>
    <xf numFmtId="49" fontId="59" fillId="42" borderId="9" xfId="0" applyNumberFormat="1" applyFont="1" applyFill="1" applyBorder="1" applyAlignment="1">
      <alignment horizontal="center"/>
    </xf>
    <xf numFmtId="0" fontId="59" fillId="42" borderId="9" xfId="0" applyFont="1" applyFill="1" applyBorder="1" applyAlignment="1">
      <alignment horizontal="center"/>
    </xf>
    <xf numFmtId="169" fontId="27" fillId="0" borderId="9" xfId="1" applyNumberFormat="1" applyFont="1" applyFill="1" applyBorder="1" applyAlignment="1">
      <alignment horizontal="center" vertical="center"/>
    </xf>
    <xf numFmtId="0" fontId="37" fillId="0" borderId="0" xfId="2" applyFont="1" applyFill="1" applyBorder="1"/>
    <xf numFmtId="169" fontId="27" fillId="0" borderId="9" xfId="0" applyNumberFormat="1" applyFont="1" applyFill="1" applyBorder="1" applyAlignment="1">
      <alignment horizontal="center" vertical="center"/>
    </xf>
    <xf numFmtId="3" fontId="21" fillId="0" borderId="9" xfId="0" applyNumberFormat="1" applyFont="1" applyFill="1" applyBorder="1" applyAlignment="1">
      <alignment horizontal="center" vertical="center"/>
    </xf>
    <xf numFmtId="0" fontId="35" fillId="0" borderId="9" xfId="0" applyFont="1" applyBorder="1" applyAlignment="1">
      <alignment horizontal="center" vertical="center"/>
    </xf>
    <xf numFmtId="0" fontId="18" fillId="0" borderId="0" xfId="2" applyFont="1" applyFill="1" applyBorder="1" applyAlignment="1"/>
    <xf numFmtId="170" fontId="26" fillId="0" borderId="9" xfId="0" applyNumberFormat="1" applyFont="1" applyFill="1" applyBorder="1" applyAlignment="1">
      <alignment horizontal="center" vertical="center"/>
    </xf>
    <xf numFmtId="0" fontId="62" fillId="0" borderId="0" xfId="0" applyFont="1" applyAlignment="1">
      <alignment vertical="center"/>
    </xf>
    <xf numFmtId="0" fontId="63" fillId="0" borderId="0" xfId="0" applyFont="1" applyAlignment="1">
      <alignment vertical="center"/>
    </xf>
    <xf numFmtId="0" fontId="21" fillId="0" borderId="9" xfId="2" applyFont="1" applyFill="1" applyBorder="1" applyAlignment="1">
      <alignment horizontal="center" vertical="center"/>
    </xf>
    <xf numFmtId="1" fontId="21" fillId="0" borderId="9" xfId="2" applyNumberFormat="1" applyFont="1" applyFill="1" applyBorder="1" applyAlignment="1">
      <alignment horizontal="center" vertical="center"/>
    </xf>
    <xf numFmtId="0" fontId="26" fillId="0" borderId="0" xfId="0" applyFont="1"/>
    <xf numFmtId="167" fontId="21" fillId="0" borderId="9" xfId="0" applyNumberFormat="1" applyFont="1" applyFill="1" applyBorder="1" applyAlignment="1">
      <alignment horizontal="center" vertical="center"/>
    </xf>
    <xf numFmtId="3" fontId="25" fillId="0" borderId="9" xfId="0" applyNumberFormat="1" applyFont="1" applyFill="1" applyBorder="1" applyAlignment="1">
      <alignment horizontal="right" vertical="center"/>
    </xf>
    <xf numFmtId="3" fontId="21" fillId="0" borderId="9" xfId="0" applyNumberFormat="1" applyFont="1" applyFill="1" applyBorder="1" applyAlignment="1">
      <alignment horizontal="right" vertical="center"/>
    </xf>
    <xf numFmtId="169" fontId="27" fillId="0" borderId="9" xfId="0" applyNumberFormat="1" applyFont="1" applyFill="1" applyBorder="1" applyAlignment="1">
      <alignment vertical="center"/>
    </xf>
    <xf numFmtId="170" fontId="26" fillId="0" borderId="9" xfId="0" applyNumberFormat="1" applyFont="1" applyFill="1" applyBorder="1" applyAlignment="1">
      <alignment vertical="center"/>
    </xf>
    <xf numFmtId="4" fontId="61" fillId="0" borderId="9" xfId="0" applyNumberFormat="1" applyFont="1" applyFill="1" applyBorder="1" applyAlignment="1">
      <alignment horizontal="right"/>
    </xf>
    <xf numFmtId="3" fontId="61" fillId="0" borderId="9" xfId="0" applyNumberFormat="1" applyFont="1" applyFill="1" applyBorder="1" applyAlignment="1">
      <alignment horizontal="right"/>
    </xf>
    <xf numFmtId="0" fontId="32" fillId="0" borderId="9" xfId="0" applyFont="1" applyFill="1" applyBorder="1"/>
    <xf numFmtId="0" fontId="32" fillId="0" borderId="9" xfId="0" applyFont="1" applyFill="1" applyBorder="1" applyAlignment="1">
      <alignment horizontal="center" vertical="center"/>
    </xf>
    <xf numFmtId="171" fontId="17" fillId="0" borderId="9" xfId="0" applyNumberFormat="1" applyFont="1" applyFill="1" applyBorder="1"/>
    <xf numFmtId="17" fontId="32" fillId="0" borderId="9" xfId="0" applyNumberFormat="1" applyFont="1" applyFill="1" applyBorder="1" applyAlignment="1">
      <alignment horizontal="center" vertical="center"/>
    </xf>
    <xf numFmtId="0" fontId="23" fillId="0" borderId="9" xfId="2" applyFont="1" applyFill="1" applyBorder="1"/>
    <xf numFmtId="0" fontId="64" fillId="0" borderId="0" xfId="0" applyFont="1" applyFill="1"/>
    <xf numFmtId="0" fontId="65" fillId="0" borderId="0" xfId="0" applyFont="1" applyFill="1"/>
    <xf numFmtId="0" fontId="64" fillId="0" borderId="9" xfId="0" applyFont="1" applyFill="1" applyBorder="1" applyAlignment="1">
      <alignment wrapText="1"/>
    </xf>
    <xf numFmtId="0" fontId="72" fillId="0" borderId="9" xfId="0" applyFont="1" applyFill="1" applyBorder="1" applyAlignment="1">
      <alignment wrapText="1"/>
    </xf>
    <xf numFmtId="0" fontId="67" fillId="0" borderId="9" xfId="2" applyFont="1" applyFill="1" applyBorder="1" applyAlignment="1">
      <alignment horizontal="center"/>
    </xf>
    <xf numFmtId="1" fontId="67" fillId="0" borderId="9" xfId="2" applyNumberFormat="1" applyFont="1" applyFill="1" applyBorder="1" applyAlignment="1">
      <alignment horizontal="center"/>
    </xf>
    <xf numFmtId="0" fontId="74" fillId="0" borderId="9" xfId="0" applyFont="1" applyFill="1" applyBorder="1"/>
    <xf numFmtId="3" fontId="67" fillId="0" borderId="9" xfId="0" applyNumberFormat="1" applyFont="1" applyFill="1" applyBorder="1" applyAlignment="1">
      <alignment horizontal="center"/>
    </xf>
    <xf numFmtId="4" fontId="67" fillId="0" borderId="9" xfId="0" applyNumberFormat="1" applyFont="1" applyFill="1" applyBorder="1" applyAlignment="1">
      <alignment horizontal="center"/>
    </xf>
    <xf numFmtId="0" fontId="67" fillId="0" borderId="9" xfId="0" applyFont="1" applyFill="1" applyBorder="1"/>
    <xf numFmtId="2" fontId="67" fillId="0" borderId="9" xfId="0" applyNumberFormat="1" applyFont="1" applyFill="1" applyBorder="1" applyAlignment="1">
      <alignment horizontal="center"/>
    </xf>
    <xf numFmtId="0" fontId="64" fillId="0" borderId="9" xfId="0" applyFont="1" applyFill="1" applyBorder="1"/>
    <xf numFmtId="3" fontId="75" fillId="0" borderId="9" xfId="0" applyNumberFormat="1" applyFont="1" applyFill="1" applyBorder="1" applyAlignment="1">
      <alignment horizontal="center"/>
    </xf>
    <xf numFmtId="2" fontId="75" fillId="0" borderId="9" xfId="0" applyNumberFormat="1" applyFont="1" applyFill="1" applyBorder="1" applyAlignment="1">
      <alignment horizontal="center"/>
    </xf>
    <xf numFmtId="0" fontId="72" fillId="0" borderId="9" xfId="0" applyFont="1" applyFill="1" applyBorder="1"/>
    <xf numFmtId="3" fontId="73" fillId="0" borderId="9" xfId="0" applyNumberFormat="1" applyFont="1" applyFill="1" applyBorder="1" applyAlignment="1">
      <alignment horizontal="center"/>
    </xf>
    <xf numFmtId="2" fontId="73" fillId="0" borderId="9" xfId="0" applyNumberFormat="1" applyFont="1" applyFill="1" applyBorder="1" applyAlignment="1">
      <alignment horizontal="center"/>
    </xf>
    <xf numFmtId="1" fontId="73" fillId="0" borderId="9" xfId="0" applyNumberFormat="1" applyFont="1" applyFill="1" applyBorder="1" applyAlignment="1">
      <alignment horizontal="center"/>
    </xf>
    <xf numFmtId="2" fontId="73" fillId="0" borderId="9" xfId="0" applyNumberFormat="1" applyFont="1" applyFill="1" applyBorder="1" applyAlignment="1">
      <alignment horizontal="center" wrapText="1"/>
    </xf>
    <xf numFmtId="166" fontId="67" fillId="0" borderId="9" xfId="0" applyNumberFormat="1" applyFont="1" applyFill="1" applyBorder="1" applyAlignment="1">
      <alignment horizontal="center"/>
    </xf>
    <xf numFmtId="166" fontId="75" fillId="0" borderId="9" xfId="0" applyNumberFormat="1" applyFont="1" applyFill="1" applyBorder="1" applyAlignment="1">
      <alignment horizontal="center"/>
    </xf>
    <xf numFmtId="0" fontId="64" fillId="0" borderId="9" xfId="2" applyFont="1" applyFill="1" applyBorder="1"/>
    <xf numFmtId="0" fontId="76" fillId="0" borderId="9" xfId="0" applyFont="1" applyFill="1" applyBorder="1"/>
    <xf numFmtId="166" fontId="72" fillId="0" borderId="9" xfId="0" applyNumberFormat="1" applyFont="1" applyFill="1" applyBorder="1" applyAlignment="1">
      <alignment horizontal="center"/>
    </xf>
    <xf numFmtId="49" fontId="77" fillId="0" borderId="14" xfId="0" applyNumberFormat="1" applyFont="1" applyFill="1" applyBorder="1" applyAlignment="1">
      <alignment horizontal="center"/>
    </xf>
    <xf numFmtId="49" fontId="77" fillId="0" borderId="15" xfId="0" applyNumberFormat="1" applyFont="1" applyFill="1" applyBorder="1" applyAlignment="1">
      <alignment horizontal="center"/>
    </xf>
    <xf numFmtId="0" fontId="77" fillId="0" borderId="16" xfId="0" applyFont="1" applyFill="1" applyBorder="1" applyAlignment="1">
      <alignment horizontal="center"/>
    </xf>
    <xf numFmtId="0" fontId="78" fillId="0" borderId="17" xfId="0" applyFont="1" applyFill="1" applyBorder="1"/>
    <xf numFmtId="3" fontId="78" fillId="0" borderId="18" xfId="0" applyNumberFormat="1" applyFont="1" applyFill="1" applyBorder="1" applyAlignment="1">
      <alignment horizontal="right"/>
    </xf>
    <xf numFmtId="0" fontId="79" fillId="0" borderId="17" xfId="0" applyFont="1" applyFill="1" applyBorder="1"/>
    <xf numFmtId="3" fontId="79" fillId="0" borderId="0" xfId="0" applyNumberFormat="1" applyFont="1" applyFill="1" applyBorder="1" applyAlignment="1">
      <alignment horizontal="right"/>
    </xf>
    <xf numFmtId="3" fontId="78" fillId="0" borderId="19" xfId="0" applyNumberFormat="1" applyFont="1" applyFill="1" applyBorder="1" applyAlignment="1">
      <alignment horizontal="right"/>
    </xf>
    <xf numFmtId="3" fontId="80" fillId="0" borderId="0" xfId="0" applyNumberFormat="1" applyFont="1" applyFill="1" applyBorder="1" applyAlignment="1">
      <alignment horizontal="right"/>
    </xf>
    <xf numFmtId="3" fontId="78" fillId="0" borderId="0" xfId="0" applyNumberFormat="1" applyFont="1" applyFill="1" applyBorder="1" applyAlignment="1">
      <alignment horizontal="right"/>
    </xf>
    <xf numFmtId="0" fontId="81" fillId="0" borderId="0" xfId="0" applyFont="1" applyFill="1"/>
    <xf numFmtId="0" fontId="82" fillId="0" borderId="20" xfId="0" applyFont="1" applyFill="1" applyBorder="1" applyAlignment="1">
      <alignment horizontal="center"/>
    </xf>
    <xf numFmtId="3" fontId="82" fillId="0" borderId="21" xfId="0" applyNumberFormat="1" applyFont="1" applyFill="1" applyBorder="1" applyAlignment="1">
      <alignment horizontal="right"/>
    </xf>
    <xf numFmtId="3" fontId="82" fillId="0" borderId="22" xfId="0" applyNumberFormat="1" applyFont="1" applyFill="1" applyBorder="1" applyAlignment="1">
      <alignment horizontal="right"/>
    </xf>
    <xf numFmtId="0" fontId="65" fillId="0" borderId="0" xfId="2" applyFont="1" applyFill="1" applyBorder="1"/>
    <xf numFmtId="0" fontId="64" fillId="0" borderId="0" xfId="0" applyFont="1" applyFill="1" applyAlignment="1">
      <alignment horizontal="left"/>
    </xf>
    <xf numFmtId="0" fontId="64" fillId="0" borderId="0" xfId="0" applyFont="1" applyFill="1" applyAlignment="1">
      <alignment horizontal="right"/>
    </xf>
    <xf numFmtId="0" fontId="64" fillId="43" borderId="0" xfId="0" applyFont="1" applyFill="1"/>
    <xf numFmtId="3" fontId="64" fillId="43" borderId="0" xfId="0" applyNumberFormat="1" applyFont="1" applyFill="1"/>
    <xf numFmtId="49" fontId="68" fillId="43" borderId="9" xfId="0" applyNumberFormat="1" applyFont="1" applyFill="1" applyBorder="1" applyAlignment="1">
      <alignment horizontal="left"/>
    </xf>
    <xf numFmtId="3" fontId="68" fillId="43" borderId="9" xfId="0" applyNumberFormat="1" applyFont="1" applyFill="1" applyBorder="1" applyAlignment="1">
      <alignment horizontal="right"/>
    </xf>
    <xf numFmtId="49" fontId="68" fillId="43" borderId="9" xfId="0" applyNumberFormat="1" applyFont="1" applyFill="1" applyBorder="1" applyAlignment="1">
      <alignment horizontal="right"/>
    </xf>
    <xf numFmtId="49" fontId="69" fillId="43" borderId="9" xfId="0" applyNumberFormat="1" applyFont="1" applyFill="1" applyBorder="1"/>
    <xf numFmtId="3" fontId="70" fillId="43" borderId="9" xfId="0" applyNumberFormat="1" applyFont="1" applyFill="1" applyBorder="1" applyAlignment="1">
      <alignment horizontal="right"/>
    </xf>
    <xf numFmtId="49" fontId="69" fillId="43" borderId="32" xfId="0" applyNumberFormat="1" applyFont="1" applyFill="1" applyBorder="1"/>
    <xf numFmtId="168" fontId="70" fillId="43" borderId="0" xfId="170" applyNumberFormat="1" applyFont="1" applyFill="1" applyBorder="1"/>
    <xf numFmtId="49" fontId="69" fillId="43" borderId="0" xfId="0" applyNumberFormat="1" applyFont="1" applyFill="1" applyBorder="1"/>
    <xf numFmtId="0" fontId="65" fillId="43" borderId="0" xfId="0" applyFont="1" applyFill="1"/>
    <xf numFmtId="3" fontId="70" fillId="43" borderId="9" xfId="0" applyNumberFormat="1" applyFont="1" applyFill="1" applyBorder="1"/>
    <xf numFmtId="168" fontId="70" fillId="43" borderId="9" xfId="170" applyNumberFormat="1" applyFont="1" applyFill="1" applyBorder="1" applyAlignment="1">
      <alignment horizontal="center"/>
    </xf>
    <xf numFmtId="3" fontId="83" fillId="0" borderId="21" xfId="0" applyNumberFormat="1" applyFont="1" applyFill="1" applyBorder="1" applyAlignment="1">
      <alignment horizontal="right"/>
    </xf>
    <xf numFmtId="0" fontId="25" fillId="0" borderId="9" xfId="2" applyFont="1" applyFill="1" applyBorder="1" applyAlignment="1">
      <alignment vertical="center" wrapText="1"/>
    </xf>
    <xf numFmtId="3" fontId="25" fillId="0" borderId="9" xfId="2" applyNumberFormat="1" applyFont="1" applyFill="1" applyBorder="1" applyAlignment="1">
      <alignment horizontal="center" vertical="center"/>
    </xf>
    <xf numFmtId="166" fontId="25" fillId="0" borderId="9" xfId="2" applyNumberFormat="1" applyFont="1" applyFill="1" applyBorder="1" applyAlignment="1">
      <alignment horizontal="center" vertical="center"/>
    </xf>
    <xf numFmtId="166" fontId="27" fillId="0" borderId="9" xfId="2" applyNumberFormat="1" applyFont="1" applyFill="1" applyBorder="1" applyAlignment="1">
      <alignment horizontal="center" vertical="center"/>
    </xf>
    <xf numFmtId="0" fontId="29" fillId="0" borderId="9" xfId="2" applyFont="1" applyFill="1" applyBorder="1" applyAlignment="1">
      <alignment vertical="center"/>
    </xf>
    <xf numFmtId="3" fontId="29" fillId="44" borderId="9" xfId="2" applyNumberFormat="1" applyFont="1" applyFill="1" applyBorder="1" applyAlignment="1">
      <alignment horizontal="center" vertical="center"/>
    </xf>
    <xf numFmtId="166" fontId="84" fillId="0" borderId="9" xfId="336" applyNumberFormat="1" applyFont="1" applyBorder="1" applyAlignment="1">
      <alignment horizontal="center" vertical="center"/>
    </xf>
    <xf numFmtId="166" fontId="29" fillId="0" borderId="9" xfId="2" applyNumberFormat="1" applyFont="1" applyFill="1" applyBorder="1" applyAlignment="1">
      <alignment horizontal="center" vertical="center"/>
    </xf>
    <xf numFmtId="0" fontId="20" fillId="0" borderId="9" xfId="2" applyFont="1" applyFill="1" applyBorder="1" applyAlignment="1">
      <alignment horizontal="center" vertical="center"/>
    </xf>
    <xf numFmtId="0" fontId="19" fillId="0" borderId="10" xfId="2" applyFont="1" applyFill="1" applyBorder="1" applyAlignment="1">
      <alignment horizontal="center" vertical="center"/>
    </xf>
    <xf numFmtId="0" fontId="19" fillId="0" borderId="11" xfId="2" applyFont="1" applyFill="1" applyBorder="1" applyAlignment="1">
      <alignment horizontal="center" vertical="center"/>
    </xf>
    <xf numFmtId="0" fontId="19" fillId="0" borderId="12" xfId="2" applyFont="1" applyFill="1" applyBorder="1" applyAlignment="1">
      <alignment horizontal="center" vertical="center"/>
    </xf>
    <xf numFmtId="0" fontId="18" fillId="0" borderId="0" xfId="2" applyFont="1" applyFill="1" applyBorder="1" applyAlignment="1">
      <alignment horizontal="center"/>
    </xf>
    <xf numFmtId="0" fontId="67" fillId="43" borderId="9" xfId="2" applyFont="1" applyFill="1" applyBorder="1" applyAlignment="1">
      <alignment horizontal="center"/>
    </xf>
    <xf numFmtId="0" fontId="66" fillId="43" borderId="9" xfId="2" applyFont="1" applyFill="1" applyBorder="1" applyAlignment="1">
      <alignment horizontal="center"/>
    </xf>
    <xf numFmtId="0" fontId="72" fillId="0" borderId="9" xfId="2" applyFont="1" applyFill="1" applyBorder="1" applyAlignment="1">
      <alignment horizontal="center" vertical="center"/>
    </xf>
    <xf numFmtId="0" fontId="71" fillId="0" borderId="10" xfId="0" applyFont="1" applyFill="1" applyBorder="1" applyAlignment="1">
      <alignment horizontal="center" vertical="center"/>
    </xf>
    <xf numFmtId="0" fontId="71" fillId="0" borderId="11" xfId="0" applyFont="1" applyFill="1" applyBorder="1" applyAlignment="1">
      <alignment horizontal="center" vertical="center"/>
    </xf>
    <xf numFmtId="0" fontId="71" fillId="0" borderId="12" xfId="0" applyFont="1" applyFill="1" applyBorder="1" applyAlignment="1">
      <alignment horizontal="center" vertical="center"/>
    </xf>
    <xf numFmtId="0" fontId="72" fillId="0" borderId="9" xfId="0" applyFont="1" applyFill="1" applyBorder="1" applyAlignment="1">
      <alignment horizontal="center" vertical="center" wrapText="1"/>
    </xf>
    <xf numFmtId="0" fontId="33" fillId="0" borderId="10" xfId="0" applyFont="1" applyBorder="1" applyAlignment="1">
      <alignment horizontal="center" vertical="center" wrapText="1"/>
    </xf>
    <xf numFmtId="0" fontId="33" fillId="0" borderId="11" xfId="0" applyFont="1" applyBorder="1" applyAlignment="1">
      <alignment horizontal="center" vertical="center" wrapText="1"/>
    </xf>
    <xf numFmtId="0" fontId="33" fillId="0" borderId="12" xfId="0" applyFont="1" applyBorder="1" applyAlignment="1">
      <alignment horizontal="center" vertical="center" wrapText="1"/>
    </xf>
    <xf numFmtId="0" fontId="36" fillId="0" borderId="0" xfId="0" applyFont="1" applyBorder="1" applyAlignment="1">
      <alignment horizontal="center" vertical="center"/>
    </xf>
    <xf numFmtId="3" fontId="36" fillId="0" borderId="0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horizontal="center"/>
    </xf>
  </cellXfs>
  <cellStyles count="337">
    <cellStyle name="%20 - Vurgu1 2" xfId="3"/>
    <cellStyle name="%20 - Vurgu2 2" xfId="4"/>
    <cellStyle name="%20 - Vurgu3 2" xfId="5"/>
    <cellStyle name="%20 - Vurgu4 2" xfId="6"/>
    <cellStyle name="%20 - Vurgu5 2" xfId="7"/>
    <cellStyle name="%20 - Vurgu6 2" xfId="8"/>
    <cellStyle name="%40 - Vurgu1 2" xfId="9"/>
    <cellStyle name="%40 - Vurgu2 2" xfId="10"/>
    <cellStyle name="%40 - Vurgu3 2" xfId="11"/>
    <cellStyle name="%40 - Vurgu4 2" xfId="12"/>
    <cellStyle name="%40 - Vurgu5 2" xfId="13"/>
    <cellStyle name="%40 - Vurgu6 2" xfId="14"/>
    <cellStyle name="%60 - Vurgu1 2" xfId="15"/>
    <cellStyle name="%60 - Vurgu2 2" xfId="16"/>
    <cellStyle name="%60 - Vurgu3 2" xfId="17"/>
    <cellStyle name="%60 - Vurgu4 2" xfId="18"/>
    <cellStyle name="%60 - Vurgu5 2" xfId="19"/>
    <cellStyle name="%60 - Vurgu6 2" xfId="20"/>
    <cellStyle name="20% - Accent1" xfId="21"/>
    <cellStyle name="20% - Accent1 2" xfId="22"/>
    <cellStyle name="20% - Accent1 2 2" xfId="23"/>
    <cellStyle name="20% - Accent1 2 2 2" xfId="171"/>
    <cellStyle name="20% - Accent1 2 3" xfId="172"/>
    <cellStyle name="20% - Accent1 3" xfId="173"/>
    <cellStyle name="20% - Accent1 4" xfId="174"/>
    <cellStyle name="20% - Accent2" xfId="24"/>
    <cellStyle name="20% - Accent2 2" xfId="25"/>
    <cellStyle name="20% - Accent2 2 2" xfId="26"/>
    <cellStyle name="20% - Accent2 2 2 2" xfId="175"/>
    <cellStyle name="20% - Accent2 2 3" xfId="176"/>
    <cellStyle name="20% - Accent2 3" xfId="177"/>
    <cellStyle name="20% - Accent2 4" xfId="178"/>
    <cellStyle name="20% - Accent3" xfId="27"/>
    <cellStyle name="20% - Accent3 2" xfId="28"/>
    <cellStyle name="20% - Accent3 2 2" xfId="29"/>
    <cellStyle name="20% - Accent3 2 2 2" xfId="179"/>
    <cellStyle name="20% - Accent3 2 3" xfId="180"/>
    <cellStyle name="20% - Accent3 3" xfId="181"/>
    <cellStyle name="20% - Accent3 4" xfId="182"/>
    <cellStyle name="20% - Accent4" xfId="30"/>
    <cellStyle name="20% - Accent4 2" xfId="31"/>
    <cellStyle name="20% - Accent4 2 2" xfId="32"/>
    <cellStyle name="20% - Accent4 2 2 2" xfId="183"/>
    <cellStyle name="20% - Accent4 2 3" xfId="184"/>
    <cellStyle name="20% - Accent4 3" xfId="185"/>
    <cellStyle name="20% - Accent4 4" xfId="186"/>
    <cellStyle name="20% - Accent5" xfId="33"/>
    <cellStyle name="20% - Accent5 2" xfId="34"/>
    <cellStyle name="20% - Accent5 2 2" xfId="35"/>
    <cellStyle name="20% - Accent5 2 2 2" xfId="187"/>
    <cellStyle name="20% - Accent5 2 3" xfId="188"/>
    <cellStyle name="20% - Accent5 3" xfId="189"/>
    <cellStyle name="20% - Accent5 4" xfId="190"/>
    <cellStyle name="20% - Accent6" xfId="36"/>
    <cellStyle name="20% - Accent6 2" xfId="37"/>
    <cellStyle name="20% - Accent6 2 2" xfId="38"/>
    <cellStyle name="20% - Accent6 2 2 2" xfId="191"/>
    <cellStyle name="20% - Accent6 2 3" xfId="192"/>
    <cellStyle name="20% - Accent6 3" xfId="193"/>
    <cellStyle name="20% - Accent6 4" xfId="194"/>
    <cellStyle name="40% - Accent1" xfId="39"/>
    <cellStyle name="40% - Accent1 2" xfId="40"/>
    <cellStyle name="40% - Accent1 2 2" xfId="41"/>
    <cellStyle name="40% - Accent1 2 2 2" xfId="195"/>
    <cellStyle name="40% - Accent1 2 3" xfId="196"/>
    <cellStyle name="40% - Accent1 3" xfId="197"/>
    <cellStyle name="40% - Accent1 4" xfId="198"/>
    <cellStyle name="40% - Accent2" xfId="42"/>
    <cellStyle name="40% - Accent2 2" xfId="43"/>
    <cellStyle name="40% - Accent2 2 2" xfId="44"/>
    <cellStyle name="40% - Accent2 2 2 2" xfId="199"/>
    <cellStyle name="40% - Accent2 2 3" xfId="200"/>
    <cellStyle name="40% - Accent2 3" xfId="201"/>
    <cellStyle name="40% - Accent2 4" xfId="202"/>
    <cellStyle name="40% - Accent3" xfId="45"/>
    <cellStyle name="40% - Accent3 2" xfId="46"/>
    <cellStyle name="40% - Accent3 2 2" xfId="47"/>
    <cellStyle name="40% - Accent3 2 2 2" xfId="203"/>
    <cellStyle name="40% - Accent3 2 3" xfId="204"/>
    <cellStyle name="40% - Accent3 3" xfId="205"/>
    <cellStyle name="40% - Accent3 4" xfId="206"/>
    <cellStyle name="40% - Accent4" xfId="48"/>
    <cellStyle name="40% - Accent4 2" xfId="49"/>
    <cellStyle name="40% - Accent4 2 2" xfId="50"/>
    <cellStyle name="40% - Accent4 2 2 2" xfId="207"/>
    <cellStyle name="40% - Accent4 2 3" xfId="208"/>
    <cellStyle name="40% - Accent4 3" xfId="209"/>
    <cellStyle name="40% - Accent4 4" xfId="210"/>
    <cellStyle name="40% - Accent5" xfId="51"/>
    <cellStyle name="40% - Accent5 2" xfId="52"/>
    <cellStyle name="40% - Accent5 2 2" xfId="53"/>
    <cellStyle name="40% - Accent5 2 2 2" xfId="211"/>
    <cellStyle name="40% - Accent5 2 3" xfId="212"/>
    <cellStyle name="40% - Accent5 3" xfId="213"/>
    <cellStyle name="40% - Accent5 4" xfId="214"/>
    <cellStyle name="40% - Accent6" xfId="54"/>
    <cellStyle name="40% - Accent6 2" xfId="55"/>
    <cellStyle name="40% - Accent6 2 2" xfId="56"/>
    <cellStyle name="40% - Accent6 2 2 2" xfId="215"/>
    <cellStyle name="40% - Accent6 2 3" xfId="216"/>
    <cellStyle name="40% - Accent6 3" xfId="217"/>
    <cellStyle name="40% - Accent6 4" xfId="218"/>
    <cellStyle name="60% - Accent1" xfId="57"/>
    <cellStyle name="60% - Accent1 2" xfId="58"/>
    <cellStyle name="60% - Accent1 2 2" xfId="59"/>
    <cellStyle name="60% - Accent1 2 2 2" xfId="219"/>
    <cellStyle name="60% - Accent1 2 3" xfId="220"/>
    <cellStyle name="60% - Accent1 3" xfId="221"/>
    <cellStyle name="60% - Accent2" xfId="60"/>
    <cellStyle name="60% - Accent2 2" xfId="61"/>
    <cellStyle name="60% - Accent2 2 2" xfId="62"/>
    <cellStyle name="60% - Accent2 2 2 2" xfId="222"/>
    <cellStyle name="60% - Accent2 2 3" xfId="223"/>
    <cellStyle name="60% - Accent2 3" xfId="224"/>
    <cellStyle name="60% - Accent3" xfId="63"/>
    <cellStyle name="60% - Accent3 2" xfId="64"/>
    <cellStyle name="60% - Accent3 2 2" xfId="65"/>
    <cellStyle name="60% - Accent3 2 2 2" xfId="225"/>
    <cellStyle name="60% - Accent3 2 3" xfId="226"/>
    <cellStyle name="60% - Accent3 3" xfId="227"/>
    <cellStyle name="60% - Accent4" xfId="66"/>
    <cellStyle name="60% - Accent4 2" xfId="67"/>
    <cellStyle name="60% - Accent4 2 2" xfId="68"/>
    <cellStyle name="60% - Accent4 2 2 2" xfId="228"/>
    <cellStyle name="60% - Accent4 2 3" xfId="229"/>
    <cellStyle name="60% - Accent4 3" xfId="230"/>
    <cellStyle name="60% - Accent5" xfId="69"/>
    <cellStyle name="60% - Accent5 2" xfId="70"/>
    <cellStyle name="60% - Accent5 2 2" xfId="71"/>
    <cellStyle name="60% - Accent5 2 2 2" xfId="231"/>
    <cellStyle name="60% - Accent5 2 3" xfId="232"/>
    <cellStyle name="60% - Accent5 3" xfId="233"/>
    <cellStyle name="60% - Accent6" xfId="72"/>
    <cellStyle name="60% - Accent6 2" xfId="73"/>
    <cellStyle name="60% - Accent6 2 2" xfId="74"/>
    <cellStyle name="60% - Accent6 2 2 2" xfId="234"/>
    <cellStyle name="60% - Accent6 2 3" xfId="235"/>
    <cellStyle name="60% - Accent6 3" xfId="236"/>
    <cellStyle name="Accent1 2" xfId="75"/>
    <cellStyle name="Accent1 2 2" xfId="76"/>
    <cellStyle name="Accent1 2 2 2" xfId="237"/>
    <cellStyle name="Accent1 2 3" xfId="238"/>
    <cellStyle name="Accent1 3" xfId="239"/>
    <cellStyle name="Accent2 2" xfId="77"/>
    <cellStyle name="Accent2 2 2" xfId="78"/>
    <cellStyle name="Accent2 2 2 2" xfId="240"/>
    <cellStyle name="Accent2 2 3" xfId="241"/>
    <cellStyle name="Accent2 3" xfId="242"/>
    <cellStyle name="Accent3 2" xfId="79"/>
    <cellStyle name="Accent3 2 2" xfId="80"/>
    <cellStyle name="Accent3 2 2 2" xfId="243"/>
    <cellStyle name="Accent3 2 3" xfId="244"/>
    <cellStyle name="Accent3 3" xfId="245"/>
    <cellStyle name="Accent4 2" xfId="81"/>
    <cellStyle name="Accent4 2 2" xfId="82"/>
    <cellStyle name="Accent4 2 2 2" xfId="246"/>
    <cellStyle name="Accent4 2 3" xfId="247"/>
    <cellStyle name="Accent4 3" xfId="248"/>
    <cellStyle name="Accent5 2" xfId="83"/>
    <cellStyle name="Accent5 2 2" xfId="84"/>
    <cellStyle name="Accent5 2 2 2" xfId="249"/>
    <cellStyle name="Accent5 2 3" xfId="250"/>
    <cellStyle name="Accent5 3" xfId="251"/>
    <cellStyle name="Accent6 2" xfId="85"/>
    <cellStyle name="Accent6 2 2" xfId="86"/>
    <cellStyle name="Accent6 2 2 2" xfId="252"/>
    <cellStyle name="Accent6 2 3" xfId="253"/>
    <cellStyle name="Accent6 3" xfId="254"/>
    <cellStyle name="Açıklama Metni 2" xfId="87"/>
    <cellStyle name="Ana Başlık 2" xfId="88"/>
    <cellStyle name="Bad 2" xfId="89"/>
    <cellStyle name="Bad 2 2" xfId="90"/>
    <cellStyle name="Bad 2 2 2" xfId="255"/>
    <cellStyle name="Bad 2 3" xfId="256"/>
    <cellStyle name="Bad 3" xfId="257"/>
    <cellStyle name="Bağlı Hücre 2" xfId="91"/>
    <cellStyle name="Başlık 1 2" xfId="92"/>
    <cellStyle name="Başlık 2 2" xfId="93"/>
    <cellStyle name="Başlık 3 2" xfId="94"/>
    <cellStyle name="Başlık 4 2" xfId="95"/>
    <cellStyle name="Calculation 2" xfId="96"/>
    <cellStyle name="Calculation 2 2" xfId="97"/>
    <cellStyle name="Calculation 2 2 2" xfId="258"/>
    <cellStyle name="Calculation 2 3" xfId="259"/>
    <cellStyle name="Calculation 3" xfId="260"/>
    <cellStyle name="Check Cell 2" xfId="98"/>
    <cellStyle name="Check Cell 2 2" xfId="99"/>
    <cellStyle name="Check Cell 2 2 2" xfId="261"/>
    <cellStyle name="Check Cell 2 3" xfId="262"/>
    <cellStyle name="Check Cell 3" xfId="263"/>
    <cellStyle name="Comma 2" xfId="100"/>
    <cellStyle name="Comma 2 2" xfId="101"/>
    <cellStyle name="Comma 2 3" xfId="264"/>
    <cellStyle name="Çıkış 2" xfId="102"/>
    <cellStyle name="Explanatory Text" xfId="103"/>
    <cellStyle name="Explanatory Text 2" xfId="104"/>
    <cellStyle name="Explanatory Text 2 2" xfId="105"/>
    <cellStyle name="Explanatory Text 2 2 2" xfId="265"/>
    <cellStyle name="Explanatory Text 2 3" xfId="266"/>
    <cellStyle name="Explanatory Text 3" xfId="267"/>
    <cellStyle name="Giriş 2" xfId="106"/>
    <cellStyle name="Good 2" xfId="107"/>
    <cellStyle name="Good 2 2" xfId="108"/>
    <cellStyle name="Good 2 2 2" xfId="268"/>
    <cellStyle name="Good 2 3" xfId="269"/>
    <cellStyle name="Good 3" xfId="270"/>
    <cellStyle name="Heading 1" xfId="109"/>
    <cellStyle name="Heading 1 2" xfId="110"/>
    <cellStyle name="Heading 2" xfId="111"/>
    <cellStyle name="Heading 2 2" xfId="112"/>
    <cellStyle name="Heading 3" xfId="113"/>
    <cellStyle name="Heading 3 2" xfId="114"/>
    <cellStyle name="Heading 4" xfId="115"/>
    <cellStyle name="Heading 4 2" xfId="116"/>
    <cellStyle name="Hesaplama 2" xfId="271"/>
    <cellStyle name="Input" xfId="117"/>
    <cellStyle name="Input 2" xfId="118"/>
    <cellStyle name="Input 2 2" xfId="119"/>
    <cellStyle name="Input 2 2 2" xfId="272"/>
    <cellStyle name="Input 2 3" xfId="273"/>
    <cellStyle name="Input 3" xfId="274"/>
    <cellStyle name="İşaretli Hücre 2" xfId="275"/>
    <cellStyle name="İyi 2" xfId="276"/>
    <cellStyle name="Kötü 2" xfId="277"/>
    <cellStyle name="Linked Cell" xfId="120"/>
    <cellStyle name="Linked Cell 2" xfId="121"/>
    <cellStyle name="Linked Cell 2 2" xfId="122"/>
    <cellStyle name="Linked Cell 2 2 2" xfId="278"/>
    <cellStyle name="Linked Cell 2 3" xfId="279"/>
    <cellStyle name="Linked Cell 3" xfId="280"/>
    <cellStyle name="Neutral 2" xfId="123"/>
    <cellStyle name="Neutral 2 2" xfId="124"/>
    <cellStyle name="Neutral 2 2 2" xfId="281"/>
    <cellStyle name="Neutral 2 3" xfId="282"/>
    <cellStyle name="Neutral 3" xfId="283"/>
    <cellStyle name="Normal" xfId="0" builtinId="0"/>
    <cellStyle name="Normal 2" xfId="336"/>
    <cellStyle name="Normal 2 2" xfId="125"/>
    <cellStyle name="Normal 2 2 2" xfId="284"/>
    <cellStyle name="Normal 2 3" xfId="126"/>
    <cellStyle name="Normal 2 3 2" xfId="127"/>
    <cellStyle name="Normal 2 3 2 2" xfId="285"/>
    <cellStyle name="Normal 2 3 3" xfId="286"/>
    <cellStyle name="Normal 3" xfId="128"/>
    <cellStyle name="Normal 3 2" xfId="287"/>
    <cellStyle name="Normal 4" xfId="129"/>
    <cellStyle name="Normal 4 2" xfId="130"/>
    <cellStyle name="Normal 4 2 2" xfId="131"/>
    <cellStyle name="Normal 4 2 2 2" xfId="288"/>
    <cellStyle name="Normal 4 2 3" xfId="289"/>
    <cellStyle name="Normal 4 3" xfId="290"/>
    <cellStyle name="Normal 4 4" xfId="291"/>
    <cellStyle name="Normal 5" xfId="292"/>
    <cellStyle name="Normal 5 2" xfId="293"/>
    <cellStyle name="Normal 5 3" xfId="294"/>
    <cellStyle name="Normal_MAYIS_2009_İHRACAT_RAKAMLARI" xfId="2"/>
    <cellStyle name="Not 2" xfId="132"/>
    <cellStyle name="Not 3" xfId="295"/>
    <cellStyle name="Note 2" xfId="133"/>
    <cellStyle name="Note 2 2" xfId="134"/>
    <cellStyle name="Note 2 2 2" xfId="135"/>
    <cellStyle name="Note 2 2 2 2" xfId="136"/>
    <cellStyle name="Note 2 2 2 2 2" xfId="296"/>
    <cellStyle name="Note 2 2 2 3" xfId="297"/>
    <cellStyle name="Note 2 2 3" xfId="137"/>
    <cellStyle name="Note 2 2 3 2" xfId="138"/>
    <cellStyle name="Note 2 2 3 2 2" xfId="139"/>
    <cellStyle name="Note 2 2 3 2 2 2" xfId="298"/>
    <cellStyle name="Note 2 2 3 2 3" xfId="299"/>
    <cellStyle name="Note 2 2 3 3" xfId="140"/>
    <cellStyle name="Note 2 2 3 3 2" xfId="141"/>
    <cellStyle name="Note 2 2 3 3 2 2" xfId="300"/>
    <cellStyle name="Note 2 2 3 3 3" xfId="301"/>
    <cellStyle name="Note 2 2 3 4" xfId="302"/>
    <cellStyle name="Note 2 2 4" xfId="142"/>
    <cellStyle name="Note 2 2 4 2" xfId="143"/>
    <cellStyle name="Note 2 2 4 2 2" xfId="303"/>
    <cellStyle name="Note 2 2 4 3" xfId="304"/>
    <cellStyle name="Note 2 2 5" xfId="305"/>
    <cellStyle name="Note 2 2 6" xfId="306"/>
    <cellStyle name="Note 2 3" xfId="144"/>
    <cellStyle name="Note 2 3 2" xfId="145"/>
    <cellStyle name="Note 2 3 2 2" xfId="146"/>
    <cellStyle name="Note 2 3 2 2 2" xfId="307"/>
    <cellStyle name="Note 2 3 2 3" xfId="308"/>
    <cellStyle name="Note 2 3 3" xfId="147"/>
    <cellStyle name="Note 2 3 3 2" xfId="148"/>
    <cellStyle name="Note 2 3 3 2 2" xfId="309"/>
    <cellStyle name="Note 2 3 3 3" xfId="310"/>
    <cellStyle name="Note 2 3 4" xfId="311"/>
    <cellStyle name="Note 2 4" xfId="149"/>
    <cellStyle name="Note 2 4 2" xfId="150"/>
    <cellStyle name="Note 2 4 2 2" xfId="312"/>
    <cellStyle name="Note 2 4 3" xfId="313"/>
    <cellStyle name="Note 2 5" xfId="314"/>
    <cellStyle name="Note 3" xfId="151"/>
    <cellStyle name="Note 3 2" xfId="315"/>
    <cellStyle name="Nötr 2" xfId="316"/>
    <cellStyle name="Output" xfId="152"/>
    <cellStyle name="Output 2" xfId="153"/>
    <cellStyle name="Output 2 2" xfId="154"/>
    <cellStyle name="Output 2 2 2" xfId="317"/>
    <cellStyle name="Output 2 3" xfId="318"/>
    <cellStyle name="Output 3" xfId="319"/>
    <cellStyle name="Percent 2" xfId="155"/>
    <cellStyle name="Percent 2 2" xfId="156"/>
    <cellStyle name="Percent 2 2 2" xfId="320"/>
    <cellStyle name="Percent 2 3" xfId="321"/>
    <cellStyle name="Percent 3" xfId="157"/>
    <cellStyle name="Percent 3 2" xfId="322"/>
    <cellStyle name="Title" xfId="158"/>
    <cellStyle name="Title 2" xfId="159"/>
    <cellStyle name="Toplam 2" xfId="160"/>
    <cellStyle name="Total" xfId="161"/>
    <cellStyle name="Total 2" xfId="162"/>
    <cellStyle name="Total 2 2" xfId="163"/>
    <cellStyle name="Total 2 2 2" xfId="323"/>
    <cellStyle name="Total 2 3" xfId="324"/>
    <cellStyle name="Total 3" xfId="325"/>
    <cellStyle name="Uyarı Metni 2" xfId="164"/>
    <cellStyle name="Virgül" xfId="1" builtinId="3"/>
    <cellStyle name="Virgül 2" xfId="165"/>
    <cellStyle name="Virgül 3" xfId="326"/>
    <cellStyle name="Vurgu1 2" xfId="327"/>
    <cellStyle name="Vurgu2 2" xfId="328"/>
    <cellStyle name="Vurgu3 2" xfId="329"/>
    <cellStyle name="Vurgu4 2" xfId="330"/>
    <cellStyle name="Vurgu5 2" xfId="331"/>
    <cellStyle name="Vurgu6 2" xfId="332"/>
    <cellStyle name="Warning Text" xfId="166"/>
    <cellStyle name="Warning Text 2" xfId="167"/>
    <cellStyle name="Warning Text 2 2" xfId="168"/>
    <cellStyle name="Warning Text 2 2 2" xfId="333"/>
    <cellStyle name="Warning Text 2 3" xfId="334"/>
    <cellStyle name="Warning Text 3" xfId="335"/>
    <cellStyle name="Yüzde 2" xfId="169"/>
    <cellStyle name="Yüzde 3" xfId="170"/>
  </cellStyles>
  <dxfs count="6"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00B050"/>
        </patternFill>
      </fill>
    </dxf>
  </dxfs>
  <tableStyles count="0" defaultTableStyle="TableStyleMedium2" defaultPivotStyle="PivotStyleLight16"/>
  <colors>
    <mruColors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 sz="1000"/>
              <a:t>AYLAR BAZINDA SANAYİ SEKTÖRÜ İHRACATI</a:t>
            </a:r>
          </a:p>
        </c:rich>
      </c:tx>
      <c:layout>
        <c:manualLayout>
          <c:xMode val="edge"/>
          <c:yMode val="edge"/>
          <c:x val="0.16361646768123617"/>
          <c:y val="3.042876901798063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933638443935944"/>
          <c:y val="0.18672237001258191"/>
          <c:w val="0.7757437070938249"/>
          <c:h val="0.5518683380371866"/>
        </c:manualLayout>
      </c:layout>
      <c:lineChart>
        <c:grouping val="standard"/>
        <c:varyColors val="0"/>
        <c:ser>
          <c:idx val="0"/>
          <c:order val="0"/>
          <c:tx>
            <c:strRef>
              <c:f>'2002_2020_AYLIK_IHR'!$A$25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'2002_2020_AYLIK_IHR'!$C$25:$N$25</c:f>
              <c:numCache>
                <c:formatCode>#,##0</c:formatCode>
                <c:ptCount val="12"/>
                <c:pt idx="0">
                  <c:v>11098831.27722</c:v>
                </c:pt>
                <c:pt idx="1">
                  <c:v>11121868.446420001</c:v>
                </c:pt>
                <c:pt idx="2">
                  <c:v>9957580.6977600008</c:v>
                </c:pt>
                <c:pt idx="3">
                  <c:v>6232426.8923899997</c:v>
                </c:pt>
                <c:pt idx="4">
                  <c:v>7112851.6156399995</c:v>
                </c:pt>
                <c:pt idx="5">
                  <c:v>10209118.647809999</c:v>
                </c:pt>
                <c:pt idx="6">
                  <c:v>11458297.938680001</c:v>
                </c:pt>
                <c:pt idx="7">
                  <c:v>9391473.3514300026</c:v>
                </c:pt>
                <c:pt idx="8">
                  <c:v>12224662.7454</c:v>
                </c:pt>
                <c:pt idx="9">
                  <c:v>13279520.494810002</c:v>
                </c:pt>
                <c:pt idx="10">
                  <c:v>12173751.761819998</c:v>
                </c:pt>
                <c:pt idx="11">
                  <c:v>13269533.593529999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BB-4F12-8AF0-231F693DD71E}"/>
            </c:ext>
          </c:extLst>
        </c:ser>
        <c:ser>
          <c:idx val="1"/>
          <c:order val="1"/>
          <c:tx>
            <c:strRef>
              <c:f>'2002_2020_AYLIK_IHR'!$A$24</c:f>
              <c:strCache>
                <c:ptCount val="1"/>
                <c:pt idx="0">
                  <c:v>2021</c:v>
                </c:pt>
              </c:strCache>
            </c:strRef>
          </c:tx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'2002_2020_AYLIK_IHR'!$C$24:$N$24</c:f>
              <c:numCache>
                <c:formatCode>#,##0</c:formatCode>
                <c:ptCount val="12"/>
                <c:pt idx="0">
                  <c:v>11079671.057709998</c:v>
                </c:pt>
                <c:pt idx="1">
                  <c:v>11949151.694449998</c:v>
                </c:pt>
                <c:pt idx="2">
                  <c:v>14120285.5671</c:v>
                </c:pt>
                <c:pt idx="3">
                  <c:v>14146166.369310001</c:v>
                </c:pt>
                <c:pt idx="4">
                  <c:v>12577211.59565</c:v>
                </c:pt>
                <c:pt idx="5">
                  <c:v>15240610.718430001</c:v>
                </c:pt>
                <c:pt idx="6">
                  <c:v>12629278.971600004</c:v>
                </c:pt>
                <c:pt idx="7">
                  <c:v>14409205.920430001</c:v>
                </c:pt>
                <c:pt idx="8">
                  <c:v>15821501.68293</c:v>
                </c:pt>
                <c:pt idx="9">
                  <c:v>15705309.787249997</c:v>
                </c:pt>
                <c:pt idx="10">
                  <c:v>16275838.468520001</c:v>
                </c:pt>
                <c:pt idx="11">
                  <c:v>16926178.363060001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BB-4F12-8AF0-231F693DD7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0702336"/>
        <c:axId val="960693632"/>
      </c:lineChart>
      <c:catAx>
        <c:axId val="960702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9606936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60693632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960702336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702962292403256"/>
          <c:y val="0.11065006915629322"/>
          <c:w val="0.28015600002277374"/>
          <c:h val="7.8189520915694671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KURU MEYVE VE MAMULLERİ İHRACATI (Bin $)</a:t>
            </a:r>
          </a:p>
        </c:rich>
      </c:tx>
      <c:layout>
        <c:manualLayout>
          <c:xMode val="edge"/>
          <c:yMode val="edge"/>
          <c:x val="0.18514705169040729"/>
          <c:y val="6.28019323671497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41569521468954"/>
          <c:y val="0.17625584845372591"/>
          <c:w val="0.81747891369841597"/>
          <c:h val="0.60168739777093083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'2002_2020_AYLIK_IHR'!$A$10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'2002_2020_AYLIK_IHR'!$C$10:$N$10</c:f>
              <c:numCache>
                <c:formatCode>#,##0</c:formatCode>
                <c:ptCount val="12"/>
                <c:pt idx="0">
                  <c:v>103743.55989</c:v>
                </c:pt>
                <c:pt idx="1">
                  <c:v>116565.35743</c:v>
                </c:pt>
                <c:pt idx="2">
                  <c:v>126169.39178000001</c:v>
                </c:pt>
                <c:pt idx="3">
                  <c:v>121973.27202</c:v>
                </c:pt>
                <c:pt idx="4">
                  <c:v>105055.89023</c:v>
                </c:pt>
                <c:pt idx="5">
                  <c:v>110671.37599</c:v>
                </c:pt>
                <c:pt idx="6">
                  <c:v>71868.762159999998</c:v>
                </c:pt>
                <c:pt idx="7">
                  <c:v>113779.62383</c:v>
                </c:pt>
                <c:pt idx="8">
                  <c:v>160083.73371999999</c:v>
                </c:pt>
                <c:pt idx="9">
                  <c:v>196357.14679999999</c:v>
                </c:pt>
                <c:pt idx="10">
                  <c:v>177391.31112</c:v>
                </c:pt>
                <c:pt idx="11">
                  <c:v>170627.44172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86-4579-BDC1-FB63751822C9}"/>
            </c:ext>
          </c:extLst>
        </c:ser>
        <c:ser>
          <c:idx val="0"/>
          <c:order val="1"/>
          <c:tx>
            <c:strRef>
              <c:f>'2002_2020_AYLIK_IHR'!$A$11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'2002_2020_AYLIK_IHR'!$C$11:$N$11</c:f>
              <c:numCache>
                <c:formatCode>#,##0</c:formatCode>
                <c:ptCount val="12"/>
                <c:pt idx="0">
                  <c:v>113205.42514000001</c:v>
                </c:pt>
                <c:pt idx="1">
                  <c:v>100301.6303</c:v>
                </c:pt>
                <c:pt idx="2">
                  <c:v>123199.15419</c:v>
                </c:pt>
                <c:pt idx="3">
                  <c:v>103631.95716999999</c:v>
                </c:pt>
                <c:pt idx="4">
                  <c:v>74239.044009999998</c:v>
                </c:pt>
                <c:pt idx="5">
                  <c:v>89459.700299999997</c:v>
                </c:pt>
                <c:pt idx="6">
                  <c:v>89853.850919999997</c:v>
                </c:pt>
                <c:pt idx="7">
                  <c:v>84827.392730000007</c:v>
                </c:pt>
                <c:pt idx="8">
                  <c:v>148527.73120000001</c:v>
                </c:pt>
                <c:pt idx="9">
                  <c:v>191051.99992</c:v>
                </c:pt>
                <c:pt idx="10">
                  <c:v>154427.12138</c:v>
                </c:pt>
                <c:pt idx="11">
                  <c:v>125746.17405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86-4579-BDC1-FB63751822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8806160"/>
        <c:axId val="1058801264"/>
      </c:lineChart>
      <c:catAx>
        <c:axId val="1058806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0588012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58801264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058806160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7178095037914921"/>
          <c:y val="0.14251207729468598"/>
          <c:w val="0.27466119096509239"/>
          <c:h val="7.1717828749667159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FINDIK VE MAMULLERİ İHRACATI (Bin $)</a:t>
            </a:r>
          </a:p>
        </c:rich>
      </c:tx>
      <c:layout>
        <c:manualLayout>
          <c:xMode val="edge"/>
          <c:yMode val="edge"/>
          <c:x val="0.17943569553805774"/>
          <c:y val="2.73631840796019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919369525904036"/>
          <c:y val="0.18283615401293282"/>
          <c:w val="0.79032335866951164"/>
          <c:h val="0.55597116220259135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'2002_2020_AYLIK_IHR'!$A$12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'2002_2020_AYLIK_IHR'!$C$12:$N$12</c:f>
              <c:numCache>
                <c:formatCode>#,##0</c:formatCode>
                <c:ptCount val="12"/>
                <c:pt idx="0">
                  <c:v>190660.46724</c:v>
                </c:pt>
                <c:pt idx="1">
                  <c:v>201167.37249000001</c:v>
                </c:pt>
                <c:pt idx="2">
                  <c:v>183441.24285000001</c:v>
                </c:pt>
                <c:pt idx="3">
                  <c:v>165697.96616000001</c:v>
                </c:pt>
                <c:pt idx="4">
                  <c:v>147226.88253999999</c:v>
                </c:pt>
                <c:pt idx="5">
                  <c:v>148132.03177999999</c:v>
                </c:pt>
                <c:pt idx="6">
                  <c:v>131222.22691</c:v>
                </c:pt>
                <c:pt idx="7">
                  <c:v>111896.58749000001</c:v>
                </c:pt>
                <c:pt idx="8">
                  <c:v>202523.56283000001</c:v>
                </c:pt>
                <c:pt idx="9">
                  <c:v>251164.07183</c:v>
                </c:pt>
                <c:pt idx="10">
                  <c:v>278991.48268999998</c:v>
                </c:pt>
                <c:pt idx="11">
                  <c:v>248573.98305000001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72-443C-9676-3E8469F31F95}"/>
            </c:ext>
          </c:extLst>
        </c:ser>
        <c:ser>
          <c:idx val="0"/>
          <c:order val="1"/>
          <c:tx>
            <c:strRef>
              <c:f>'2002_2020_AYLIK_IHR'!$A$13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'2002_2020_AYLIK_IHR'!$C$13:$N$13</c:f>
              <c:numCache>
                <c:formatCode>#,##0</c:formatCode>
                <c:ptCount val="12"/>
                <c:pt idx="0">
                  <c:v>183299.71315</c:v>
                </c:pt>
                <c:pt idx="1">
                  <c:v>163093.91933999999</c:v>
                </c:pt>
                <c:pt idx="2">
                  <c:v>207313.63224000001</c:v>
                </c:pt>
                <c:pt idx="3">
                  <c:v>196459.36877</c:v>
                </c:pt>
                <c:pt idx="4">
                  <c:v>119975.59901000001</c:v>
                </c:pt>
                <c:pt idx="5">
                  <c:v>120394.22031</c:v>
                </c:pt>
                <c:pt idx="6">
                  <c:v>134930.97643000001</c:v>
                </c:pt>
                <c:pt idx="7">
                  <c:v>91056.767959999997</c:v>
                </c:pt>
                <c:pt idx="8">
                  <c:v>222071.38493</c:v>
                </c:pt>
                <c:pt idx="9">
                  <c:v>171070.26412000001</c:v>
                </c:pt>
                <c:pt idx="10">
                  <c:v>155501.67624999999</c:v>
                </c:pt>
                <c:pt idx="11">
                  <c:v>174397.99295000001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72-443C-9676-3E8469F31F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8806704"/>
        <c:axId val="1058800720"/>
      </c:lineChart>
      <c:catAx>
        <c:axId val="1058806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0588007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58800720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05880670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658009482685632"/>
          <c:y val="0.13184079601990051"/>
          <c:w val="0.26967741935483869"/>
          <c:h val="7.3858659458612447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ZEYTİN VE ZEYTİNYAĞI (Bin $)</a:t>
            </a:r>
          </a:p>
        </c:rich>
      </c:tx>
      <c:layout>
        <c:manualLayout>
          <c:xMode val="edge"/>
          <c:yMode val="edge"/>
          <c:x val="0.26156941649899396"/>
          <c:y val="4.13770017878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340710932260228"/>
          <c:y val="0.17843866171003717"/>
          <c:w val="0.81891348088531157"/>
          <c:h val="0.56753407682775714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'2002_2020_AYLIK_IHR'!$A$14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'2002_2020_AYLIK_IHR'!$C$14:$N$14</c:f>
              <c:numCache>
                <c:formatCode>#,##0</c:formatCode>
                <c:ptCount val="12"/>
                <c:pt idx="0">
                  <c:v>15943.144840000001</c:v>
                </c:pt>
                <c:pt idx="1">
                  <c:v>26135.543170000001</c:v>
                </c:pt>
                <c:pt idx="2">
                  <c:v>26641.716609999999</c:v>
                </c:pt>
                <c:pt idx="3">
                  <c:v>24886.329269999998</c:v>
                </c:pt>
                <c:pt idx="4">
                  <c:v>19490.09143</c:v>
                </c:pt>
                <c:pt idx="5">
                  <c:v>23364.857059999998</c:v>
                </c:pt>
                <c:pt idx="6">
                  <c:v>23127.540229999999</c:v>
                </c:pt>
                <c:pt idx="7">
                  <c:v>24531.417700000002</c:v>
                </c:pt>
                <c:pt idx="8">
                  <c:v>29808.309069999999</c:v>
                </c:pt>
                <c:pt idx="9">
                  <c:v>25260.424210000001</c:v>
                </c:pt>
                <c:pt idx="10">
                  <c:v>30724.71009</c:v>
                </c:pt>
                <c:pt idx="11">
                  <c:v>39582.739950000003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46-4B75-A872-0F9132B4DCF1}"/>
            </c:ext>
          </c:extLst>
        </c:ser>
        <c:ser>
          <c:idx val="0"/>
          <c:order val="1"/>
          <c:tx>
            <c:strRef>
              <c:f>'2002_2020_AYLIK_IHR'!$A$15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'2002_2020_AYLIK_IHR'!$C$15:$N$15</c:f>
              <c:numCache>
                <c:formatCode>#,##0</c:formatCode>
                <c:ptCount val="12"/>
                <c:pt idx="0">
                  <c:v>24451.569380000001</c:v>
                </c:pt>
                <c:pt idx="1">
                  <c:v>24726.651860000002</c:v>
                </c:pt>
                <c:pt idx="2">
                  <c:v>29417.072550000001</c:v>
                </c:pt>
                <c:pt idx="3">
                  <c:v>23301.29163</c:v>
                </c:pt>
                <c:pt idx="4">
                  <c:v>19919.669020000001</c:v>
                </c:pt>
                <c:pt idx="5">
                  <c:v>18969.29394</c:v>
                </c:pt>
                <c:pt idx="6">
                  <c:v>19075.408370000001</c:v>
                </c:pt>
                <c:pt idx="7">
                  <c:v>14848.67002</c:v>
                </c:pt>
                <c:pt idx="8">
                  <c:v>19081.79737</c:v>
                </c:pt>
                <c:pt idx="9">
                  <c:v>22005.576830000002</c:v>
                </c:pt>
                <c:pt idx="10">
                  <c:v>25197.230309999999</c:v>
                </c:pt>
                <c:pt idx="11">
                  <c:v>30132.582460000001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46-4B75-A872-0F9132B4DC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8802352"/>
        <c:axId val="1058804528"/>
      </c:lineChart>
      <c:catAx>
        <c:axId val="1058802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0588045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58804528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05880235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1662732299307655"/>
          <c:y val="0.13517592909581955"/>
          <c:w val="0.26913480885311869"/>
          <c:h val="7.1717828749667159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TÜTÜN İHRACATI (Bin $)</a:t>
            </a:r>
          </a:p>
        </c:rich>
      </c:tx>
      <c:layout>
        <c:manualLayout>
          <c:xMode val="edge"/>
          <c:yMode val="edge"/>
          <c:x val="0.29508199475065616"/>
          <c:y val="3.480589022757697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387978142076504"/>
          <c:y val="0.18206242292002656"/>
          <c:w val="0.82513661202185795"/>
          <c:h val="0.56358979223982542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'2002_2020_AYLIK_IHR'!$A$16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'2002_2020_AYLIK_IHR'!$C$16:$N$16</c:f>
              <c:numCache>
                <c:formatCode>#,##0</c:formatCode>
                <c:ptCount val="12"/>
                <c:pt idx="0">
                  <c:v>59118.003539999998</c:v>
                </c:pt>
                <c:pt idx="1">
                  <c:v>49199.688770000001</c:v>
                </c:pt>
                <c:pt idx="2">
                  <c:v>49271.71471</c:v>
                </c:pt>
                <c:pt idx="3">
                  <c:v>52377.636700000003</c:v>
                </c:pt>
                <c:pt idx="4">
                  <c:v>62135.500480000002</c:v>
                </c:pt>
                <c:pt idx="5">
                  <c:v>85394.880229999995</c:v>
                </c:pt>
                <c:pt idx="6">
                  <c:v>52207.46948</c:v>
                </c:pt>
                <c:pt idx="7">
                  <c:v>60022.116329999997</c:v>
                </c:pt>
                <c:pt idx="8">
                  <c:v>100955.42874</c:v>
                </c:pt>
                <c:pt idx="9">
                  <c:v>76724.234389999998</c:v>
                </c:pt>
                <c:pt idx="10">
                  <c:v>57833.058470000004</c:v>
                </c:pt>
                <c:pt idx="11">
                  <c:v>77762.280119999996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39-4E7D-8784-50E3B74E004F}"/>
            </c:ext>
          </c:extLst>
        </c:ser>
        <c:ser>
          <c:idx val="0"/>
          <c:order val="1"/>
          <c:tx>
            <c:strRef>
              <c:f>'2002_2020_AYLIK_IHR'!$A$17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chemeClr val="tx2"/>
              </a:solidFill>
            </c:spPr>
          </c:marker>
          <c:val>
            <c:numRef>
              <c:f>'2002_2020_AYLIK_IHR'!$C$17:$N$17</c:f>
              <c:numCache>
                <c:formatCode>#,##0</c:formatCode>
                <c:ptCount val="12"/>
                <c:pt idx="0">
                  <c:v>79131.446320000003</c:v>
                </c:pt>
                <c:pt idx="1">
                  <c:v>60671.367539999999</c:v>
                </c:pt>
                <c:pt idx="2">
                  <c:v>78806.017680000004</c:v>
                </c:pt>
                <c:pt idx="3">
                  <c:v>53409.438990000002</c:v>
                </c:pt>
                <c:pt idx="4">
                  <c:v>69658.718049999996</c:v>
                </c:pt>
                <c:pt idx="5">
                  <c:v>84526.764179999998</c:v>
                </c:pt>
                <c:pt idx="6">
                  <c:v>74619.318069999994</c:v>
                </c:pt>
                <c:pt idx="7">
                  <c:v>71254.857780000006</c:v>
                </c:pt>
                <c:pt idx="8">
                  <c:v>90724.827149999997</c:v>
                </c:pt>
                <c:pt idx="9">
                  <c:v>79597.038010000004</c:v>
                </c:pt>
                <c:pt idx="10">
                  <c:v>67968.791859999998</c:v>
                </c:pt>
                <c:pt idx="11">
                  <c:v>99922.812779999993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39-4E7D-8784-50E3B74E00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8813232"/>
        <c:axId val="1058799088"/>
      </c:lineChart>
      <c:catAx>
        <c:axId val="1058813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0587990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58799088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05881323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3475359580052494"/>
          <c:y val="0.13654618473895583"/>
          <c:w val="0.26751999999999998"/>
          <c:h val="7.9494460782763607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SÜS BİTKİLERİ İHRACATI (Bin $)</a:t>
            </a:r>
          </a:p>
        </c:rich>
      </c:tx>
      <c:layout>
        <c:manualLayout>
          <c:xMode val="edge"/>
          <c:yMode val="edge"/>
          <c:x val="0.24180327868852458"/>
          <c:y val="3.745318352059941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061510456354246"/>
          <c:y val="0.18701970352297509"/>
          <c:w val="0.86230822961645937"/>
          <c:h val="0.57888913533695618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'2002_2020_AYLIK_IHR'!$A$18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'2002_2020_AYLIK_IHR'!$C$18:$N$18</c:f>
              <c:numCache>
                <c:formatCode>#,##0</c:formatCode>
                <c:ptCount val="12"/>
                <c:pt idx="0">
                  <c:v>12015.77319</c:v>
                </c:pt>
                <c:pt idx="1">
                  <c:v>16226.111290000001</c:v>
                </c:pt>
                <c:pt idx="2">
                  <c:v>17369.885979999999</c:v>
                </c:pt>
                <c:pt idx="3">
                  <c:v>15412.279479999999</c:v>
                </c:pt>
                <c:pt idx="4">
                  <c:v>14638.275320000001</c:v>
                </c:pt>
                <c:pt idx="5">
                  <c:v>10961.58763</c:v>
                </c:pt>
                <c:pt idx="6">
                  <c:v>12028.238660000001</c:v>
                </c:pt>
                <c:pt idx="7">
                  <c:v>8439.4064199999993</c:v>
                </c:pt>
                <c:pt idx="8">
                  <c:v>9218.2875199999999</c:v>
                </c:pt>
                <c:pt idx="9">
                  <c:v>7979.69463</c:v>
                </c:pt>
                <c:pt idx="10">
                  <c:v>10633.564109999999</c:v>
                </c:pt>
                <c:pt idx="11">
                  <c:v>12710.678809999999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CC-4A77-896E-8C054639A16C}"/>
            </c:ext>
          </c:extLst>
        </c:ser>
        <c:ser>
          <c:idx val="0"/>
          <c:order val="1"/>
          <c:tx>
            <c:strRef>
              <c:f>'2002_2020_AYLIK_IHR'!$A$19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'2002_2020_AYLIK_IHR'!$C$19:$N$19</c:f>
              <c:numCache>
                <c:formatCode>#,##0</c:formatCode>
                <c:ptCount val="12"/>
                <c:pt idx="0">
                  <c:v>11024.010979999999</c:v>
                </c:pt>
                <c:pt idx="1">
                  <c:v>13044.33958</c:v>
                </c:pt>
                <c:pt idx="2">
                  <c:v>12149.519109999999</c:v>
                </c:pt>
                <c:pt idx="3">
                  <c:v>6813.2945600000003</c:v>
                </c:pt>
                <c:pt idx="4">
                  <c:v>6914.2485900000001</c:v>
                </c:pt>
                <c:pt idx="5">
                  <c:v>6061.0726599999998</c:v>
                </c:pt>
                <c:pt idx="6">
                  <c:v>6099.3303900000001</c:v>
                </c:pt>
                <c:pt idx="7">
                  <c:v>6022.5977899999998</c:v>
                </c:pt>
                <c:pt idx="8">
                  <c:v>8099.6306800000002</c:v>
                </c:pt>
                <c:pt idx="9">
                  <c:v>7811.1414000000004</c:v>
                </c:pt>
                <c:pt idx="10">
                  <c:v>8959.7396700000008</c:v>
                </c:pt>
                <c:pt idx="11">
                  <c:v>13108.625050000001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CC-4A77-896E-8C054639A1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8811600"/>
        <c:axId val="1058812144"/>
      </c:lineChart>
      <c:catAx>
        <c:axId val="1058811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0588121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58812144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058811600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4603222752893587"/>
          <c:y val="0.13523492662008801"/>
          <c:w val="0.26967741935483869"/>
          <c:h val="6.9697608221507529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 b="1" i="0" u="none" strike="noStrike" baseline="0">
                <a:solidFill>
                  <a:srgbClr val="000000"/>
                </a:solidFill>
                <a:latin typeface="Arial Tur"/>
                <a:cs typeface="Arial Tur"/>
              </a:rPr>
              <a:t>SU ÜRÜNLERİ VE HAY. MAM. İHRACATI (Bin $)</a:t>
            </a:r>
            <a:endParaRPr lang="tr-TR" sz="700"/>
          </a:p>
        </c:rich>
      </c:tx>
      <c:layout>
        <c:manualLayout>
          <c:xMode val="edge"/>
          <c:yMode val="edge"/>
          <c:x val="0.15214236824093086"/>
          <c:y val="2.24719101123595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430548594156736"/>
          <c:y val="0.21348393248596756"/>
          <c:w val="0.84257444205511267"/>
          <c:h val="0.54931532434850139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'2002_2020_AYLIK_IHR'!$A$20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'2002_2020_AYLIK_IHR'!$C$20:$N$20</c:f>
              <c:numCache>
                <c:formatCode>#,##0</c:formatCode>
                <c:ptCount val="12"/>
                <c:pt idx="0">
                  <c:v>216896.18445999999</c:v>
                </c:pt>
                <c:pt idx="1">
                  <c:v>208723.36321000001</c:v>
                </c:pt>
                <c:pt idx="2">
                  <c:v>247882.11481</c:v>
                </c:pt>
                <c:pt idx="3">
                  <c:v>280588.88767000003</c:v>
                </c:pt>
                <c:pt idx="4">
                  <c:v>265663.38981000002</c:v>
                </c:pt>
                <c:pt idx="5">
                  <c:v>313347.25647999998</c:v>
                </c:pt>
                <c:pt idx="6">
                  <c:v>262350.03058000002</c:v>
                </c:pt>
                <c:pt idx="7">
                  <c:v>286221.94832000002</c:v>
                </c:pt>
                <c:pt idx="8">
                  <c:v>299819.84331999999</c:v>
                </c:pt>
                <c:pt idx="9">
                  <c:v>288878.57666000002</c:v>
                </c:pt>
                <c:pt idx="10">
                  <c:v>322132.70101000002</c:v>
                </c:pt>
                <c:pt idx="11">
                  <c:v>407649.37463999999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5D-4579-9728-0DF2DE933555}"/>
            </c:ext>
          </c:extLst>
        </c:ser>
        <c:ser>
          <c:idx val="0"/>
          <c:order val="1"/>
          <c:tx>
            <c:strRef>
              <c:f>'2002_2020_AYLIK_IHR'!$A$21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'2002_2020_AYLIK_IHR'!$C$21:$N$21</c:f>
              <c:numCache>
                <c:formatCode>#,##0</c:formatCode>
                <c:ptCount val="12"/>
                <c:pt idx="0">
                  <c:v>208704.15538000001</c:v>
                </c:pt>
                <c:pt idx="1">
                  <c:v>209590.38469000001</c:v>
                </c:pt>
                <c:pt idx="2">
                  <c:v>182293.10563000001</c:v>
                </c:pt>
                <c:pt idx="3">
                  <c:v>182916.50704999999</c:v>
                </c:pt>
                <c:pt idx="4">
                  <c:v>160819.64772000001</c:v>
                </c:pt>
                <c:pt idx="5">
                  <c:v>183353.03677999999</c:v>
                </c:pt>
                <c:pt idx="6">
                  <c:v>218769.25588000001</c:v>
                </c:pt>
                <c:pt idx="7">
                  <c:v>179649.28064000001</c:v>
                </c:pt>
                <c:pt idx="8">
                  <c:v>206141.39783999999</c:v>
                </c:pt>
                <c:pt idx="9">
                  <c:v>234850.00985999999</c:v>
                </c:pt>
                <c:pt idx="10">
                  <c:v>226835.07308</c:v>
                </c:pt>
                <c:pt idx="11">
                  <c:v>255890.40302999999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5D-4579-9728-0DF2DE9335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8799632"/>
        <c:axId val="1058802896"/>
      </c:lineChart>
      <c:catAx>
        <c:axId val="1058799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0588028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58802896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05879963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445574436665639"/>
          <c:y val="0.10888908549352679"/>
          <c:w val="0.27466119096509239"/>
          <c:h val="7.4135283651341338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orientation="landscape" horizontalDpi="1200" verticalDpi="120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AĞAÇ MAM. VE ORMAN ÜRÜNLERİ İHRACATI (Bin $)</a:t>
            </a:r>
          </a:p>
        </c:rich>
      </c:tx>
      <c:layout>
        <c:manualLayout>
          <c:xMode val="edge"/>
          <c:yMode val="edge"/>
          <c:x val="0.15020576131687244"/>
          <c:y val="1.960784313725490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471900888932093"/>
          <c:y val="0.19730392156862744"/>
          <c:w val="0.7942402790643468"/>
          <c:h val="0.56985294117647067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'2002_2020_AYLIK_IHR'!$A$22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'2002_2020_AYLIK_IHR'!$C$22:$N$22</c:f>
              <c:numCache>
                <c:formatCode>#,##0</c:formatCode>
                <c:ptCount val="12"/>
                <c:pt idx="0">
                  <c:v>453138.95513999998</c:v>
                </c:pt>
                <c:pt idx="1">
                  <c:v>479075.04297000001</c:v>
                </c:pt>
                <c:pt idx="2">
                  <c:v>580709.26433000003</c:v>
                </c:pt>
                <c:pt idx="3">
                  <c:v>581276.67013999994</c:v>
                </c:pt>
                <c:pt idx="4">
                  <c:v>501065.42385000002</c:v>
                </c:pt>
                <c:pt idx="5">
                  <c:v>613146.97646999999</c:v>
                </c:pt>
                <c:pt idx="6">
                  <c:v>505783.27860999998</c:v>
                </c:pt>
                <c:pt idx="7">
                  <c:v>605268.33456999995</c:v>
                </c:pt>
                <c:pt idx="8">
                  <c:v>651028.91634</c:v>
                </c:pt>
                <c:pt idx="9">
                  <c:v>613751.88658000005</c:v>
                </c:pt>
                <c:pt idx="10">
                  <c:v>695001.89717000001</c:v>
                </c:pt>
                <c:pt idx="11">
                  <c:v>714586.4656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9C-4A09-8617-0043D63B36BA}"/>
            </c:ext>
          </c:extLst>
        </c:ser>
        <c:ser>
          <c:idx val="0"/>
          <c:order val="1"/>
          <c:tx>
            <c:strRef>
              <c:f>'2002_2020_AYLIK_IHR'!$A$23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'2002_2020_AYLIK_IHR'!$C$23:$N$23</c:f>
              <c:numCache>
                <c:formatCode>#,##0</c:formatCode>
                <c:ptCount val="12"/>
                <c:pt idx="0">
                  <c:v>452779.88725000003</c:v>
                </c:pt>
                <c:pt idx="1">
                  <c:v>444728.80209000001</c:v>
                </c:pt>
                <c:pt idx="2">
                  <c:v>426630.08597999997</c:v>
                </c:pt>
                <c:pt idx="3">
                  <c:v>340174.22959</c:v>
                </c:pt>
                <c:pt idx="4">
                  <c:v>366810.39467000001</c:v>
                </c:pt>
                <c:pt idx="5">
                  <c:v>458876.29532999999</c:v>
                </c:pt>
                <c:pt idx="6">
                  <c:v>511745.76435999997</c:v>
                </c:pt>
                <c:pt idx="7">
                  <c:v>426557.83648</c:v>
                </c:pt>
                <c:pt idx="8">
                  <c:v>513783.41061000002</c:v>
                </c:pt>
                <c:pt idx="9">
                  <c:v>526444.50818</c:v>
                </c:pt>
                <c:pt idx="10">
                  <c:v>522362.64184</c:v>
                </c:pt>
                <c:pt idx="11">
                  <c:v>573079.91893000004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9C-4A09-8617-0043D63B36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8807248"/>
        <c:axId val="1058807792"/>
      </c:lineChart>
      <c:catAx>
        <c:axId val="1058807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0588077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58807792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058807248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415637860082305"/>
          <c:y val="9.612745098039216E-2"/>
          <c:w val="0.27522633744855968"/>
          <c:h val="7.277250270186815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50"/>
              <a:t>TEKSTİL VE HAMMADDELERİ İHRACATI (Bin $)</a:t>
            </a:r>
          </a:p>
        </c:rich>
      </c:tx>
      <c:layout>
        <c:manualLayout>
          <c:xMode val="edge"/>
          <c:yMode val="edge"/>
          <c:x val="0.17687096255825163"/>
          <c:y val="3.703703703703703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734710553562077"/>
          <c:y val="0.20740815758158895"/>
          <c:w val="0.79387834211410224"/>
          <c:h val="0.52592782815331363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'2002_2020_AYLIK_IHR'!$A$26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'2002_2020_AYLIK_IHR'!$C$26:$N$26</c:f>
              <c:numCache>
                <c:formatCode>#,##0</c:formatCode>
                <c:ptCount val="12"/>
                <c:pt idx="0">
                  <c:v>730138.83716999996</c:v>
                </c:pt>
                <c:pt idx="1">
                  <c:v>744960.17636000004</c:v>
                </c:pt>
                <c:pt idx="2">
                  <c:v>868485.92402999999</c:v>
                </c:pt>
                <c:pt idx="3">
                  <c:v>877323.25690000004</c:v>
                </c:pt>
                <c:pt idx="4">
                  <c:v>743335.86326999997</c:v>
                </c:pt>
                <c:pt idx="5">
                  <c:v>898790.84540999995</c:v>
                </c:pt>
                <c:pt idx="6">
                  <c:v>723634.42544999998</c:v>
                </c:pt>
                <c:pt idx="7">
                  <c:v>828180.85358999996</c:v>
                </c:pt>
                <c:pt idx="8">
                  <c:v>943612.55536999996</c:v>
                </c:pt>
                <c:pt idx="9">
                  <c:v>917486.92949999997</c:v>
                </c:pt>
                <c:pt idx="10">
                  <c:v>936663.26846000005</c:v>
                </c:pt>
                <c:pt idx="11">
                  <c:v>933218.57921999996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8B-4D4E-9915-C93A95B1522D}"/>
            </c:ext>
          </c:extLst>
        </c:ser>
        <c:ser>
          <c:idx val="0"/>
          <c:order val="1"/>
          <c:tx>
            <c:strRef>
              <c:f>'2002_2020_AYLIK_IHR'!$A$27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'2002_2020_AYLIK_IHR'!$C$27:$N$27</c:f>
              <c:numCache>
                <c:formatCode>#,##0</c:formatCode>
                <c:ptCount val="12"/>
                <c:pt idx="0">
                  <c:v>672955.02868999995</c:v>
                </c:pt>
                <c:pt idx="1">
                  <c:v>645837.54252999998</c:v>
                </c:pt>
                <c:pt idx="2">
                  <c:v>584623.76174999995</c:v>
                </c:pt>
                <c:pt idx="3">
                  <c:v>306241.66527</c:v>
                </c:pt>
                <c:pt idx="4">
                  <c:v>368572.65928999998</c:v>
                </c:pt>
                <c:pt idx="5">
                  <c:v>553315.37245999998</c:v>
                </c:pt>
                <c:pt idx="6">
                  <c:v>655112.70288999996</c:v>
                </c:pt>
                <c:pt idx="7">
                  <c:v>568016.62592000002</c:v>
                </c:pt>
                <c:pt idx="8">
                  <c:v>687226.38618000003</c:v>
                </c:pt>
                <c:pt idx="9">
                  <c:v>769155.72689000005</c:v>
                </c:pt>
                <c:pt idx="10">
                  <c:v>704149.60771999997</c:v>
                </c:pt>
                <c:pt idx="11">
                  <c:v>768393.63055999996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8B-4D4E-9915-C93A95B152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9596976"/>
        <c:axId val="1059597520"/>
      </c:lineChart>
      <c:catAx>
        <c:axId val="1059596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0595975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59597520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059596976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482393272269536"/>
          <c:y val="0.12249402158063576"/>
          <c:w val="0.2903519202956773"/>
          <c:h val="7.988723631768252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noFill/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DERİ VE MAMULLERİ İHRACATI (Bin $)</a:t>
            </a:r>
          </a:p>
        </c:rich>
      </c:tx>
      <c:layout>
        <c:manualLayout>
          <c:xMode val="edge"/>
          <c:yMode val="edge"/>
          <c:x val="0.1897961326262797"/>
          <c:y val="3.703703703703705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346960201403397"/>
          <c:y val="0.25555633323612326"/>
          <c:w val="0.77142934015200504"/>
          <c:h val="0.4888906571566024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'2002_2020_AYLIK_IHR'!$A$28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'2002_2020_AYLIK_IHR'!$C$28:$N$28</c:f>
              <c:numCache>
                <c:formatCode>#,##0</c:formatCode>
                <c:ptCount val="12"/>
                <c:pt idx="0">
                  <c:v>109752.79912</c:v>
                </c:pt>
                <c:pt idx="1">
                  <c:v>128855.90668</c:v>
                </c:pt>
                <c:pt idx="2">
                  <c:v>157434.83793000001</c:v>
                </c:pt>
                <c:pt idx="3">
                  <c:v>142916.44722</c:v>
                </c:pt>
                <c:pt idx="4">
                  <c:v>100680.88503</c:v>
                </c:pt>
                <c:pt idx="5">
                  <c:v>152987.59666000001</c:v>
                </c:pt>
                <c:pt idx="6">
                  <c:v>144668.51295</c:v>
                </c:pt>
                <c:pt idx="7">
                  <c:v>156818.72185999999</c:v>
                </c:pt>
                <c:pt idx="8">
                  <c:v>171897.17720000001</c:v>
                </c:pt>
                <c:pt idx="9">
                  <c:v>159402.29363</c:v>
                </c:pt>
                <c:pt idx="10">
                  <c:v>148511.87703</c:v>
                </c:pt>
                <c:pt idx="11">
                  <c:v>152535.24441000001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30-4B0F-AC3E-6A4FD1AE8AA3}"/>
            </c:ext>
          </c:extLst>
        </c:ser>
        <c:ser>
          <c:idx val="0"/>
          <c:order val="1"/>
          <c:tx>
            <c:strRef>
              <c:f>'2002_2020_AYLIK_IHR'!$A$29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'2002_2020_AYLIK_IHR'!$C$29:$N$29</c:f>
              <c:numCache>
                <c:formatCode>#,##0</c:formatCode>
                <c:ptCount val="12"/>
                <c:pt idx="0">
                  <c:v>132734.87474999999</c:v>
                </c:pt>
                <c:pt idx="1">
                  <c:v>151363.50253</c:v>
                </c:pt>
                <c:pt idx="2">
                  <c:v>130389.91289000001</c:v>
                </c:pt>
                <c:pt idx="3">
                  <c:v>53932.50344</c:v>
                </c:pt>
                <c:pt idx="4">
                  <c:v>61556.319790000001</c:v>
                </c:pt>
                <c:pt idx="5">
                  <c:v>101137.99194000001</c:v>
                </c:pt>
                <c:pt idx="6">
                  <c:v>127734.83076</c:v>
                </c:pt>
                <c:pt idx="7">
                  <c:v>97893.038379999998</c:v>
                </c:pt>
                <c:pt idx="8">
                  <c:v>130330.87643</c:v>
                </c:pt>
                <c:pt idx="9">
                  <c:v>130846.05693999999</c:v>
                </c:pt>
                <c:pt idx="10">
                  <c:v>103914.36834</c:v>
                </c:pt>
                <c:pt idx="11">
                  <c:v>109800.35294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30-4B0F-AC3E-6A4FD1AE8A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9598064"/>
        <c:axId val="1059593168"/>
      </c:lineChart>
      <c:catAx>
        <c:axId val="1059598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0595931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59593168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05959806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HALI İHRACATI (Bin $)</a:t>
            </a:r>
          </a:p>
        </c:rich>
      </c:tx>
      <c:layout>
        <c:manualLayout>
          <c:xMode val="edge"/>
          <c:yMode val="edge"/>
          <c:x val="0.32040837752423973"/>
          <c:y val="3.731343283582089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346960201403397"/>
          <c:y val="0.24875661064754964"/>
          <c:w val="0.77142934015200504"/>
          <c:h val="0.50746361113793192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'2002_2020_AYLIK_IHR'!$A$30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'2002_2020_AYLIK_IHR'!$C$30:$N$30</c:f>
              <c:numCache>
                <c:formatCode>#,##0</c:formatCode>
                <c:ptCount val="12"/>
                <c:pt idx="0">
                  <c:v>235590.76749999999</c:v>
                </c:pt>
                <c:pt idx="1">
                  <c:v>246727.25545</c:v>
                </c:pt>
                <c:pt idx="2">
                  <c:v>286759.17868999997</c:v>
                </c:pt>
                <c:pt idx="3">
                  <c:v>304914.44241999998</c:v>
                </c:pt>
                <c:pt idx="4">
                  <c:v>245146.34637000001</c:v>
                </c:pt>
                <c:pt idx="5">
                  <c:v>296918.05417000002</c:v>
                </c:pt>
                <c:pt idx="6">
                  <c:v>214045.72468000001</c:v>
                </c:pt>
                <c:pt idx="7">
                  <c:v>237977.14155</c:v>
                </c:pt>
                <c:pt idx="8">
                  <c:v>271361.99631999998</c:v>
                </c:pt>
                <c:pt idx="9">
                  <c:v>276617.13293000002</c:v>
                </c:pt>
                <c:pt idx="10">
                  <c:v>280209.28612</c:v>
                </c:pt>
                <c:pt idx="11">
                  <c:v>283216.10402999999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D6-4B7D-B619-53F447DCFFC4}"/>
            </c:ext>
          </c:extLst>
        </c:ser>
        <c:ser>
          <c:idx val="0"/>
          <c:order val="1"/>
          <c:tx>
            <c:strRef>
              <c:f>'2002_2020_AYLIK_IHR'!$A$31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'2002_2020_AYLIK_IHR'!$C$31:$N$31</c:f>
              <c:numCache>
                <c:formatCode>#,##0</c:formatCode>
                <c:ptCount val="12"/>
                <c:pt idx="0">
                  <c:v>221439.79410999999</c:v>
                </c:pt>
                <c:pt idx="1">
                  <c:v>216850.69987000001</c:v>
                </c:pt>
                <c:pt idx="2">
                  <c:v>219868.65556000001</c:v>
                </c:pt>
                <c:pt idx="3">
                  <c:v>75483.474539999996</c:v>
                </c:pt>
                <c:pt idx="4">
                  <c:v>117221.57016</c:v>
                </c:pt>
                <c:pt idx="5">
                  <c:v>195131.12787</c:v>
                </c:pt>
                <c:pt idx="6">
                  <c:v>248773.95482000001</c:v>
                </c:pt>
                <c:pt idx="7">
                  <c:v>205412.21100000001</c:v>
                </c:pt>
                <c:pt idx="8">
                  <c:v>269573.72441000002</c:v>
                </c:pt>
                <c:pt idx="9">
                  <c:v>286633.86947999999</c:v>
                </c:pt>
                <c:pt idx="10">
                  <c:v>257658.16265000001</c:v>
                </c:pt>
                <c:pt idx="11">
                  <c:v>289157.74354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D6-4B7D-B619-53F447DCFF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9588816"/>
        <c:axId val="1059594800"/>
      </c:lineChart>
      <c:catAx>
        <c:axId val="1059588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0595948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59594800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059588816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/>
              <a:t>AYLAR BAZINDA MADENCİLİK İHRACAT</a:t>
            </a:r>
            <a:r>
              <a:rPr lang="tr-TR"/>
              <a:t>I</a:t>
            </a:r>
            <a:endParaRPr lang="en-US"/>
          </a:p>
        </c:rich>
      </c:tx>
      <c:layout>
        <c:manualLayout>
          <c:xMode val="edge"/>
          <c:yMode val="edge"/>
          <c:x val="0.20134597305776514"/>
          <c:y val="3.745318352059925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055063851804235"/>
          <c:y val="0.21722925894362621"/>
          <c:w val="0.77064306488660361"/>
          <c:h val="0.50936515890229372"/>
        </c:manualLayout>
      </c:layout>
      <c:lineChart>
        <c:grouping val="standard"/>
        <c:varyColors val="0"/>
        <c:ser>
          <c:idx val="0"/>
          <c:order val="0"/>
          <c:tx>
            <c:strRef>
              <c:f>'2002_2020_AYLIK_IHR'!$A$59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'2002_2020_AYLIK_IHR'!$C$59:$N$59</c:f>
              <c:numCache>
                <c:formatCode>#,##0</c:formatCode>
                <c:ptCount val="12"/>
                <c:pt idx="0">
                  <c:v>329222.77347000001</c:v>
                </c:pt>
                <c:pt idx="1">
                  <c:v>282226.84632999997</c:v>
                </c:pt>
                <c:pt idx="2">
                  <c:v>323949.13653000002</c:v>
                </c:pt>
                <c:pt idx="3">
                  <c:v>329256.43342999998</c:v>
                </c:pt>
                <c:pt idx="4">
                  <c:v>272368.70199999999</c:v>
                </c:pt>
                <c:pt idx="5">
                  <c:v>312612.13030000002</c:v>
                </c:pt>
                <c:pt idx="6">
                  <c:v>372489.72096000001</c:v>
                </c:pt>
                <c:pt idx="7">
                  <c:v>322478.51418</c:v>
                </c:pt>
                <c:pt idx="8">
                  <c:v>420079.68560999999</c:v>
                </c:pt>
                <c:pt idx="9">
                  <c:v>393981.22207000002</c:v>
                </c:pt>
                <c:pt idx="10">
                  <c:v>432334.80239000003</c:v>
                </c:pt>
                <c:pt idx="11">
                  <c:v>478794.47648000001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9D-46FE-9FE0-56ED04A6FD88}"/>
            </c:ext>
          </c:extLst>
        </c:ser>
        <c:ser>
          <c:idx val="1"/>
          <c:order val="1"/>
          <c:tx>
            <c:strRef>
              <c:f>'2002_2020_AYLIK_IHR'!$A$58</c:f>
              <c:strCache>
                <c:ptCount val="1"/>
                <c:pt idx="0">
                  <c:v>2021</c:v>
                </c:pt>
              </c:strCache>
            </c:strRef>
          </c:tx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'2002_2020_AYLIK_IHR'!$C$58:$N$58</c:f>
              <c:numCache>
                <c:formatCode>#,##0</c:formatCode>
                <c:ptCount val="12"/>
                <c:pt idx="0">
                  <c:v>352755.25912</c:v>
                </c:pt>
                <c:pt idx="1">
                  <c:v>414333.15104999999</c:v>
                </c:pt>
                <c:pt idx="2">
                  <c:v>446331.34317000001</c:v>
                </c:pt>
                <c:pt idx="3">
                  <c:v>557451.14575999998</c:v>
                </c:pt>
                <c:pt idx="4">
                  <c:v>548536.74846999999</c:v>
                </c:pt>
                <c:pt idx="5">
                  <c:v>496926.94073999999</c:v>
                </c:pt>
                <c:pt idx="6">
                  <c:v>475911.59421000001</c:v>
                </c:pt>
                <c:pt idx="7">
                  <c:v>508972.52789000003</c:v>
                </c:pt>
                <c:pt idx="8">
                  <c:v>583321.28521</c:v>
                </c:pt>
                <c:pt idx="9">
                  <c:v>465084.55877</c:v>
                </c:pt>
                <c:pt idx="10">
                  <c:v>548240.19602000003</c:v>
                </c:pt>
                <c:pt idx="11">
                  <c:v>532299.94782999996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9D-46FE-9FE0-56ED04A6FD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0695808"/>
        <c:axId val="960703968"/>
      </c:lineChart>
      <c:catAx>
        <c:axId val="960695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9607039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60703968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960695808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KİMYEVİ MADDELER VE MAMULLERİ İHRACATI (Bin $)</a:t>
            </a:r>
          </a:p>
        </c:rich>
      </c:tx>
      <c:layout>
        <c:manualLayout>
          <c:xMode val="edge"/>
          <c:yMode val="edge"/>
          <c:x val="0.14814836417052862"/>
          <c:y val="3.87596899224806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283993821759935"/>
          <c:y val="0.25064680868379824"/>
          <c:w val="0.7736641060315943"/>
          <c:h val="0.51162984356015384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'2002_2020_AYLIK_IHR'!$A$32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'2002_2020_AYLIK_IHR'!$C$32:$N$32</c:f>
              <c:numCache>
                <c:formatCode>#,##0</c:formatCode>
                <c:ptCount val="12"/>
                <c:pt idx="0">
                  <c:v>1641046.59512</c:v>
                </c:pt>
                <c:pt idx="1">
                  <c:v>1672673.2631900001</c:v>
                </c:pt>
                <c:pt idx="2">
                  <c:v>1994357.65548</c:v>
                </c:pt>
                <c:pt idx="3">
                  <c:v>2166171.8279900001</c:v>
                </c:pt>
                <c:pt idx="4">
                  <c:v>2128373.6348700002</c:v>
                </c:pt>
                <c:pt idx="5">
                  <c:v>2370181.1005199999</c:v>
                </c:pt>
                <c:pt idx="6">
                  <c:v>1918277.2897900001</c:v>
                </c:pt>
                <c:pt idx="7">
                  <c:v>2044519.65188</c:v>
                </c:pt>
                <c:pt idx="8">
                  <c:v>2272242.8299099999</c:v>
                </c:pt>
                <c:pt idx="9">
                  <c:v>2263373.2453100001</c:v>
                </c:pt>
                <c:pt idx="10">
                  <c:v>2393286.99872</c:v>
                </c:pt>
                <c:pt idx="11">
                  <c:v>2484044.2321000001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7A-4757-92B8-F45851B603F2}"/>
            </c:ext>
          </c:extLst>
        </c:ser>
        <c:ser>
          <c:idx val="0"/>
          <c:order val="1"/>
          <c:tx>
            <c:strRef>
              <c:f>'2002_2020_AYLIK_IHR'!$A$33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'2002_2020_AYLIK_IHR'!$C$33:$N$33</c:f>
              <c:numCache>
                <c:formatCode>#,##0</c:formatCode>
                <c:ptCount val="12"/>
                <c:pt idx="0">
                  <c:v>1680042.06819</c:v>
                </c:pt>
                <c:pt idx="1">
                  <c:v>1489521.7327000001</c:v>
                </c:pt>
                <c:pt idx="2">
                  <c:v>1489041.5845999999</c:v>
                </c:pt>
                <c:pt idx="3">
                  <c:v>1275068.46431</c:v>
                </c:pt>
                <c:pt idx="4">
                  <c:v>1180635.49645</c:v>
                </c:pt>
                <c:pt idx="5">
                  <c:v>1422568.8890199999</c:v>
                </c:pt>
                <c:pt idx="6">
                  <c:v>1579568.79712</c:v>
                </c:pt>
                <c:pt idx="7">
                  <c:v>1372148.35136</c:v>
                </c:pt>
                <c:pt idx="8">
                  <c:v>1617726.53791</c:v>
                </c:pt>
                <c:pt idx="9">
                  <c:v>1721117.50343</c:v>
                </c:pt>
                <c:pt idx="10">
                  <c:v>1629441.31941</c:v>
                </c:pt>
                <c:pt idx="11">
                  <c:v>1799124.2959499999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7A-4757-92B8-F45851B603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9589360"/>
        <c:axId val="1059586640"/>
      </c:lineChart>
      <c:catAx>
        <c:axId val="1059589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0595866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59586640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059589360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50"/>
              <a:t>MAKİNE VE AKSAMLARI İHRACATI (Bin $)</a:t>
            </a:r>
          </a:p>
        </c:rich>
      </c:tx>
      <c:layout>
        <c:manualLayout>
          <c:xMode val="edge"/>
          <c:yMode val="edge"/>
          <c:x val="0.16734715303444253"/>
          <c:y val="3.731343283582089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329909162156335"/>
          <c:y val="0.17537345384913924"/>
          <c:w val="0.80976314834393193"/>
          <c:h val="0.61318525482822106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'2002_2020_AYLIK_IHR'!$A$42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'2002_2020_AYLIK_IHR'!$C$42:$N$42</c:f>
              <c:numCache>
                <c:formatCode>#,##0</c:formatCode>
                <c:ptCount val="12"/>
                <c:pt idx="0">
                  <c:v>651051.50191999995</c:v>
                </c:pt>
                <c:pt idx="1">
                  <c:v>683887.21346</c:v>
                </c:pt>
                <c:pt idx="2">
                  <c:v>783796.52668999997</c:v>
                </c:pt>
                <c:pt idx="3">
                  <c:v>821336.63476000004</c:v>
                </c:pt>
                <c:pt idx="4">
                  <c:v>735058.82221999997</c:v>
                </c:pt>
                <c:pt idx="5">
                  <c:v>827045.85517</c:v>
                </c:pt>
                <c:pt idx="6">
                  <c:v>696377.50915000006</c:v>
                </c:pt>
                <c:pt idx="7">
                  <c:v>758266.59926000005</c:v>
                </c:pt>
                <c:pt idx="8">
                  <c:v>875338.96528999996</c:v>
                </c:pt>
                <c:pt idx="9">
                  <c:v>808244.57256999996</c:v>
                </c:pt>
                <c:pt idx="10">
                  <c:v>838973.58189999999</c:v>
                </c:pt>
                <c:pt idx="11">
                  <c:v>936953.85571000003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0D-4A64-ABE2-7BACF40B73C6}"/>
            </c:ext>
          </c:extLst>
        </c:ser>
        <c:ser>
          <c:idx val="0"/>
          <c:order val="1"/>
          <c:tx>
            <c:strRef>
              <c:f>'2002_2020_AYLIK_IHR'!$A$43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'2002_2020_AYLIK_IHR'!$C$43:$N$43</c:f>
              <c:numCache>
                <c:formatCode>#,##0</c:formatCode>
                <c:ptCount val="12"/>
                <c:pt idx="0">
                  <c:v>623574.86653</c:v>
                </c:pt>
                <c:pt idx="1">
                  <c:v>633525.03185000003</c:v>
                </c:pt>
                <c:pt idx="2">
                  <c:v>625300.00552999997</c:v>
                </c:pt>
                <c:pt idx="3">
                  <c:v>455416.58948000002</c:v>
                </c:pt>
                <c:pt idx="4">
                  <c:v>430817.02828000003</c:v>
                </c:pt>
                <c:pt idx="5">
                  <c:v>585088.29325999995</c:v>
                </c:pt>
                <c:pt idx="6">
                  <c:v>665723.41778999998</c:v>
                </c:pt>
                <c:pt idx="7">
                  <c:v>570437.73500999995</c:v>
                </c:pt>
                <c:pt idx="8">
                  <c:v>687205.52593999996</c:v>
                </c:pt>
                <c:pt idx="9">
                  <c:v>735205.98522999999</c:v>
                </c:pt>
                <c:pt idx="10">
                  <c:v>693407.14445000002</c:v>
                </c:pt>
                <c:pt idx="11">
                  <c:v>832346.54180999997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0D-4A64-ABE2-7BACF40B73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9587184"/>
        <c:axId val="1059590992"/>
      </c:lineChart>
      <c:catAx>
        <c:axId val="1059587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0595909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59590992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05958718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 b="1" i="0" u="none" strike="noStrike" baseline="0">
                <a:solidFill>
                  <a:srgbClr val="000000"/>
                </a:solidFill>
                <a:latin typeface="Arial Tur"/>
                <a:cs typeface="Arial Tur"/>
              </a:rPr>
              <a:t>OTOMOTİV ENDÜSTRİSİ İHRACATI (Bin $)</a:t>
            </a:r>
            <a:endParaRPr lang="tr-TR" sz="700"/>
          </a:p>
        </c:rich>
      </c:tx>
      <c:layout>
        <c:manualLayout>
          <c:xMode val="edge"/>
          <c:yMode val="edge"/>
          <c:x val="0.25253530555644105"/>
          <c:y val="4.244694132334581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149681289838767"/>
          <c:y val="0.1610494755571284"/>
          <c:w val="0.78367425031315086"/>
          <c:h val="0.57303567391154753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'2002_2020_AYLIK_IHR'!$A$36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'2002_2020_AYLIK_IHR'!$C$36:$N$36</c:f>
              <c:numCache>
                <c:formatCode>#,##0</c:formatCode>
                <c:ptCount val="12"/>
                <c:pt idx="0">
                  <c:v>2266244.6269399999</c:v>
                </c:pt>
                <c:pt idx="1">
                  <c:v>2530838.6746499999</c:v>
                </c:pt>
                <c:pt idx="2">
                  <c:v>2890129.52838</c:v>
                </c:pt>
                <c:pt idx="3">
                  <c:v>2462199.5866999999</c:v>
                </c:pt>
                <c:pt idx="4">
                  <c:v>1880244.10732</c:v>
                </c:pt>
                <c:pt idx="5">
                  <c:v>2350290.4889699998</c:v>
                </c:pt>
                <c:pt idx="6">
                  <c:v>1981857.69356</c:v>
                </c:pt>
                <c:pt idx="7">
                  <c:v>2417969.23795</c:v>
                </c:pt>
                <c:pt idx="8">
                  <c:v>2465443.8506999998</c:v>
                </c:pt>
                <c:pt idx="9">
                  <c:v>2604237.0375199998</c:v>
                </c:pt>
                <c:pt idx="10">
                  <c:v>2529570.9331</c:v>
                </c:pt>
                <c:pt idx="11">
                  <c:v>2963769.0689500002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3E-46E5-862B-BA0259982755}"/>
            </c:ext>
          </c:extLst>
        </c:ser>
        <c:ser>
          <c:idx val="0"/>
          <c:order val="1"/>
          <c:tx>
            <c:strRef>
              <c:f>'2002_2020_AYLIK_IHR'!$A$37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'2002_2020_AYLIK_IHR'!$C$37:$N$37</c:f>
              <c:numCache>
                <c:formatCode>#,##0</c:formatCode>
                <c:ptCount val="12"/>
                <c:pt idx="0">
                  <c:v>2398086.7611600002</c:v>
                </c:pt>
                <c:pt idx="1">
                  <c:v>2517883.92637</c:v>
                </c:pt>
                <c:pt idx="2">
                  <c:v>2060399.2893099999</c:v>
                </c:pt>
                <c:pt idx="3">
                  <c:v>596327.39124000003</c:v>
                </c:pt>
                <c:pt idx="4">
                  <c:v>1202335.3576700001</c:v>
                </c:pt>
                <c:pt idx="5">
                  <c:v>2014182.4682799999</c:v>
                </c:pt>
                <c:pt idx="6">
                  <c:v>2199836.6643300001</c:v>
                </c:pt>
                <c:pt idx="7">
                  <c:v>1543625.3359099999</c:v>
                </c:pt>
                <c:pt idx="8">
                  <c:v>2604387.2261100002</c:v>
                </c:pt>
                <c:pt idx="9">
                  <c:v>2914054.42093</c:v>
                </c:pt>
                <c:pt idx="10">
                  <c:v>2696294.1657199999</c:v>
                </c:pt>
                <c:pt idx="11">
                  <c:v>2797534.3574299999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3E-46E5-862B-BA02599827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9593712"/>
        <c:axId val="1059595888"/>
      </c:lineChart>
      <c:catAx>
        <c:axId val="1059593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0595958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59595888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05959371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 sz="1000"/>
              <a:t>ELEKTRİK ELEKTRONİK </a:t>
            </a:r>
            <a:r>
              <a:rPr lang="tr-TR" sz="1000" baseline="0"/>
              <a:t>VE HİZMET </a:t>
            </a:r>
            <a:r>
              <a:rPr lang="en-US" sz="1000"/>
              <a:t>İHRACATI </a:t>
            </a:r>
            <a:r>
              <a:rPr lang="tr-TR" sz="1000"/>
              <a:t> </a:t>
            </a:r>
            <a:r>
              <a:rPr lang="en-US" sz="1000"/>
              <a:t>(Bin $)</a:t>
            </a:r>
          </a:p>
        </c:rich>
      </c:tx>
      <c:layout>
        <c:manualLayout>
          <c:xMode val="edge"/>
          <c:yMode val="edge"/>
          <c:x val="0.17293786129494548"/>
          <c:y val="3.636363636363636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397804147720971"/>
          <c:y val="0.18909090909090953"/>
          <c:w val="0.8067191601049869"/>
          <c:h val="0.57212121212121214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'2002_2020_AYLIK_IHR'!$A$40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'2002_2020_AYLIK_IHR'!$C$40:$N$40</c:f>
              <c:numCache>
                <c:formatCode>#,##0</c:formatCode>
                <c:ptCount val="12"/>
                <c:pt idx="0">
                  <c:v>894349.38430999999</c:v>
                </c:pt>
                <c:pt idx="1">
                  <c:v>1064013.13485</c:v>
                </c:pt>
                <c:pt idx="2">
                  <c:v>1254817.5751199999</c:v>
                </c:pt>
                <c:pt idx="3">
                  <c:v>1251409.4401700001</c:v>
                </c:pt>
                <c:pt idx="4">
                  <c:v>1098961.5971899999</c:v>
                </c:pt>
                <c:pt idx="5">
                  <c:v>1304195.4061100001</c:v>
                </c:pt>
                <c:pt idx="6">
                  <c:v>1000400.65208</c:v>
                </c:pt>
                <c:pt idx="7">
                  <c:v>1205168.81446</c:v>
                </c:pt>
                <c:pt idx="8">
                  <c:v>1277122.4942300001</c:v>
                </c:pt>
                <c:pt idx="9">
                  <c:v>1231479.8679800001</c:v>
                </c:pt>
                <c:pt idx="10">
                  <c:v>1269105.42334</c:v>
                </c:pt>
                <c:pt idx="11">
                  <c:v>1324998.3317199999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EA-49E9-BA72-3EBD2E2B1FBE}"/>
            </c:ext>
          </c:extLst>
        </c:ser>
        <c:ser>
          <c:idx val="0"/>
          <c:order val="1"/>
          <c:tx>
            <c:strRef>
              <c:f>'2002_2020_AYLIK_IHR'!$A$41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'2002_2020_AYLIK_IHR'!$C$41:$N$41</c:f>
              <c:numCache>
                <c:formatCode>#,##0</c:formatCode>
                <c:ptCount val="12"/>
                <c:pt idx="0">
                  <c:v>822563.70241999999</c:v>
                </c:pt>
                <c:pt idx="1">
                  <c:v>862522.96938999998</c:v>
                </c:pt>
                <c:pt idx="2">
                  <c:v>828820.90619000001</c:v>
                </c:pt>
                <c:pt idx="3">
                  <c:v>619436.81217000005</c:v>
                </c:pt>
                <c:pt idx="4">
                  <c:v>668904.08845000004</c:v>
                </c:pt>
                <c:pt idx="5">
                  <c:v>901025.82091999997</c:v>
                </c:pt>
                <c:pt idx="6">
                  <c:v>984826.73367999995</c:v>
                </c:pt>
                <c:pt idx="7">
                  <c:v>849842.01592000003</c:v>
                </c:pt>
                <c:pt idx="8">
                  <c:v>1061217.33079</c:v>
                </c:pt>
                <c:pt idx="9">
                  <c:v>1121149.4062900001</c:v>
                </c:pt>
                <c:pt idx="10">
                  <c:v>1108998.92191</c:v>
                </c:pt>
                <c:pt idx="11">
                  <c:v>1218440.1889800001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EA-49E9-BA72-3EBD2E2B1F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9599696"/>
        <c:axId val="1059588272"/>
      </c:lineChart>
      <c:catAx>
        <c:axId val="1059599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0595882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59588272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059599696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HAZIR GİYİM VE KONFEKSİYON İHRACATI (Bin $)</a:t>
            </a:r>
          </a:p>
        </c:rich>
      </c:tx>
      <c:layout>
        <c:manualLayout>
          <c:xMode val="edge"/>
          <c:yMode val="edge"/>
          <c:x val="0.16530637895615161"/>
          <c:y val="4.91367861885790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285735711607478"/>
          <c:y val="0.22576361221779548"/>
          <c:w val="0.79387834211410224"/>
          <c:h val="0.50199203187250996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'2002_2020_AYLIK_IHR'!$A$34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'2002_2020_AYLIK_IHR'!$C$34:$N$34</c:f>
              <c:numCache>
                <c:formatCode>#,##0</c:formatCode>
                <c:ptCount val="12"/>
                <c:pt idx="0">
                  <c:v>1512838.09292</c:v>
                </c:pt>
                <c:pt idx="1">
                  <c:v>1510533.64546</c:v>
                </c:pt>
                <c:pt idx="2">
                  <c:v>1675068.1086299999</c:v>
                </c:pt>
                <c:pt idx="3">
                  <c:v>1625655.5297900001</c:v>
                </c:pt>
                <c:pt idx="4">
                  <c:v>1299897.65228</c:v>
                </c:pt>
                <c:pt idx="5">
                  <c:v>1801990.15075</c:v>
                </c:pt>
                <c:pt idx="6">
                  <c:v>1692319.2940700001</c:v>
                </c:pt>
                <c:pt idx="7">
                  <c:v>1736869.4317699999</c:v>
                </c:pt>
                <c:pt idx="8">
                  <c:v>1943585.9484600001</c:v>
                </c:pt>
                <c:pt idx="9">
                  <c:v>1910046.2543200001</c:v>
                </c:pt>
                <c:pt idx="10">
                  <c:v>1732006.6856800001</c:v>
                </c:pt>
                <c:pt idx="11">
                  <c:v>1809626.97658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B2-4F7E-A061-DEF6DFD361A4}"/>
            </c:ext>
          </c:extLst>
        </c:ser>
        <c:ser>
          <c:idx val="0"/>
          <c:order val="1"/>
          <c:tx>
            <c:strRef>
              <c:f>'2002_2020_AYLIK_IHR'!$A$35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'2002_2020_AYLIK_IHR'!$C$35:$N$35</c:f>
              <c:numCache>
                <c:formatCode>#,##0</c:formatCode>
                <c:ptCount val="12"/>
                <c:pt idx="0">
                  <c:v>1490291.1417799999</c:v>
                </c:pt>
                <c:pt idx="1">
                  <c:v>1516896.9370500001</c:v>
                </c:pt>
                <c:pt idx="2">
                  <c:v>1209723.8624799999</c:v>
                </c:pt>
                <c:pt idx="3">
                  <c:v>573299.87627999997</c:v>
                </c:pt>
                <c:pt idx="4">
                  <c:v>835944.77809000004</c:v>
                </c:pt>
                <c:pt idx="5">
                  <c:v>1348615.76917</c:v>
                </c:pt>
                <c:pt idx="6">
                  <c:v>1804537.1905700001</c:v>
                </c:pt>
                <c:pt idx="7">
                  <c:v>1538137.8292400001</c:v>
                </c:pt>
                <c:pt idx="8">
                  <c:v>1787531.5430600001</c:v>
                </c:pt>
                <c:pt idx="9">
                  <c:v>1846829.9299000001</c:v>
                </c:pt>
                <c:pt idx="10">
                  <c:v>1514539.3343499999</c:v>
                </c:pt>
                <c:pt idx="11">
                  <c:v>1651689.0728800001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B2-4F7E-A061-DEF6DFD36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7118368"/>
        <c:axId val="1057122720"/>
      </c:lineChart>
      <c:catAx>
        <c:axId val="1057118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0571227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57122720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057118368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6549124216615775"/>
          <c:y val="0.13248339973439574"/>
          <c:w val="0.26913480885311869"/>
          <c:h val="7.8861038784494561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DEMİR VE DEMİRDIŞI METALLER İHRACATI (Bin $)</a:t>
            </a:r>
          </a:p>
        </c:rich>
      </c:tx>
      <c:layout>
        <c:manualLayout>
          <c:xMode val="edge"/>
          <c:yMode val="edge"/>
          <c:x val="0.2034015748031496"/>
          <c:y val="4.726368159203980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714307140178907"/>
          <c:y val="0.250000391742077"/>
          <c:w val="0.80612325227524362"/>
          <c:h val="0.4850755106465548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'2002_2020_AYLIK_IHR'!$A$44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'2002_2020_AYLIK_IHR'!$C$44:$N$44</c:f>
              <c:numCache>
                <c:formatCode>#,##0</c:formatCode>
                <c:ptCount val="12"/>
                <c:pt idx="0">
                  <c:v>758807.65680999996</c:v>
                </c:pt>
                <c:pt idx="1">
                  <c:v>832971.49042000005</c:v>
                </c:pt>
                <c:pt idx="2">
                  <c:v>978714.78355000005</c:v>
                </c:pt>
                <c:pt idx="3">
                  <c:v>1048757.3459300001</c:v>
                </c:pt>
                <c:pt idx="4">
                  <c:v>937393.49254000001</c:v>
                </c:pt>
                <c:pt idx="5">
                  <c:v>1125489.3786200001</c:v>
                </c:pt>
                <c:pt idx="6">
                  <c:v>929227.41654999997</c:v>
                </c:pt>
                <c:pt idx="7">
                  <c:v>1022537.71214</c:v>
                </c:pt>
                <c:pt idx="8">
                  <c:v>1147967.79568</c:v>
                </c:pt>
                <c:pt idx="9">
                  <c:v>1143920.46273</c:v>
                </c:pt>
                <c:pt idx="10">
                  <c:v>1203722.12589</c:v>
                </c:pt>
                <c:pt idx="11">
                  <c:v>1227940.3031299999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7C-42EE-BD26-5EBD152FDC49}"/>
            </c:ext>
          </c:extLst>
        </c:ser>
        <c:ser>
          <c:idx val="0"/>
          <c:order val="1"/>
          <c:tx>
            <c:strRef>
              <c:f>'2002_2020_AYLIK_IHR'!$A$45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'2002_2020_AYLIK_IHR'!$C$45:$N$45</c:f>
              <c:numCache>
                <c:formatCode>#,##0</c:formatCode>
                <c:ptCount val="12"/>
                <c:pt idx="0">
                  <c:v>702065.38291000004</c:v>
                </c:pt>
                <c:pt idx="1">
                  <c:v>689342.32172000001</c:v>
                </c:pt>
                <c:pt idx="2">
                  <c:v>671242.55478000001</c:v>
                </c:pt>
                <c:pt idx="3">
                  <c:v>517649.66103000002</c:v>
                </c:pt>
                <c:pt idx="4">
                  <c:v>497664.98108</c:v>
                </c:pt>
                <c:pt idx="5">
                  <c:v>676090.30489000003</c:v>
                </c:pt>
                <c:pt idx="6">
                  <c:v>754121.44113000005</c:v>
                </c:pt>
                <c:pt idx="7">
                  <c:v>614882.81460000004</c:v>
                </c:pt>
                <c:pt idx="8">
                  <c:v>747564.97143999999</c:v>
                </c:pt>
                <c:pt idx="9">
                  <c:v>800756.08651000005</c:v>
                </c:pt>
                <c:pt idx="10">
                  <c:v>761575.41747999995</c:v>
                </c:pt>
                <c:pt idx="11">
                  <c:v>819266.59869000001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7C-42EE-BD26-5EBD152FDC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7121632"/>
        <c:axId val="1057122176"/>
      </c:lineChart>
      <c:catAx>
        <c:axId val="1057121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0571221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57122176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05712163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7115046333494023"/>
          <c:y val="0.15920398009950248"/>
          <c:w val="0.2903519202956773"/>
          <c:h val="8.0483409723038357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 b="1" i="0" u="none" strike="noStrike" baseline="0">
                <a:solidFill>
                  <a:srgbClr val="000000"/>
                </a:solidFill>
                <a:latin typeface="Arial Tur"/>
                <a:cs typeface="Arial Tur"/>
              </a:rPr>
              <a:t>ÇİMENTO CAM SERAMİK VE TOPRAK ÜRÜNLERİ İHRACATI (Bin $)</a:t>
            </a:r>
            <a:endParaRPr lang="tr-TR" sz="700" b="1"/>
          </a:p>
        </c:rich>
      </c:tx>
      <c:layout>
        <c:manualLayout>
          <c:xMode val="edge"/>
          <c:yMode val="edge"/>
          <c:x val="0.14693898976913675"/>
          <c:y val="1.741293532338308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93892193371522"/>
          <c:y val="0.23880640524138091"/>
          <c:w val="0.81020488899562437"/>
          <c:h val="0.47388146040086643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'2002_2020_AYLIK_IHR'!$A$48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'2002_2020_AYLIK_IHR'!$C$48:$N$48</c:f>
              <c:numCache>
                <c:formatCode>#,##0</c:formatCode>
                <c:ptCount val="12"/>
                <c:pt idx="0">
                  <c:v>278859.37686000002</c:v>
                </c:pt>
                <c:pt idx="1">
                  <c:v>330068.63598999998</c:v>
                </c:pt>
                <c:pt idx="2">
                  <c:v>402262.21127999999</c:v>
                </c:pt>
                <c:pt idx="3">
                  <c:v>401955.99530000001</c:v>
                </c:pt>
                <c:pt idx="4">
                  <c:v>384031.62015999999</c:v>
                </c:pt>
                <c:pt idx="5">
                  <c:v>425662.76247999998</c:v>
                </c:pt>
                <c:pt idx="6">
                  <c:v>357619.63115999999</c:v>
                </c:pt>
                <c:pt idx="7">
                  <c:v>420393.44066999998</c:v>
                </c:pt>
                <c:pt idx="8">
                  <c:v>414838.56907000003</c:v>
                </c:pt>
                <c:pt idx="9">
                  <c:v>380906.94613</c:v>
                </c:pt>
                <c:pt idx="10">
                  <c:v>395853.35531999997</c:v>
                </c:pt>
                <c:pt idx="11">
                  <c:v>422928.18377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4C-4B2D-B58F-247FA67BADA5}"/>
            </c:ext>
          </c:extLst>
        </c:ser>
        <c:ser>
          <c:idx val="0"/>
          <c:order val="1"/>
          <c:tx>
            <c:strRef>
              <c:f>'2002_2020_AYLIK_IHR'!$A$49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'2002_2020_AYLIK_IHR'!$C$49:$N$49</c:f>
              <c:numCache>
                <c:formatCode>#,##0</c:formatCode>
                <c:ptCount val="12"/>
                <c:pt idx="0">
                  <c:v>287885.92378999997</c:v>
                </c:pt>
                <c:pt idx="1">
                  <c:v>309016.50404999999</c:v>
                </c:pt>
                <c:pt idx="2">
                  <c:v>316472.83137999999</c:v>
                </c:pt>
                <c:pt idx="3">
                  <c:v>231352.50904</c:v>
                </c:pt>
                <c:pt idx="4">
                  <c:v>250091.89478</c:v>
                </c:pt>
                <c:pt idx="5">
                  <c:v>322827.06705999997</c:v>
                </c:pt>
                <c:pt idx="6">
                  <c:v>350447.89794</c:v>
                </c:pt>
                <c:pt idx="7">
                  <c:v>318562.36916</c:v>
                </c:pt>
                <c:pt idx="8">
                  <c:v>343965.49119999999</c:v>
                </c:pt>
                <c:pt idx="9">
                  <c:v>356368.76887999999</c:v>
                </c:pt>
                <c:pt idx="10">
                  <c:v>318070.36835</c:v>
                </c:pt>
                <c:pt idx="11">
                  <c:v>352265.43910000002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4C-4B2D-B58F-247FA67BAD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7120000"/>
        <c:axId val="1057117280"/>
      </c:lineChart>
      <c:catAx>
        <c:axId val="1057120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0571172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57117280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057120000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MÜCEVHER İHRACATI (Bin $)</a:t>
            </a:r>
          </a:p>
        </c:rich>
      </c:tx>
      <c:layout>
        <c:manualLayout>
          <c:xMode val="edge"/>
          <c:yMode val="edge"/>
          <c:x val="0.31793884198210159"/>
          <c:y val="4.567901234567900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465895742924319"/>
          <c:y val="0.18518585498356113"/>
          <c:w val="0.79116621008685151"/>
          <c:h val="0.5185203939539712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'2002_2020_AYLIK_IHR'!$A$50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'2002_2020_AYLIK_IHR'!$C$50:$N$50</c:f>
              <c:numCache>
                <c:formatCode>#,##0</c:formatCode>
                <c:ptCount val="12"/>
                <c:pt idx="0">
                  <c:v>331571.66105</c:v>
                </c:pt>
                <c:pt idx="1">
                  <c:v>307688.08682000003</c:v>
                </c:pt>
                <c:pt idx="2">
                  <c:v>343662.14681000001</c:v>
                </c:pt>
                <c:pt idx="3">
                  <c:v>406145.42330999998</c:v>
                </c:pt>
                <c:pt idx="4">
                  <c:v>492628.34412000002</c:v>
                </c:pt>
                <c:pt idx="5">
                  <c:v>594799.27512999997</c:v>
                </c:pt>
                <c:pt idx="6">
                  <c:v>459517.00868999999</c:v>
                </c:pt>
                <c:pt idx="7">
                  <c:v>452278.44451</c:v>
                </c:pt>
                <c:pt idx="8">
                  <c:v>504442.87643</c:v>
                </c:pt>
                <c:pt idx="9">
                  <c:v>686042.11144000001</c:v>
                </c:pt>
                <c:pt idx="10">
                  <c:v>1282313.3017800001</c:v>
                </c:pt>
                <c:pt idx="11">
                  <c:v>920781.29558000003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BE-4E45-8FC2-E39EA7F2E699}"/>
            </c:ext>
          </c:extLst>
        </c:ser>
        <c:ser>
          <c:idx val="0"/>
          <c:order val="1"/>
          <c:tx>
            <c:strRef>
              <c:f>'2002_2020_AYLIK_IHR'!$A$51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'2002_2020_AYLIK_IHR'!$C$51:$N$51</c:f>
              <c:numCache>
                <c:formatCode>#,##0</c:formatCode>
                <c:ptCount val="12"/>
                <c:pt idx="0">
                  <c:v>290300.44258999999</c:v>
                </c:pt>
                <c:pt idx="1">
                  <c:v>374002.95552000002</c:v>
                </c:pt>
                <c:pt idx="2">
                  <c:v>228975.81461999999</c:v>
                </c:pt>
                <c:pt idx="3">
                  <c:v>145571.75638000001</c:v>
                </c:pt>
                <c:pt idx="4">
                  <c:v>230640.46377999999</c:v>
                </c:pt>
                <c:pt idx="5">
                  <c:v>346434.36122999998</c:v>
                </c:pt>
                <c:pt idx="6">
                  <c:v>347043.65740999999</c:v>
                </c:pt>
                <c:pt idx="7">
                  <c:v>187487.85428999999</c:v>
                </c:pt>
                <c:pt idx="8">
                  <c:v>316252.73690999998</c:v>
                </c:pt>
                <c:pt idx="9">
                  <c:v>694774.87872000004</c:v>
                </c:pt>
                <c:pt idx="10">
                  <c:v>314690.48223000002</c:v>
                </c:pt>
                <c:pt idx="11">
                  <c:v>301404.19325000001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BE-4E45-8FC2-E39EA7F2E6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7120544"/>
        <c:axId val="1060531488"/>
      </c:lineChart>
      <c:catAx>
        <c:axId val="1057120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0605314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60531488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05712054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4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ÇELİK İHRACATI</a:t>
            </a:r>
            <a:r>
              <a:rPr lang="tr-TR" baseline="0"/>
              <a:t> </a:t>
            </a:r>
            <a:r>
              <a:rPr lang="tr-TR"/>
              <a:t>(Bin $)</a:t>
            </a:r>
          </a:p>
        </c:rich>
      </c:tx>
      <c:layout>
        <c:manualLayout>
          <c:xMode val="edge"/>
          <c:yMode val="edge"/>
          <c:x val="0.34691106585200271"/>
          <c:y val="3.6900369003690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682281059063141"/>
          <c:y val="0.19926238002537525"/>
          <c:w val="0.80651731160896056"/>
          <c:h val="0.5387463581540417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'2002_2020_AYLIK_IHR'!$A$56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'2002_2020_AYLIK_IHR'!$C$46:$N$46</c:f>
              <c:numCache>
                <c:formatCode>#,##0</c:formatCode>
                <c:ptCount val="12"/>
                <c:pt idx="0">
                  <c:v>1052771.9818</c:v>
                </c:pt>
                <c:pt idx="1">
                  <c:v>1191759.8101600001</c:v>
                </c:pt>
                <c:pt idx="2">
                  <c:v>1526163.9068199999</c:v>
                </c:pt>
                <c:pt idx="3">
                  <c:v>1650534.85191</c:v>
                </c:pt>
                <c:pt idx="4">
                  <c:v>1727670.08553</c:v>
                </c:pt>
                <c:pt idx="5">
                  <c:v>2007816.5012399999</c:v>
                </c:pt>
                <c:pt idx="6">
                  <c:v>1727219.9977800001</c:v>
                </c:pt>
                <c:pt idx="7">
                  <c:v>2255380.0904199998</c:v>
                </c:pt>
                <c:pt idx="8">
                  <c:v>2602635.8370500002</c:v>
                </c:pt>
                <c:pt idx="9">
                  <c:v>2290309.49284</c:v>
                </c:pt>
                <c:pt idx="10">
                  <c:v>2046035.57987</c:v>
                </c:pt>
                <c:pt idx="11">
                  <c:v>2273114.5842300002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71-48EB-B6BB-AFAE1937FB56}"/>
            </c:ext>
          </c:extLst>
        </c:ser>
        <c:ser>
          <c:idx val="0"/>
          <c:order val="1"/>
          <c:tx>
            <c:strRef>
              <c:f>'2002_2020_AYLIK_IHR'!$A$47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'2002_2020_AYLIK_IHR'!$C$47:$N$47</c:f>
              <c:numCache>
                <c:formatCode>#,##0</c:formatCode>
                <c:ptCount val="12"/>
                <c:pt idx="0">
                  <c:v>1133295.1537599999</c:v>
                </c:pt>
                <c:pt idx="1">
                  <c:v>997635.54576000001</c:v>
                </c:pt>
                <c:pt idx="2">
                  <c:v>979413.15893000003</c:v>
                </c:pt>
                <c:pt idx="3">
                  <c:v>900232.36549999996</c:v>
                </c:pt>
                <c:pt idx="4">
                  <c:v>813839.48707000003</c:v>
                </c:pt>
                <c:pt idx="5">
                  <c:v>1119137.2262800001</c:v>
                </c:pt>
                <c:pt idx="6">
                  <c:v>1034390.32901</c:v>
                </c:pt>
                <c:pt idx="7">
                  <c:v>864588.15717000002</c:v>
                </c:pt>
                <c:pt idx="8">
                  <c:v>1084073.1348300001</c:v>
                </c:pt>
                <c:pt idx="9">
                  <c:v>1103693.70264</c:v>
                </c:pt>
                <c:pt idx="10">
                  <c:v>1208069.7869299999</c:v>
                </c:pt>
                <c:pt idx="11">
                  <c:v>1364472.0563699999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71-48EB-B6BB-AFAE1937FB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0529312"/>
        <c:axId val="1060535296"/>
      </c:lineChart>
      <c:catAx>
        <c:axId val="1060529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0605352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60535296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06052931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MADENCİLİK ÜRÜNLERİ İHRACATI (Bin $)</a:t>
            </a:r>
          </a:p>
        </c:rich>
      </c:tx>
      <c:layout>
        <c:manualLayout>
          <c:xMode val="edge"/>
          <c:yMode val="edge"/>
          <c:x val="0.23400000000000001"/>
          <c:y val="4.744067336410537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"/>
          <c:y val="0.17603060638535223"/>
          <c:w val="0.86000000000000065"/>
          <c:h val="0.57303580376508445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'2002_2020_AYLIK_IHR'!$A$60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'2002_2020_AYLIK_IHR'!$C$60:$N$60</c:f>
              <c:numCache>
                <c:formatCode>#,##0</c:formatCode>
                <c:ptCount val="12"/>
                <c:pt idx="0">
                  <c:v>352755.25912</c:v>
                </c:pt>
                <c:pt idx="1">
                  <c:v>414333.15104999999</c:v>
                </c:pt>
                <c:pt idx="2">
                  <c:v>446331.34317000001</c:v>
                </c:pt>
                <c:pt idx="3">
                  <c:v>557451.14575999998</c:v>
                </c:pt>
                <c:pt idx="4">
                  <c:v>548536.74846999999</c:v>
                </c:pt>
                <c:pt idx="5">
                  <c:v>496926.94073999999</c:v>
                </c:pt>
                <c:pt idx="6">
                  <c:v>475911.59421000001</c:v>
                </c:pt>
                <c:pt idx="7">
                  <c:v>508972.52789000003</c:v>
                </c:pt>
                <c:pt idx="8">
                  <c:v>583321.28521</c:v>
                </c:pt>
                <c:pt idx="9">
                  <c:v>465084.55877</c:v>
                </c:pt>
                <c:pt idx="10">
                  <c:v>548240.19602000003</c:v>
                </c:pt>
                <c:pt idx="11">
                  <c:v>532299.94782999996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22-4849-AB1D-935BA09CCB5E}"/>
            </c:ext>
          </c:extLst>
        </c:ser>
        <c:ser>
          <c:idx val="0"/>
          <c:order val="1"/>
          <c:tx>
            <c:strRef>
              <c:f>'2002_2020_AYLIK_IHR'!$A$61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'2002_2020_AYLIK_IHR'!$C$61:$N$61</c:f>
              <c:numCache>
                <c:formatCode>#,##0</c:formatCode>
                <c:ptCount val="12"/>
                <c:pt idx="0">
                  <c:v>329222.77347000001</c:v>
                </c:pt>
                <c:pt idx="1">
                  <c:v>282226.84632999997</c:v>
                </c:pt>
                <c:pt idx="2">
                  <c:v>323949.13653000002</c:v>
                </c:pt>
                <c:pt idx="3">
                  <c:v>329256.43342999998</c:v>
                </c:pt>
                <c:pt idx="4">
                  <c:v>272368.70199999999</c:v>
                </c:pt>
                <c:pt idx="5">
                  <c:v>312612.13030000002</c:v>
                </c:pt>
                <c:pt idx="6">
                  <c:v>372489.72096000001</c:v>
                </c:pt>
                <c:pt idx="7">
                  <c:v>322478.51418</c:v>
                </c:pt>
                <c:pt idx="8">
                  <c:v>420079.68560999999</c:v>
                </c:pt>
                <c:pt idx="9">
                  <c:v>393981.22207000002</c:v>
                </c:pt>
                <c:pt idx="10">
                  <c:v>432334.80239000003</c:v>
                </c:pt>
                <c:pt idx="11">
                  <c:v>478794.47648000001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22-4849-AB1D-935BA09CCB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0537472"/>
        <c:axId val="1060527680"/>
      </c:lineChart>
      <c:catAx>
        <c:axId val="1060537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0605276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60527680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06053747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AYLAR BAZINDA TOPLAM İHRACAT
</a:t>
            </a:r>
          </a:p>
        </c:rich>
      </c:tx>
      <c:layout>
        <c:manualLayout>
          <c:xMode val="edge"/>
          <c:yMode val="edge"/>
          <c:x val="0.27731374487279997"/>
          <c:y val="3.663003663003663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21967963386727"/>
          <c:y val="0.21611798920411671"/>
          <c:w val="0.75972540045766757"/>
          <c:h val="0.51648536403017697"/>
        </c:manualLayout>
      </c:layout>
      <c:lineChart>
        <c:grouping val="standard"/>
        <c:varyColors val="0"/>
        <c:ser>
          <c:idx val="0"/>
          <c:order val="0"/>
          <c:tx>
            <c:strRef>
              <c:f>'2002_2020_AYLIK_IHR'!$A$80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'2002_2020_AYLIK_IHR'!$C$80:$N$80</c:f>
              <c:numCache>
                <c:formatCode>#,##0</c:formatCode>
                <c:ptCount val="12"/>
                <c:pt idx="0">
                  <c:v>14701346.982000001</c:v>
                </c:pt>
                <c:pt idx="1">
                  <c:v>14608289.785</c:v>
                </c:pt>
                <c:pt idx="2">
                  <c:v>13353075.963</c:v>
                </c:pt>
                <c:pt idx="3">
                  <c:v>8978290.7589999996</c:v>
                </c:pt>
                <c:pt idx="4">
                  <c:v>9957512.1809999999</c:v>
                </c:pt>
                <c:pt idx="5">
                  <c:v>13460251.822000001</c:v>
                </c:pt>
                <c:pt idx="6">
                  <c:v>14890653.468</c:v>
                </c:pt>
                <c:pt idx="7">
                  <c:v>12456453.472999999</c:v>
                </c:pt>
                <c:pt idx="8">
                  <c:v>15990797.705</c:v>
                </c:pt>
                <c:pt idx="9">
                  <c:v>17315266.203000002</c:v>
                </c:pt>
                <c:pt idx="10">
                  <c:v>16088682.231000001</c:v>
                </c:pt>
                <c:pt idx="11">
                  <c:v>17837134.738000002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B2-4AC6-96E6-EBEDFC955263}"/>
            </c:ext>
          </c:extLst>
        </c:ser>
        <c:ser>
          <c:idx val="1"/>
          <c:order val="1"/>
          <c:tx>
            <c:strRef>
              <c:f>'2002_2020_AYLIK_IHR'!$A$81</c:f>
              <c:strCache>
                <c:ptCount val="1"/>
                <c:pt idx="0">
                  <c:v>2021</c:v>
                </c:pt>
              </c:strCache>
            </c:strRef>
          </c:tx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'2002_2020_AYLIK_IHR'!$C$81:$N$81</c:f>
              <c:numCache>
                <c:formatCode>#,##0</c:formatCode>
                <c:ptCount val="12"/>
                <c:pt idx="0">
                  <c:v>15018999.720000001</c:v>
                </c:pt>
                <c:pt idx="1">
                  <c:v>15953297.288000001</c:v>
                </c:pt>
                <c:pt idx="2">
                  <c:v>18958411.298999999</c:v>
                </c:pt>
                <c:pt idx="3">
                  <c:v>18757788.202</c:v>
                </c:pt>
                <c:pt idx="4">
                  <c:v>16470188.528999999</c:v>
                </c:pt>
                <c:pt idx="5">
                  <c:v>19743448.566</c:v>
                </c:pt>
                <c:pt idx="6">
                  <c:v>16368153.333000001</c:v>
                </c:pt>
                <c:pt idx="7">
                  <c:v>18863383.754000001</c:v>
                </c:pt>
                <c:pt idx="8">
                  <c:v>20725696.625</c:v>
                </c:pt>
                <c:pt idx="9">
                  <c:v>20727972.695999999</c:v>
                </c:pt>
                <c:pt idx="10">
                  <c:v>21506197.967</c:v>
                </c:pt>
                <c:pt idx="11">
                  <c:v>22274138.145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B2-4AC6-96E6-EBEDFC9552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0698528"/>
        <c:axId val="960705056"/>
      </c:lineChart>
      <c:catAx>
        <c:axId val="960698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9607050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60705056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960698528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GEMİ</a:t>
            </a:r>
            <a:r>
              <a:rPr lang="tr-TR" sz="1000" baseline="0"/>
              <a:t> VE YAT</a:t>
            </a:r>
            <a:r>
              <a:rPr lang="en-US" sz="1000"/>
              <a:t> İHRACATI (Bin $)</a:t>
            </a:r>
          </a:p>
        </c:rich>
      </c:tx>
      <c:layout>
        <c:manualLayout>
          <c:xMode val="edge"/>
          <c:yMode val="edge"/>
          <c:x val="0.31400000000000078"/>
          <c:y val="4.244694132334591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999999999999999"/>
          <c:y val="0.14606820214888874"/>
          <c:w val="0.86000000000000065"/>
          <c:h val="0.57303580376508478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'2002_2020_AYLIK_IHR'!$A$38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'2002_2020_AYLIK_IHR'!$C$38:$N$38</c:f>
              <c:numCache>
                <c:formatCode>#,##0</c:formatCode>
                <c:ptCount val="12"/>
                <c:pt idx="0">
                  <c:v>42744.004710000001</c:v>
                </c:pt>
                <c:pt idx="1">
                  <c:v>14435.76268</c:v>
                </c:pt>
                <c:pt idx="2">
                  <c:v>153858.56008</c:v>
                </c:pt>
                <c:pt idx="3">
                  <c:v>109911.3973</c:v>
                </c:pt>
                <c:pt idx="4">
                  <c:v>136047.26019999999</c:v>
                </c:pt>
                <c:pt idx="5">
                  <c:v>277348.91031000001</c:v>
                </c:pt>
                <c:pt idx="6">
                  <c:v>76572.630040000004</c:v>
                </c:pt>
                <c:pt idx="7">
                  <c:v>58623.438580000002</c:v>
                </c:pt>
                <c:pt idx="8">
                  <c:v>117629.91516</c:v>
                </c:pt>
                <c:pt idx="9">
                  <c:v>208205.03047999999</c:v>
                </c:pt>
                <c:pt idx="10">
                  <c:v>259778.32897999999</c:v>
                </c:pt>
                <c:pt idx="11">
                  <c:v>171221.63492000001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57-4B2F-A94C-F01F3B122CE6}"/>
            </c:ext>
          </c:extLst>
        </c:ser>
        <c:ser>
          <c:idx val="0"/>
          <c:order val="1"/>
          <c:tx>
            <c:strRef>
              <c:f>'2002_2020_AYLIK_IHR'!$A$39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'2002_2020_AYLIK_IHR'!$C$39:$N$39</c:f>
              <c:numCache>
                <c:formatCode>#,##0</c:formatCode>
                <c:ptCount val="12"/>
                <c:pt idx="0">
                  <c:v>108751.99489</c:v>
                </c:pt>
                <c:pt idx="1">
                  <c:v>147559.76540999999</c:v>
                </c:pt>
                <c:pt idx="2">
                  <c:v>68797.787249999994</c:v>
                </c:pt>
                <c:pt idx="3">
                  <c:v>28953.63925</c:v>
                </c:pt>
                <c:pt idx="4">
                  <c:v>58162.571049999999</c:v>
                </c:pt>
                <c:pt idx="5">
                  <c:v>88349.361170000004</c:v>
                </c:pt>
                <c:pt idx="6">
                  <c:v>141332.83762000001</c:v>
                </c:pt>
                <c:pt idx="7">
                  <c:v>120028.25627</c:v>
                </c:pt>
                <c:pt idx="8">
                  <c:v>159923.62223000001</c:v>
                </c:pt>
                <c:pt idx="9">
                  <c:v>41729.86378</c:v>
                </c:pt>
                <c:pt idx="10">
                  <c:v>223265.95722000001</c:v>
                </c:pt>
                <c:pt idx="11">
                  <c:v>188150.69876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57-4B2F-A94C-F01F3B122C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0527136"/>
        <c:axId val="1060526592"/>
      </c:lineChart>
      <c:catAx>
        <c:axId val="1060527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0605265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60526592"/>
        <c:scaling>
          <c:orientation val="minMax"/>
          <c:max val="4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060527136"/>
        <c:crosses val="autoZero"/>
        <c:crossBetween val="between"/>
        <c:majorUnit val="5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SAVUNMA</a:t>
            </a:r>
            <a:r>
              <a:rPr lang="tr-TR" sz="1000" baseline="0"/>
              <a:t> VE HAVACILIK SANAYİİ</a:t>
            </a:r>
            <a:r>
              <a:rPr lang="en-US" sz="1000"/>
              <a:t> İHRACATI (Bin $)</a:t>
            </a:r>
          </a:p>
        </c:rich>
      </c:tx>
      <c:layout>
        <c:manualLayout>
          <c:xMode val="edge"/>
          <c:yMode val="edge"/>
          <c:x val="0.22066666666666668"/>
          <c:y val="2.74656679151061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999999999999999"/>
          <c:y val="0.15106195995163529"/>
          <c:w val="0.86000000000000065"/>
          <c:h val="0.57303580376508445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'2002_2020_AYLIK_IHR'!$A$52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'2002_2020_AYLIK_IHR'!$C$52:$N$52</c:f>
              <c:numCache>
                <c:formatCode>#,##0</c:formatCode>
                <c:ptCount val="12"/>
                <c:pt idx="0">
                  <c:v>166540.16803</c:v>
                </c:pt>
                <c:pt idx="1">
                  <c:v>233224.16435000001</c:v>
                </c:pt>
                <c:pt idx="2">
                  <c:v>246958.49736000001</c:v>
                </c:pt>
                <c:pt idx="3">
                  <c:v>302515.37770999997</c:v>
                </c:pt>
                <c:pt idx="4">
                  <c:v>170344.52846</c:v>
                </c:pt>
                <c:pt idx="5">
                  <c:v>221630.07306</c:v>
                </c:pt>
                <c:pt idx="6">
                  <c:v>230940.86597000001</c:v>
                </c:pt>
                <c:pt idx="7">
                  <c:v>282583.16885000002</c:v>
                </c:pt>
                <c:pt idx="8">
                  <c:v>251131.33660000001</c:v>
                </c:pt>
                <c:pt idx="9">
                  <c:v>301391.62998999999</c:v>
                </c:pt>
                <c:pt idx="10">
                  <c:v>384516.49096000002</c:v>
                </c:pt>
                <c:pt idx="11">
                  <c:v>433009.34214000002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84-4235-9517-47699FE26C83}"/>
            </c:ext>
          </c:extLst>
        </c:ser>
        <c:ser>
          <c:idx val="0"/>
          <c:order val="1"/>
          <c:tx>
            <c:strRef>
              <c:f>'2002_2020_AYLIK_IHR'!$A$53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chemeClr val="tx2"/>
              </a:solidFill>
            </a:ln>
          </c:spPr>
          <c:marker>
            <c:symbol val="diamond"/>
            <c:size val="7"/>
            <c:spPr>
              <a:solidFill>
                <a:schemeClr val="tx2"/>
              </a:solidFill>
            </c:spPr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'2002_2020_AYLIK_IHR'!$C$53:$N$53</c:f>
              <c:numCache>
                <c:formatCode>#,##0</c:formatCode>
                <c:ptCount val="12"/>
                <c:pt idx="0">
                  <c:v>166806.05142999999</c:v>
                </c:pt>
                <c:pt idx="1">
                  <c:v>173864.44618999999</c:v>
                </c:pt>
                <c:pt idx="2">
                  <c:v>141493.82573000001</c:v>
                </c:pt>
                <c:pt idx="3">
                  <c:v>160660.43745</c:v>
                </c:pt>
                <c:pt idx="4">
                  <c:v>112401.96175</c:v>
                </c:pt>
                <c:pt idx="5">
                  <c:v>167254.75654999999</c:v>
                </c:pt>
                <c:pt idx="6">
                  <c:v>139464.12951999999</c:v>
                </c:pt>
                <c:pt idx="7">
                  <c:v>177409.4436</c:v>
                </c:pt>
                <c:pt idx="8">
                  <c:v>281441.77807</c:v>
                </c:pt>
                <c:pt idx="9">
                  <c:v>287144.69549999997</c:v>
                </c:pt>
                <c:pt idx="10">
                  <c:v>191364.25755000001</c:v>
                </c:pt>
                <c:pt idx="11">
                  <c:v>279389.43196999998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84-4235-9517-47699FE26C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0538560"/>
        <c:axId val="1060536384"/>
      </c:lineChart>
      <c:catAx>
        <c:axId val="1060538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0605363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60536384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060538560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892262467191599"/>
          <c:y val="0.11235955056179775"/>
          <c:w val="0.26751999999999998"/>
          <c:h val="7.4135283651341338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İKLİMLENDİRME</a:t>
            </a:r>
            <a:r>
              <a:rPr lang="tr-TR" sz="1000" baseline="0"/>
              <a:t> SANAYİ </a:t>
            </a:r>
            <a:r>
              <a:rPr lang="en-US" sz="1000"/>
              <a:t>İHRACATI (Bin $)</a:t>
            </a:r>
          </a:p>
        </c:rich>
      </c:tx>
      <c:layout>
        <c:manualLayout>
          <c:xMode val="edge"/>
          <c:yMode val="edge"/>
          <c:x val="0.25800000000000001"/>
          <c:y val="3.24594257178526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"/>
          <c:y val="0.17603060638535223"/>
          <c:w val="0.86000000000000065"/>
          <c:h val="0.55306064270056132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'2002_2020_AYLIK_IHR'!$A$54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'2002_2020_AYLIK_IHR'!$C$54:$N$54</c:f>
              <c:numCache>
                <c:formatCode>#,##0</c:formatCode>
                <c:ptCount val="12"/>
                <c:pt idx="0">
                  <c:v>400036.98421999998</c:v>
                </c:pt>
                <c:pt idx="1">
                  <c:v>445946.95733</c:v>
                </c:pt>
                <c:pt idx="2">
                  <c:v>545986.38045000006</c:v>
                </c:pt>
                <c:pt idx="3">
                  <c:v>561099.46080999996</c:v>
                </c:pt>
                <c:pt idx="4">
                  <c:v>485880.88273000001</c:v>
                </c:pt>
                <c:pt idx="5">
                  <c:v>573260.48395000002</c:v>
                </c:pt>
                <c:pt idx="6">
                  <c:v>466268.54835</c:v>
                </c:pt>
                <c:pt idx="7">
                  <c:v>521933.07912000001</c:v>
                </c:pt>
                <c:pt idx="8">
                  <c:v>550457.22819000005</c:v>
                </c:pt>
                <c:pt idx="9">
                  <c:v>513570.26036999997</c:v>
                </c:pt>
                <c:pt idx="10">
                  <c:v>560067.42509000003</c:v>
                </c:pt>
                <c:pt idx="11">
                  <c:v>571616.13060999999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23-4EC0-BEAD-0A559C334DC7}"/>
            </c:ext>
          </c:extLst>
        </c:ser>
        <c:ser>
          <c:idx val="0"/>
          <c:order val="1"/>
          <c:tx>
            <c:strRef>
              <c:f>'2002_2020_AYLIK_IHR'!$A$55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chemeClr val="tx2"/>
              </a:solidFill>
            </a:ln>
          </c:spPr>
          <c:marker>
            <c:symbol val="diamond"/>
            <c:size val="7"/>
            <c:spPr>
              <a:solidFill>
                <a:schemeClr val="tx2"/>
              </a:solidFill>
            </c:spPr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'2002_2020_AYLIK_IHR'!$C$55:$N$55</c:f>
              <c:numCache>
                <c:formatCode>#,##0</c:formatCode>
                <c:ptCount val="12"/>
                <c:pt idx="0">
                  <c:v>360909.50300000003</c:v>
                </c:pt>
                <c:pt idx="1">
                  <c:v>387544.98968</c:v>
                </c:pt>
                <c:pt idx="2">
                  <c:v>395991.82296000002</c:v>
                </c:pt>
                <c:pt idx="3">
                  <c:v>286875.19173000002</c:v>
                </c:pt>
                <c:pt idx="4">
                  <c:v>277937.77594999998</c:v>
                </c:pt>
                <c:pt idx="5">
                  <c:v>359614.30628999998</c:v>
                </c:pt>
                <c:pt idx="6">
                  <c:v>415949.28769999999</c:v>
                </c:pt>
                <c:pt idx="7">
                  <c:v>355291.08617000002</c:v>
                </c:pt>
                <c:pt idx="8">
                  <c:v>435734.02474000002</c:v>
                </c:pt>
                <c:pt idx="9">
                  <c:v>459634.50439000002</c:v>
                </c:pt>
                <c:pt idx="10">
                  <c:v>439230.06883</c:v>
                </c:pt>
                <c:pt idx="11">
                  <c:v>487899.76399000001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23-4EC0-BEAD-0A559C334D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0528224"/>
        <c:axId val="1060540192"/>
      </c:lineChart>
      <c:catAx>
        <c:axId val="1060528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0605401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60540192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06052822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 sz="1000"/>
              <a:t>AYLAR BAZINDA TARIM İHRACATI</a:t>
            </a:r>
            <a:endParaRPr lang="tr-TR" sz="1000" b="1" i="0" u="none" strike="noStrike" baseline="0"/>
          </a:p>
        </c:rich>
      </c:tx>
      <c:layout>
        <c:manualLayout>
          <c:xMode val="edge"/>
          <c:yMode val="edge"/>
          <c:x val="0.27169617989891004"/>
          <c:y val="5.5335968379446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390845884621779"/>
          <c:y val="0.18972368631825576"/>
          <c:w val="0.75402468126949163"/>
          <c:h val="0.54940817496328231"/>
        </c:manualLayout>
      </c:layout>
      <c:lineChart>
        <c:grouping val="standard"/>
        <c:varyColors val="0"/>
        <c:ser>
          <c:idx val="0"/>
          <c:order val="0"/>
          <c:tx>
            <c:strRef>
              <c:f>'2002_2020_AYLIK_IHR'!$A$3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'2002_2020_AYLIK_IHR'!$C$3:$N$3</c:f>
              <c:numCache>
                <c:formatCode>#,##0</c:formatCode>
                <c:ptCount val="12"/>
                <c:pt idx="0">
                  <c:v>2043227.3886000002</c:v>
                </c:pt>
                <c:pt idx="1">
                  <c:v>1939477.2558599999</c:v>
                </c:pt>
                <c:pt idx="2">
                  <c:v>2031487.8130799998</c:v>
                </c:pt>
                <c:pt idx="3">
                  <c:v>1762541.3152000001</c:v>
                </c:pt>
                <c:pt idx="4">
                  <c:v>1575449.7843600002</c:v>
                </c:pt>
                <c:pt idx="5">
                  <c:v>1910044.0991600002</c:v>
                </c:pt>
                <c:pt idx="6">
                  <c:v>1953689.3890300002</c:v>
                </c:pt>
                <c:pt idx="7">
                  <c:v>1678821.06632</c:v>
                </c:pt>
                <c:pt idx="8">
                  <c:v>2215682.0759899998</c:v>
                </c:pt>
                <c:pt idx="9">
                  <c:v>2332194.9878099998</c:v>
                </c:pt>
                <c:pt idx="10">
                  <c:v>2307524.5976299997</c:v>
                </c:pt>
                <c:pt idx="11">
                  <c:v>2593523.1678200001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C3-455B-8217-4FB0937A4EBA}"/>
            </c:ext>
          </c:extLst>
        </c:ser>
        <c:ser>
          <c:idx val="1"/>
          <c:order val="1"/>
          <c:tx>
            <c:strRef>
              <c:f>'2002_2020_AYLIK_IHR'!$A$2</c:f>
              <c:strCache>
                <c:ptCount val="1"/>
                <c:pt idx="0">
                  <c:v>2021</c:v>
                </c:pt>
              </c:strCache>
            </c:strRef>
          </c:tx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'2002_2020_AYLIK_IHR'!$C$2:$N$2</c:f>
              <c:numCache>
                <c:formatCode>#,##0</c:formatCode>
                <c:ptCount val="12"/>
                <c:pt idx="0">
                  <c:v>2058820.0871999997</c:v>
                </c:pt>
                <c:pt idx="1">
                  <c:v>2127425.4554099999</c:v>
                </c:pt>
                <c:pt idx="2">
                  <c:v>2426057.1853200002</c:v>
                </c:pt>
                <c:pt idx="3">
                  <c:v>2351502.0580100003</c:v>
                </c:pt>
                <c:pt idx="4">
                  <c:v>2070205.88925</c:v>
                </c:pt>
                <c:pt idx="5">
                  <c:v>2558072.1957</c:v>
                </c:pt>
                <c:pt idx="6">
                  <c:v>2018967.0212599998</c:v>
                </c:pt>
                <c:pt idx="7">
                  <c:v>2318192.4063300001</c:v>
                </c:pt>
                <c:pt idx="8">
                  <c:v>2727301.6162599996</c:v>
                </c:pt>
                <c:pt idx="9">
                  <c:v>2833226.1575800003</c:v>
                </c:pt>
                <c:pt idx="10">
                  <c:v>3026786.8561100001</c:v>
                </c:pt>
                <c:pt idx="11">
                  <c:v>3221017.7512100004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C3-455B-8217-4FB0937A4E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0706144"/>
        <c:axId val="960690912"/>
      </c:lineChart>
      <c:catAx>
        <c:axId val="960706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9606909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60690912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96070614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AYLIK İHRACAT RAKAMLARINDAKİ DEĞİŞİM, 2009-2020</a:t>
            </a:r>
          </a:p>
        </c:rich>
      </c:tx>
      <c:layout>
        <c:manualLayout>
          <c:xMode val="edge"/>
          <c:yMode val="edge"/>
          <c:x val="0.21774221770665791"/>
          <c:y val="3.409090909090908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053783200215318"/>
          <c:y val="0.16477295583961588"/>
          <c:w val="0.73656010658196058"/>
          <c:h val="0.60795538878754851"/>
        </c:manualLayout>
      </c:layout>
      <c:lineChart>
        <c:grouping val="standard"/>
        <c:varyColors val="0"/>
        <c:ser>
          <c:idx val="5"/>
          <c:order val="0"/>
          <c:tx>
            <c:v>2009</c:v>
          </c:tx>
          <c:spPr>
            <a:ln w="38100">
              <a:solidFill>
                <a:srgbClr val="800000"/>
              </a:solidFill>
              <a:prstDash val="solid"/>
            </a:ln>
          </c:spPr>
          <c:marker>
            <c:symbol val="none"/>
          </c:marker>
          <c:val>
            <c:numRef>
              <c:f>'2002_2020_AYLIK_IHR'!$C$69:$N$69</c:f>
              <c:numCache>
                <c:formatCode>#,##0</c:formatCode>
                <c:ptCount val="12"/>
                <c:pt idx="0">
                  <c:v>7884493.5240000002</c:v>
                </c:pt>
                <c:pt idx="1">
                  <c:v>8435115.8340000007</c:v>
                </c:pt>
                <c:pt idx="2">
                  <c:v>8155485.0810000002</c:v>
                </c:pt>
                <c:pt idx="3">
                  <c:v>7561696.2829999998</c:v>
                </c:pt>
                <c:pt idx="4">
                  <c:v>7346407.5279999999</c:v>
                </c:pt>
                <c:pt idx="5">
                  <c:v>8329692.7829999998</c:v>
                </c:pt>
                <c:pt idx="6">
                  <c:v>9055733.6710000001</c:v>
                </c:pt>
                <c:pt idx="7">
                  <c:v>7839908.8420000002</c:v>
                </c:pt>
                <c:pt idx="8">
                  <c:v>8480708.3870000001</c:v>
                </c:pt>
                <c:pt idx="9">
                  <c:v>10095768.029999999</c:v>
                </c:pt>
                <c:pt idx="10">
                  <c:v>8903010.773</c:v>
                </c:pt>
                <c:pt idx="11">
                  <c:v>10054591.867000001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80-41ED-9094-CDADE39ED86D}"/>
            </c:ext>
          </c:extLst>
        </c:ser>
        <c:ser>
          <c:idx val="6"/>
          <c:order val="1"/>
          <c:tx>
            <c:strRef>
              <c:f>'2002_2020_AYLIK_IHR'!$A$70</c:f>
              <c:strCache>
                <c:ptCount val="1"/>
                <c:pt idx="0">
                  <c:v>2010</c:v>
                </c:pt>
              </c:strCache>
            </c:strRef>
          </c:tx>
          <c:marker>
            <c:symbol val="none"/>
          </c:marker>
          <c:val>
            <c:numRef>
              <c:f>'2002_2020_AYLIK_IHR'!$C$70:$N$70</c:f>
              <c:numCache>
                <c:formatCode>#,##0</c:formatCode>
                <c:ptCount val="12"/>
                <c:pt idx="0">
                  <c:v>7828748.0580000002</c:v>
                </c:pt>
                <c:pt idx="1">
                  <c:v>8263237.8140000002</c:v>
                </c:pt>
                <c:pt idx="2">
                  <c:v>9886488.1710000001</c:v>
                </c:pt>
                <c:pt idx="3">
                  <c:v>9396006.6539999992</c:v>
                </c:pt>
                <c:pt idx="4">
                  <c:v>9799958.1170000006</c:v>
                </c:pt>
                <c:pt idx="5">
                  <c:v>9542907.6439999994</c:v>
                </c:pt>
                <c:pt idx="6">
                  <c:v>9564682.5449999999</c:v>
                </c:pt>
                <c:pt idx="7">
                  <c:v>8523451.9729999993</c:v>
                </c:pt>
                <c:pt idx="8">
                  <c:v>8909230.5209999997</c:v>
                </c:pt>
                <c:pt idx="9">
                  <c:v>10963586.27</c:v>
                </c:pt>
                <c:pt idx="10">
                  <c:v>9382369.7180000003</c:v>
                </c:pt>
                <c:pt idx="11">
                  <c:v>11822551.698999999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80-41ED-9094-CDADE39ED86D}"/>
            </c:ext>
          </c:extLst>
        </c:ser>
        <c:ser>
          <c:idx val="7"/>
          <c:order val="2"/>
          <c:tx>
            <c:strRef>
              <c:f>'2002_2020_AYLIK_IHR'!$A$71</c:f>
              <c:strCache>
                <c:ptCount val="1"/>
                <c:pt idx="0">
                  <c:v>2011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val>
            <c:numRef>
              <c:f>'2002_2020_AYLIK_IHR'!$C$71:$N$71</c:f>
              <c:numCache>
                <c:formatCode>#,##0</c:formatCode>
                <c:ptCount val="12"/>
                <c:pt idx="0">
                  <c:v>9551084.6390000004</c:v>
                </c:pt>
                <c:pt idx="1">
                  <c:v>10059126.307</c:v>
                </c:pt>
                <c:pt idx="2">
                  <c:v>11811085.16</c:v>
                </c:pt>
                <c:pt idx="3">
                  <c:v>11873269.447000001</c:v>
                </c:pt>
                <c:pt idx="4">
                  <c:v>10943364.372</c:v>
                </c:pt>
                <c:pt idx="5">
                  <c:v>11349953.558</c:v>
                </c:pt>
                <c:pt idx="6">
                  <c:v>11860004.271</c:v>
                </c:pt>
                <c:pt idx="7">
                  <c:v>11245124.657</c:v>
                </c:pt>
                <c:pt idx="8">
                  <c:v>10750626.098999999</c:v>
                </c:pt>
                <c:pt idx="9">
                  <c:v>11907219.297</c:v>
                </c:pt>
                <c:pt idx="10">
                  <c:v>11078524.743000001</c:v>
                </c:pt>
                <c:pt idx="11">
                  <c:v>12477486.279999999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80-41ED-9094-CDADE39ED86D}"/>
            </c:ext>
          </c:extLst>
        </c:ser>
        <c:ser>
          <c:idx val="0"/>
          <c:order val="3"/>
          <c:tx>
            <c:strRef>
              <c:f>'2002_2020_AYLIK_IHR'!$A$72</c:f>
              <c:strCache>
                <c:ptCount val="1"/>
                <c:pt idx="0">
                  <c:v>2012</c:v>
                </c:pt>
              </c:strCache>
            </c:strRef>
          </c:tx>
          <c:marker>
            <c:symbol val="none"/>
          </c:marker>
          <c:val>
            <c:numRef>
              <c:f>'2002_2020_AYLIK_IHR'!$C$72:$N$72</c:f>
              <c:numCache>
                <c:formatCode>#,##0</c:formatCode>
                <c:ptCount val="12"/>
                <c:pt idx="0">
                  <c:v>10348187.165999999</c:v>
                </c:pt>
                <c:pt idx="1">
                  <c:v>11748000.124</c:v>
                </c:pt>
                <c:pt idx="2">
                  <c:v>13208572.977</c:v>
                </c:pt>
                <c:pt idx="3">
                  <c:v>12630226.718</c:v>
                </c:pt>
                <c:pt idx="4">
                  <c:v>13131530.960999999</c:v>
                </c:pt>
                <c:pt idx="5">
                  <c:v>13231198.687999999</c:v>
                </c:pt>
                <c:pt idx="6">
                  <c:v>12830675.307</c:v>
                </c:pt>
                <c:pt idx="7">
                  <c:v>12831394.572000001</c:v>
                </c:pt>
                <c:pt idx="8">
                  <c:v>12952651.721999999</c:v>
                </c:pt>
                <c:pt idx="9">
                  <c:v>13190769.654999999</c:v>
                </c:pt>
                <c:pt idx="10">
                  <c:v>13753052.493000001</c:v>
                </c:pt>
                <c:pt idx="11">
                  <c:v>12605476.173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180-41ED-9094-CDADE39ED86D}"/>
            </c:ext>
          </c:extLst>
        </c:ser>
        <c:ser>
          <c:idx val="3"/>
          <c:order val="4"/>
          <c:tx>
            <c:strRef>
              <c:f>'2002_2020_AYLIK_IHR'!$A$73</c:f>
              <c:strCache>
                <c:ptCount val="1"/>
                <c:pt idx="0">
                  <c:v>2013</c:v>
                </c:pt>
              </c:strCache>
            </c:strRef>
          </c:tx>
          <c:marker>
            <c:symbol val="none"/>
          </c:marker>
          <c:val>
            <c:numRef>
              <c:f>'2002_2020_AYLIK_IHR'!$C$73:$N$73</c:f>
              <c:numCache>
                <c:formatCode>#,##0</c:formatCode>
                <c:ptCount val="12"/>
                <c:pt idx="0">
                  <c:v>11481521.079</c:v>
                </c:pt>
                <c:pt idx="1">
                  <c:v>12385690.909</c:v>
                </c:pt>
                <c:pt idx="2">
                  <c:v>13122058.141000001</c:v>
                </c:pt>
                <c:pt idx="3">
                  <c:v>12468202.903000001</c:v>
                </c:pt>
                <c:pt idx="4">
                  <c:v>13277209.017000001</c:v>
                </c:pt>
                <c:pt idx="5">
                  <c:v>12399973.961999999</c:v>
                </c:pt>
                <c:pt idx="6">
                  <c:v>13059519.685000001</c:v>
                </c:pt>
                <c:pt idx="7">
                  <c:v>11118300.903000001</c:v>
                </c:pt>
                <c:pt idx="8">
                  <c:v>13060371.039000001</c:v>
                </c:pt>
                <c:pt idx="9">
                  <c:v>12053704.638</c:v>
                </c:pt>
                <c:pt idx="10">
                  <c:v>14201227.351</c:v>
                </c:pt>
                <c:pt idx="11">
                  <c:v>13174857.460000001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180-41ED-9094-CDADE39ED86D}"/>
            </c:ext>
          </c:extLst>
        </c:ser>
        <c:ser>
          <c:idx val="4"/>
          <c:order val="5"/>
          <c:tx>
            <c:strRef>
              <c:f>'2002_2020_AYLIK_IHR'!$A$74</c:f>
              <c:strCache>
                <c:ptCount val="1"/>
                <c:pt idx="0">
                  <c:v>2014</c:v>
                </c:pt>
              </c:strCache>
            </c:strRef>
          </c:tx>
          <c:marker>
            <c:symbol val="diamond"/>
            <c:size val="5"/>
          </c:marker>
          <c:val>
            <c:numRef>
              <c:f>'2002_2020_AYLIK_IHR'!$C$74:$N$74</c:f>
              <c:numCache>
                <c:formatCode>#,##0</c:formatCode>
                <c:ptCount val="12"/>
                <c:pt idx="0">
                  <c:v>12399761.948000001</c:v>
                </c:pt>
                <c:pt idx="1">
                  <c:v>13053292.493000001</c:v>
                </c:pt>
                <c:pt idx="2">
                  <c:v>14680110.779999999</c:v>
                </c:pt>
                <c:pt idx="3">
                  <c:v>13371185.664000001</c:v>
                </c:pt>
                <c:pt idx="4">
                  <c:v>13681906.159</c:v>
                </c:pt>
                <c:pt idx="5">
                  <c:v>12880924.245999999</c:v>
                </c:pt>
                <c:pt idx="6">
                  <c:v>13344776.958000001</c:v>
                </c:pt>
                <c:pt idx="7">
                  <c:v>11386828.925000001</c:v>
                </c:pt>
                <c:pt idx="8">
                  <c:v>13583120.905999999</c:v>
                </c:pt>
                <c:pt idx="9">
                  <c:v>12891630.102</c:v>
                </c:pt>
                <c:pt idx="10">
                  <c:v>13067348.107000001</c:v>
                </c:pt>
                <c:pt idx="11">
                  <c:v>13269271.402000001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180-41ED-9094-CDADE39ED86D}"/>
            </c:ext>
          </c:extLst>
        </c:ser>
        <c:ser>
          <c:idx val="1"/>
          <c:order val="6"/>
          <c:tx>
            <c:strRef>
              <c:f>'2002_2020_AYLIK_IHR'!$A$75</c:f>
              <c:strCache>
                <c:ptCount val="1"/>
                <c:pt idx="0">
                  <c:v>2015</c:v>
                </c:pt>
              </c:strCache>
            </c:strRef>
          </c:tx>
          <c:marker>
            <c:symbol val="none"/>
          </c:marker>
          <c:val>
            <c:numRef>
              <c:f>'2002_2020_AYLIK_IHR'!$C$75:$N$75</c:f>
              <c:numCache>
                <c:formatCode>#,##0</c:formatCode>
                <c:ptCount val="12"/>
                <c:pt idx="0">
                  <c:v>12301766.75</c:v>
                </c:pt>
                <c:pt idx="1">
                  <c:v>12231860.140000001</c:v>
                </c:pt>
                <c:pt idx="2">
                  <c:v>12519910.437999999</c:v>
                </c:pt>
                <c:pt idx="3">
                  <c:v>13349346.866</c:v>
                </c:pt>
                <c:pt idx="4">
                  <c:v>11080385.127</c:v>
                </c:pt>
                <c:pt idx="5">
                  <c:v>11949647.085999999</c:v>
                </c:pt>
                <c:pt idx="6">
                  <c:v>11129358.973999999</c:v>
                </c:pt>
                <c:pt idx="7">
                  <c:v>11022045.344000001</c:v>
                </c:pt>
                <c:pt idx="8">
                  <c:v>11581703.842</c:v>
                </c:pt>
                <c:pt idx="9">
                  <c:v>13240039.088</c:v>
                </c:pt>
                <c:pt idx="10">
                  <c:v>11681989.013</c:v>
                </c:pt>
                <c:pt idx="11">
                  <c:v>11750818.76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180-41ED-9094-CDADE39ED86D}"/>
            </c:ext>
          </c:extLst>
        </c:ser>
        <c:ser>
          <c:idx val="2"/>
          <c:order val="7"/>
          <c:tx>
            <c:strRef>
              <c:f>'2002_2020_AYLIK_IHR'!$A$76</c:f>
              <c:strCache>
                <c:ptCount val="1"/>
                <c:pt idx="0">
                  <c:v>2016</c:v>
                </c:pt>
              </c:strCache>
            </c:strRef>
          </c:tx>
          <c:marker>
            <c:symbol val="none"/>
          </c:marker>
          <c:val>
            <c:numRef>
              <c:f>'2002_2020_AYLIK_IHR'!$C$76:$N$76</c:f>
              <c:numCache>
                <c:formatCode>#,##0</c:formatCode>
                <c:ptCount val="12"/>
                <c:pt idx="0">
                  <c:v>9546115.4000000004</c:v>
                </c:pt>
                <c:pt idx="1">
                  <c:v>12366388.057</c:v>
                </c:pt>
                <c:pt idx="2">
                  <c:v>12757672.093</c:v>
                </c:pt>
                <c:pt idx="3">
                  <c:v>11950497.685000001</c:v>
                </c:pt>
                <c:pt idx="4">
                  <c:v>12098611.067</c:v>
                </c:pt>
                <c:pt idx="5">
                  <c:v>12864154.060000001</c:v>
                </c:pt>
                <c:pt idx="6">
                  <c:v>9850124.8719999995</c:v>
                </c:pt>
                <c:pt idx="7">
                  <c:v>11830762.82</c:v>
                </c:pt>
                <c:pt idx="8">
                  <c:v>10901638.452</c:v>
                </c:pt>
                <c:pt idx="9">
                  <c:v>12796159.91</c:v>
                </c:pt>
                <c:pt idx="10">
                  <c:v>12786936.247</c:v>
                </c:pt>
                <c:pt idx="11">
                  <c:v>12780523.145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180-41ED-9094-CDADE39ED86D}"/>
            </c:ext>
          </c:extLst>
        </c:ser>
        <c:ser>
          <c:idx val="8"/>
          <c:order val="8"/>
          <c:tx>
            <c:strRef>
              <c:f>'2002_2020_AYLIK_IHR'!$A$77</c:f>
              <c:strCache>
                <c:ptCount val="1"/>
                <c:pt idx="0">
                  <c:v>2017</c:v>
                </c:pt>
              </c:strCache>
            </c:strRef>
          </c:tx>
          <c:marker>
            <c:symbol val="none"/>
          </c:marker>
          <c:val>
            <c:numRef>
              <c:f>'2002_2020_AYLIK_IHR'!$C$77:$N$77</c:f>
              <c:numCache>
                <c:formatCode>#,##0</c:formatCode>
                <c:ptCount val="12"/>
                <c:pt idx="0">
                  <c:v>11247585.677000133</c:v>
                </c:pt>
                <c:pt idx="1">
                  <c:v>12089908.933999483</c:v>
                </c:pt>
                <c:pt idx="2">
                  <c:v>14470814.05899963</c:v>
                </c:pt>
                <c:pt idx="3">
                  <c:v>12859938.790999187</c:v>
                </c:pt>
                <c:pt idx="4">
                  <c:v>13582079.73099998</c:v>
                </c:pt>
                <c:pt idx="5">
                  <c:v>13125306.943999315</c:v>
                </c:pt>
                <c:pt idx="6">
                  <c:v>12612074.05599888</c:v>
                </c:pt>
                <c:pt idx="7">
                  <c:v>13248462.990000026</c:v>
                </c:pt>
                <c:pt idx="8">
                  <c:v>11810080.804999635</c:v>
                </c:pt>
                <c:pt idx="9">
                  <c:v>13912699.49399944</c:v>
                </c:pt>
                <c:pt idx="10">
                  <c:v>14188323.115998682</c:v>
                </c:pt>
                <c:pt idx="11">
                  <c:v>13845665.816998869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180-41ED-9094-CDADE39ED86D}"/>
            </c:ext>
          </c:extLst>
        </c:ser>
        <c:ser>
          <c:idx val="9"/>
          <c:order val="9"/>
          <c:tx>
            <c:strRef>
              <c:f>'2002_2020_AYLIK_IHR'!$A$78</c:f>
              <c:strCache>
                <c:ptCount val="1"/>
                <c:pt idx="0">
                  <c:v>2018</c:v>
                </c:pt>
              </c:strCache>
            </c:strRef>
          </c:tx>
          <c:marker>
            <c:symbol val="none"/>
          </c:marker>
          <c:val>
            <c:numRef>
              <c:f>'2002_2020_AYLIK_IHR'!$C$78:$N$78</c:f>
              <c:numCache>
                <c:formatCode>#,##0</c:formatCode>
                <c:ptCount val="12"/>
                <c:pt idx="0">
                  <c:v>13080096.762</c:v>
                </c:pt>
                <c:pt idx="1">
                  <c:v>13827132.654999999</c:v>
                </c:pt>
                <c:pt idx="2">
                  <c:v>16338253.918</c:v>
                </c:pt>
                <c:pt idx="3">
                  <c:v>14530822.873</c:v>
                </c:pt>
                <c:pt idx="4">
                  <c:v>15166648.044</c:v>
                </c:pt>
                <c:pt idx="5">
                  <c:v>13657091.159</c:v>
                </c:pt>
                <c:pt idx="6">
                  <c:v>14771360.698000001</c:v>
                </c:pt>
                <c:pt idx="7">
                  <c:v>12926754.198999999</c:v>
                </c:pt>
                <c:pt idx="8">
                  <c:v>15247368.846000001</c:v>
                </c:pt>
                <c:pt idx="9">
                  <c:v>16590652.49</c:v>
                </c:pt>
                <c:pt idx="10">
                  <c:v>16386878.392999999</c:v>
                </c:pt>
                <c:pt idx="11">
                  <c:v>14645696.251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180-41ED-9094-CDADE39ED86D}"/>
            </c:ext>
          </c:extLst>
        </c:ser>
        <c:ser>
          <c:idx val="10"/>
          <c:order val="10"/>
          <c:tx>
            <c:strRef>
              <c:f>'2002_2020_AYLIK_IHR'!$A$79</c:f>
              <c:strCache>
                <c:ptCount val="1"/>
                <c:pt idx="0">
                  <c:v>2019</c:v>
                </c:pt>
              </c:strCache>
            </c:strRef>
          </c:tx>
          <c:marker>
            <c:symbol val="none"/>
          </c:marker>
          <c:val>
            <c:numRef>
              <c:f>'2002_2020_AYLIK_IHR'!$C$79:$N$79</c:f>
              <c:numCache>
                <c:formatCode>#,##0</c:formatCode>
                <c:ptCount val="12"/>
                <c:pt idx="0">
                  <c:v>13874826.012</c:v>
                </c:pt>
                <c:pt idx="1">
                  <c:v>14323043.041999999</c:v>
                </c:pt>
                <c:pt idx="2">
                  <c:v>16335862.397</c:v>
                </c:pt>
                <c:pt idx="3">
                  <c:v>15340619.824999999</c:v>
                </c:pt>
                <c:pt idx="4">
                  <c:v>16855105.096999999</c:v>
                </c:pt>
                <c:pt idx="5">
                  <c:v>11634653.880999999</c:v>
                </c:pt>
                <c:pt idx="6">
                  <c:v>15932004.723999999</c:v>
                </c:pt>
                <c:pt idx="7">
                  <c:v>13222876.222999999</c:v>
                </c:pt>
                <c:pt idx="8">
                  <c:v>15273579.960999999</c:v>
                </c:pt>
                <c:pt idx="9">
                  <c:v>16410781.68</c:v>
                </c:pt>
                <c:pt idx="10">
                  <c:v>16242650.391000001</c:v>
                </c:pt>
                <c:pt idx="11">
                  <c:v>15386718.469000001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180-41ED-9094-CDADE39ED86D}"/>
            </c:ext>
          </c:extLst>
        </c:ser>
        <c:ser>
          <c:idx val="11"/>
          <c:order val="11"/>
          <c:tx>
            <c:strRef>
              <c:f>'2002_2020_AYLIK_IHR'!$A$81</c:f>
              <c:strCache>
                <c:ptCount val="1"/>
                <c:pt idx="0">
                  <c:v>2021</c:v>
                </c:pt>
              </c:strCache>
            </c:strRef>
          </c:tx>
          <c:marker>
            <c:symbol val="none"/>
          </c:marker>
          <c:val>
            <c:numRef>
              <c:f>'2002_2020_AYLIK_IHR'!$C$81:$N$81</c:f>
              <c:numCache>
                <c:formatCode>#,##0</c:formatCode>
                <c:ptCount val="12"/>
                <c:pt idx="0">
                  <c:v>15018999.720000001</c:v>
                </c:pt>
                <c:pt idx="1">
                  <c:v>15953297.288000001</c:v>
                </c:pt>
                <c:pt idx="2">
                  <c:v>18958411.298999999</c:v>
                </c:pt>
                <c:pt idx="3">
                  <c:v>18757788.202</c:v>
                </c:pt>
                <c:pt idx="4">
                  <c:v>16470188.528999999</c:v>
                </c:pt>
                <c:pt idx="5">
                  <c:v>19743448.566</c:v>
                </c:pt>
                <c:pt idx="6">
                  <c:v>16368153.333000001</c:v>
                </c:pt>
                <c:pt idx="7">
                  <c:v>18863383.754000001</c:v>
                </c:pt>
                <c:pt idx="8">
                  <c:v>20725696.625</c:v>
                </c:pt>
                <c:pt idx="9">
                  <c:v>20727972.695999999</c:v>
                </c:pt>
                <c:pt idx="10">
                  <c:v>21506197.967</c:v>
                </c:pt>
                <c:pt idx="11">
                  <c:v>22274138.145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180-41ED-9094-CDADE39ED8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0692544"/>
        <c:axId val="960694176"/>
      </c:lineChart>
      <c:catAx>
        <c:axId val="960692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9606941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606941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BİN DOLAR</a:t>
                </a:r>
              </a:p>
            </c:rich>
          </c:tx>
          <c:layout>
            <c:manualLayout>
              <c:xMode val="edge"/>
              <c:yMode val="edge"/>
              <c:x val="2.150537634408603E-2"/>
              <c:y val="0.3750005965163448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960692544"/>
        <c:crosses val="autoZero"/>
        <c:crossBetween val="between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9247424717071655"/>
          <c:y val="0.30397757098544698"/>
          <c:w val="8.666666666666667E-2"/>
          <c:h val="0.6876234788833214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YILLAR İTİBARİYLE TÜRKİYE İHRACATI 2002-2019 (1.000 $)</a:t>
            </a:r>
          </a:p>
        </c:rich>
      </c:tx>
      <c:layout>
        <c:manualLayout>
          <c:xMode val="edge"/>
          <c:yMode val="edge"/>
          <c:x val="0.19840230689799673"/>
          <c:y val="3.29113924050634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84821140056188"/>
          <c:y val="5.9915611814345994E-2"/>
          <c:w val="0.84702378111826926"/>
          <c:h val="0.8261603375527426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'2002_2020_AYLIK_IHR'!$A$62:$A$81</c:f>
              <c:strCache>
                <c:ptCount val="20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  <c:pt idx="18">
                  <c:v>2020</c:v>
                </c:pt>
                <c:pt idx="19">
                  <c:v>2021</c:v>
                </c:pt>
              </c:strCache>
            </c:strRef>
          </c:tx>
          <c:spPr>
            <a:gradFill rotWithShape="0">
              <a:gsLst>
                <a:gs pos="0">
                  <a:srgbClr val="000080">
                    <a:gamma/>
                    <a:shade val="46275"/>
                    <a:invGamma/>
                  </a:srgbClr>
                </a:gs>
                <a:gs pos="100000">
                  <a:srgbClr val="000080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</c:spPr>
            <c:txPr>
              <a:bodyPr anchor="ctr" anchorCtr="0"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'2002_2020_AYLIK_IHR'!$A$62:$A$81</c:f>
              <c:numCache>
                <c:formatCode>General</c:formatCode>
                <c:ptCount val="20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  <c:pt idx="18">
                  <c:v>2020</c:v>
                </c:pt>
                <c:pt idx="19">
                  <c:v>2021</c:v>
                </c:pt>
              </c:numCache>
            </c:numRef>
          </c:cat>
          <c:val>
            <c:numRef>
              <c:f>'2002_2020_AYLIK_IHR'!$O$62:$O$81</c:f>
              <c:numCache>
                <c:formatCode>#,##0</c:formatCode>
                <c:ptCount val="20"/>
                <c:pt idx="0">
                  <c:v>36059089.028999999</c:v>
                </c:pt>
                <c:pt idx="1">
                  <c:v>47252836.302000001</c:v>
                </c:pt>
                <c:pt idx="2">
                  <c:v>63167152.819999993</c:v>
                </c:pt>
                <c:pt idx="3">
                  <c:v>73476408.142999992</c:v>
                </c:pt>
                <c:pt idx="4">
                  <c:v>85534675.517999992</c:v>
                </c:pt>
                <c:pt idx="5">
                  <c:v>107271749.90399998</c:v>
                </c:pt>
                <c:pt idx="6">
                  <c:v>132027195.626</c:v>
                </c:pt>
                <c:pt idx="7">
                  <c:v>102142612.603</c:v>
                </c:pt>
                <c:pt idx="8">
                  <c:v>113883219.18399999</c:v>
                </c:pt>
                <c:pt idx="9">
                  <c:v>134906868.83000001</c:v>
                </c:pt>
                <c:pt idx="10">
                  <c:v>152461736.55599999</c:v>
                </c:pt>
                <c:pt idx="11">
                  <c:v>151802637.08700001</c:v>
                </c:pt>
                <c:pt idx="12">
                  <c:v>157610157.69</c:v>
                </c:pt>
                <c:pt idx="13">
                  <c:v>143838871.428</c:v>
                </c:pt>
                <c:pt idx="14">
                  <c:v>142529583.80799997</c:v>
                </c:pt>
                <c:pt idx="15">
                  <c:v>156992940.41399324</c:v>
                </c:pt>
                <c:pt idx="16">
                  <c:v>177168756.28799999</c:v>
                </c:pt>
                <c:pt idx="17">
                  <c:v>180832721.70199999</c:v>
                </c:pt>
                <c:pt idx="18">
                  <c:v>169637755.31000003</c:v>
                </c:pt>
                <c:pt idx="19">
                  <c:v>225367676.12400004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29-443F-B3E7-8AD50FA637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57730672"/>
        <c:axId val="1057731216"/>
      </c:barChart>
      <c:catAx>
        <c:axId val="1057730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0577312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57731216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057730672"/>
        <c:crosses val="autoZero"/>
        <c:crossBetween val="between"/>
      </c:valAx>
      <c:spPr>
        <a:gradFill rotWithShape="0">
          <a:gsLst>
            <a:gs pos="0">
              <a:srgbClr val="99CCFF"/>
            </a:gs>
            <a:gs pos="100000">
              <a:srgbClr val="99CCFF">
                <a:gamma/>
                <a:shade val="46275"/>
                <a:invGamma/>
              </a:srgbClr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5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HUBUBAT BAKLİYAT VE YAĞLI TOHUMLAR İHRACATI</a:t>
            </a:r>
            <a:r>
              <a:rPr lang="tr-TR" baseline="0"/>
              <a:t> </a:t>
            </a:r>
          </a:p>
          <a:p>
            <a:pPr algn="ctr"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(Bin</a:t>
            </a:r>
            <a:r>
              <a:rPr lang="tr-TR" baseline="0"/>
              <a:t> </a:t>
            </a:r>
            <a:r>
              <a:rPr lang="tr-TR"/>
              <a:t>$)</a:t>
            </a:r>
          </a:p>
        </c:rich>
      </c:tx>
      <c:layout>
        <c:manualLayout>
          <c:xMode val="edge"/>
          <c:yMode val="edge"/>
          <c:x val="0.1179279583917041"/>
          <c:y val="2.334782779018294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701458855482493"/>
          <c:y val="0.2178477690288714"/>
          <c:w val="0.82208753132894641"/>
          <c:h val="0.5031322462644926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'2002_2020_AYLIK_IHR'!$A$4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'2002_2020_AYLIK_IHR'!$C$4:$N$4</c:f>
              <c:numCache>
                <c:formatCode>#,##0</c:formatCode>
                <c:ptCount val="12"/>
                <c:pt idx="0">
                  <c:v>599472.62661000004</c:v>
                </c:pt>
                <c:pt idx="1">
                  <c:v>635173.32019</c:v>
                </c:pt>
                <c:pt idx="2">
                  <c:v>783752.09183000005</c:v>
                </c:pt>
                <c:pt idx="3">
                  <c:v>750044.04440999997</c:v>
                </c:pt>
                <c:pt idx="4">
                  <c:v>609772.0061</c:v>
                </c:pt>
                <c:pt idx="5">
                  <c:v>764442.43733999995</c:v>
                </c:pt>
                <c:pt idx="6">
                  <c:v>641911.29634999996</c:v>
                </c:pt>
                <c:pt idx="7">
                  <c:v>780220.48167000001</c:v>
                </c:pt>
                <c:pt idx="8">
                  <c:v>841689.58149999997</c:v>
                </c:pt>
                <c:pt idx="9">
                  <c:v>899951.70308999997</c:v>
                </c:pt>
                <c:pt idx="10">
                  <c:v>897392.07524000003</c:v>
                </c:pt>
                <c:pt idx="11">
                  <c:v>952702.42720000003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08-4702-9B89-F3933D899042}"/>
            </c:ext>
          </c:extLst>
        </c:ser>
        <c:ser>
          <c:idx val="0"/>
          <c:order val="1"/>
          <c:tx>
            <c:strRef>
              <c:f>'2002_2020_AYLIK_IHR'!$A$5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  <a:ln w="9525">
                <a:noFill/>
              </a:ln>
            </c:spPr>
          </c:marker>
          <c:val>
            <c:numRef>
              <c:f>'2002_2020_AYLIK_IHR'!$C$5:$N$5</c:f>
              <c:numCache>
                <c:formatCode>#,##0</c:formatCode>
                <c:ptCount val="12"/>
                <c:pt idx="0">
                  <c:v>583479.08978000004</c:v>
                </c:pt>
                <c:pt idx="1">
                  <c:v>593047.14078999998</c:v>
                </c:pt>
                <c:pt idx="2">
                  <c:v>631314.89391999994</c:v>
                </c:pt>
                <c:pt idx="3">
                  <c:v>593842.38549999997</c:v>
                </c:pt>
                <c:pt idx="4">
                  <c:v>498426.75157000002</c:v>
                </c:pt>
                <c:pt idx="5">
                  <c:v>571551.14307999995</c:v>
                </c:pt>
                <c:pt idx="6">
                  <c:v>588897.20463000005</c:v>
                </c:pt>
                <c:pt idx="7">
                  <c:v>544244.33328999998</c:v>
                </c:pt>
                <c:pt idx="8">
                  <c:v>643333.20675999997</c:v>
                </c:pt>
                <c:pt idx="9">
                  <c:v>667002.41604000004</c:v>
                </c:pt>
                <c:pt idx="10">
                  <c:v>611590.96563999995</c:v>
                </c:pt>
                <c:pt idx="11">
                  <c:v>765121.46846999996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08-4702-9B89-F3933D8990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7733936"/>
        <c:axId val="1057735024"/>
      </c:lineChart>
      <c:catAx>
        <c:axId val="1057733936"/>
        <c:scaling>
          <c:orientation val="minMax"/>
        </c:scaling>
        <c:delete val="0"/>
        <c:axPos val="b"/>
        <c:numFmt formatCode="#\ ?/?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0577350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57735024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057733936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2453397313065929"/>
          <c:y val="0.16911505464801974"/>
          <c:w val="0.27353783231083845"/>
          <c:h val="7.3858659458612447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YAŞ MEYVE VE SEBZE İHRACATI (Bin $)</a:t>
            </a:r>
          </a:p>
        </c:rich>
      </c:tx>
      <c:layout>
        <c:manualLayout>
          <c:xMode val="edge"/>
          <c:yMode val="edge"/>
          <c:x val="0.20612266323852377"/>
          <c:y val="1.76100628930817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93892193371522"/>
          <c:y val="0.18113240922097806"/>
          <c:w val="0.81836816243638633"/>
          <c:h val="0.55471800323924569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'2002_2020_AYLIK_IHR'!$A$6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'2002_2020_AYLIK_IHR'!$C$6:$N$6</c:f>
              <c:numCache>
                <c:formatCode>#,##0</c:formatCode>
                <c:ptCount val="12"/>
                <c:pt idx="0">
                  <c:v>278127.63173999998</c:v>
                </c:pt>
                <c:pt idx="1">
                  <c:v>249528.27283999999</c:v>
                </c:pt>
                <c:pt idx="2">
                  <c:v>246515.34013</c:v>
                </c:pt>
                <c:pt idx="3">
                  <c:v>201459.41336000001</c:v>
                </c:pt>
                <c:pt idx="4">
                  <c:v>200725.90744000001</c:v>
                </c:pt>
                <c:pt idx="5">
                  <c:v>295167.19523999997</c:v>
                </c:pt>
                <c:pt idx="6">
                  <c:v>166078.85803</c:v>
                </c:pt>
                <c:pt idx="7">
                  <c:v>147760.25855</c:v>
                </c:pt>
                <c:pt idx="8">
                  <c:v>229154.95444</c:v>
                </c:pt>
                <c:pt idx="9">
                  <c:v>291742.46714000002</c:v>
                </c:pt>
                <c:pt idx="10">
                  <c:v>365384.75482999999</c:v>
                </c:pt>
                <c:pt idx="11">
                  <c:v>411940.14221999998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AE-4F70-8BC0-C2EAB528F539}"/>
            </c:ext>
          </c:extLst>
        </c:ser>
        <c:ser>
          <c:idx val="0"/>
          <c:order val="1"/>
          <c:tx>
            <c:strRef>
              <c:f>'2002_2020_AYLIK_IHR'!$A$7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'2002_2020_AYLIK_IHR'!$C$7:$N$7</c:f>
              <c:numCache>
                <c:formatCode>#,##0</c:formatCode>
                <c:ptCount val="12"/>
                <c:pt idx="0">
                  <c:v>255282.10699</c:v>
                </c:pt>
                <c:pt idx="1">
                  <c:v>203425.85910999999</c:v>
                </c:pt>
                <c:pt idx="2">
                  <c:v>178131.42211000001</c:v>
                </c:pt>
                <c:pt idx="3">
                  <c:v>118357.13295</c:v>
                </c:pt>
                <c:pt idx="4">
                  <c:v>158686.86642999999</c:v>
                </c:pt>
                <c:pt idx="5">
                  <c:v>264193.62819999998</c:v>
                </c:pt>
                <c:pt idx="6">
                  <c:v>185540.81602</c:v>
                </c:pt>
                <c:pt idx="7">
                  <c:v>129732.23796</c:v>
                </c:pt>
                <c:pt idx="8">
                  <c:v>197103.72863</c:v>
                </c:pt>
                <c:pt idx="9">
                  <c:v>263887.011</c:v>
                </c:pt>
                <c:pt idx="10">
                  <c:v>370411.22047</c:v>
                </c:pt>
                <c:pt idx="11">
                  <c:v>405234.37189000001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AE-4F70-8BC0-C2EAB528F5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7729040"/>
        <c:axId val="1057733392"/>
      </c:lineChart>
      <c:catAx>
        <c:axId val="1057729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0577333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57733392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057729040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3849740211045048"/>
          <c:y val="0.13836477987421383"/>
          <c:w val="0.2729795918367347"/>
          <c:h val="7.4694795226068436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MEYVE SEBZE MAMULLERİ İHRACATI (Bin $)</a:t>
            </a:r>
          </a:p>
        </c:rich>
      </c:tx>
      <c:layout>
        <c:manualLayout>
          <c:xMode val="edge"/>
          <c:yMode val="edge"/>
          <c:x val="0.16973458072342185"/>
          <c:y val="2.33463035019455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05951940056574"/>
          <c:y val="0.18417639429312582"/>
          <c:w val="0.83435749448311181"/>
          <c:h val="0.57587548638132469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'2002_2020_AYLIK_IHR'!$A$8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'2002_2020_AYLIK_IHR'!$C$8:$N$8</c:f>
              <c:numCache>
                <c:formatCode>#,##0</c:formatCode>
                <c:ptCount val="12"/>
                <c:pt idx="0">
                  <c:v>129703.74055</c:v>
                </c:pt>
                <c:pt idx="1">
                  <c:v>145631.38305</c:v>
                </c:pt>
                <c:pt idx="2">
                  <c:v>164304.42228999999</c:v>
                </c:pt>
                <c:pt idx="3">
                  <c:v>157785.5588</c:v>
                </c:pt>
                <c:pt idx="4">
                  <c:v>144432.52205</c:v>
                </c:pt>
                <c:pt idx="5">
                  <c:v>193443.59748</c:v>
                </c:pt>
                <c:pt idx="6">
                  <c:v>152389.32024999999</c:v>
                </c:pt>
                <c:pt idx="7">
                  <c:v>180052.23144999999</c:v>
                </c:pt>
                <c:pt idx="8">
                  <c:v>203018.99877999999</c:v>
                </c:pt>
                <c:pt idx="9">
                  <c:v>181415.95225</c:v>
                </c:pt>
                <c:pt idx="10">
                  <c:v>191301.30137999999</c:v>
                </c:pt>
                <c:pt idx="11">
                  <c:v>184882.21789999999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48-4466-9BB5-DE138253E2FA}"/>
            </c:ext>
          </c:extLst>
        </c:ser>
        <c:ser>
          <c:idx val="0"/>
          <c:order val="1"/>
          <c:tx>
            <c:strRef>
              <c:f>'2002_2020_AYLIK_IHR'!$A$9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'2002_2020_AYLIK_IHR'!$C$9:$N$9</c:f>
              <c:numCache>
                <c:formatCode>#,##0</c:formatCode>
                <c:ptCount val="12"/>
                <c:pt idx="0">
                  <c:v>131869.98423</c:v>
                </c:pt>
                <c:pt idx="1">
                  <c:v>126847.16056</c:v>
                </c:pt>
                <c:pt idx="2">
                  <c:v>162232.90966999999</c:v>
                </c:pt>
                <c:pt idx="3">
                  <c:v>143635.70899000001</c:v>
                </c:pt>
                <c:pt idx="4">
                  <c:v>99998.845289999997</c:v>
                </c:pt>
                <c:pt idx="5">
                  <c:v>112658.94438</c:v>
                </c:pt>
                <c:pt idx="6">
                  <c:v>124157.46395999999</c:v>
                </c:pt>
                <c:pt idx="7">
                  <c:v>130627.09166999999</c:v>
                </c:pt>
                <c:pt idx="8">
                  <c:v>166814.96082000001</c:v>
                </c:pt>
                <c:pt idx="9">
                  <c:v>168475.02244999999</c:v>
                </c:pt>
                <c:pt idx="10">
                  <c:v>164270.13712999999</c:v>
                </c:pt>
                <c:pt idx="11">
                  <c:v>150888.81821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48-4466-9BB5-DE138253E2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7732304"/>
        <c:axId val="1058805616"/>
      </c:lineChart>
      <c:catAx>
        <c:axId val="1057732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0588056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58805616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ysDash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05773230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812676789634418"/>
          <c:y val="0.12710765239948119"/>
          <c:w val="0.27353783231083845"/>
          <c:h val="7.7019925038553066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7.xml"/><Relationship Id="rId13" Type="http://schemas.openxmlformats.org/officeDocument/2006/relationships/chart" Target="../charts/chart32.xml"/><Relationship Id="rId3" Type="http://schemas.openxmlformats.org/officeDocument/2006/relationships/chart" Target="../charts/chart22.xml"/><Relationship Id="rId7" Type="http://schemas.openxmlformats.org/officeDocument/2006/relationships/chart" Target="../charts/chart26.xml"/><Relationship Id="rId12" Type="http://schemas.openxmlformats.org/officeDocument/2006/relationships/chart" Target="../charts/chart31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6" Type="http://schemas.openxmlformats.org/officeDocument/2006/relationships/chart" Target="../charts/chart25.xml"/><Relationship Id="rId11" Type="http://schemas.openxmlformats.org/officeDocument/2006/relationships/chart" Target="../charts/chart30.xml"/><Relationship Id="rId5" Type="http://schemas.openxmlformats.org/officeDocument/2006/relationships/chart" Target="../charts/chart24.xml"/><Relationship Id="rId10" Type="http://schemas.openxmlformats.org/officeDocument/2006/relationships/chart" Target="../charts/chart29.xml"/><Relationship Id="rId4" Type="http://schemas.openxmlformats.org/officeDocument/2006/relationships/chart" Target="../charts/chart23.xml"/><Relationship Id="rId9" Type="http://schemas.openxmlformats.org/officeDocument/2006/relationships/chart" Target="../charts/chart28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1.png"/><Relationship Id="rId4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2066925</xdr:colOff>
      <xdr:row>2</xdr:row>
      <xdr:rowOff>76200</xdr:rowOff>
    </xdr:to>
    <xdr:pic>
      <xdr:nvPicPr>
        <xdr:cNvPr id="2" name="Picture 198" descr="tim_log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06692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19050</xdr:rowOff>
    </xdr:from>
    <xdr:to>
      <xdr:col>6</xdr:col>
      <xdr:colOff>457200</xdr:colOff>
      <xdr:row>19</xdr:row>
      <xdr:rowOff>0</xdr:rowOff>
    </xdr:to>
    <xdr:graphicFrame macro="">
      <xdr:nvGraphicFramePr>
        <xdr:cNvPr id="2" name="Chart 1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20</xdr:row>
      <xdr:rowOff>19050</xdr:rowOff>
    </xdr:from>
    <xdr:to>
      <xdr:col>6</xdr:col>
      <xdr:colOff>476250</xdr:colOff>
      <xdr:row>36</xdr:row>
      <xdr:rowOff>0</xdr:rowOff>
    </xdr:to>
    <xdr:graphicFrame macro="">
      <xdr:nvGraphicFramePr>
        <xdr:cNvPr id="3" name="Chart 13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</xdr:colOff>
      <xdr:row>37</xdr:row>
      <xdr:rowOff>38100</xdr:rowOff>
    </xdr:from>
    <xdr:to>
      <xdr:col>6</xdr:col>
      <xdr:colOff>485775</xdr:colOff>
      <xdr:row>53</xdr:row>
      <xdr:rowOff>0</xdr:rowOff>
    </xdr:to>
    <xdr:graphicFrame macro="">
      <xdr:nvGraphicFramePr>
        <xdr:cNvPr id="4" name="Chart 14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</xdr:colOff>
      <xdr:row>1</xdr:row>
      <xdr:rowOff>66675</xdr:rowOff>
    </xdr:from>
    <xdr:to>
      <xdr:col>6</xdr:col>
      <xdr:colOff>219074</xdr:colOff>
      <xdr:row>16</xdr:row>
      <xdr:rowOff>95250</xdr:rowOff>
    </xdr:to>
    <xdr:graphicFrame macro="">
      <xdr:nvGraphicFramePr>
        <xdr:cNvPr id="2" name="Chart 17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47624</xdr:colOff>
      <xdr:row>83</xdr:row>
      <xdr:rowOff>19050</xdr:rowOff>
    </xdr:from>
    <xdr:to>
      <xdr:col>6</xdr:col>
      <xdr:colOff>266699</xdr:colOff>
      <xdr:row>98</xdr:row>
      <xdr:rowOff>142875</xdr:rowOff>
    </xdr:to>
    <xdr:graphicFrame macro="">
      <xdr:nvGraphicFramePr>
        <xdr:cNvPr id="3" name="Chart 18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19050</xdr:colOff>
      <xdr:row>32</xdr:row>
      <xdr:rowOff>123825</xdr:rowOff>
    </xdr:from>
    <xdr:to>
      <xdr:col>6</xdr:col>
      <xdr:colOff>190500</xdr:colOff>
      <xdr:row>48</xdr:row>
      <xdr:rowOff>76200</xdr:rowOff>
    </xdr:to>
    <xdr:graphicFrame macro="">
      <xdr:nvGraphicFramePr>
        <xdr:cNvPr id="4" name="Chart 19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28575</xdr:colOff>
      <xdr:row>66</xdr:row>
      <xdr:rowOff>9525</xdr:rowOff>
    </xdr:from>
    <xdr:to>
      <xdr:col>6</xdr:col>
      <xdr:colOff>228600</xdr:colOff>
      <xdr:row>82</xdr:row>
      <xdr:rowOff>38100</xdr:rowOff>
    </xdr:to>
    <xdr:graphicFrame macro="">
      <xdr:nvGraphicFramePr>
        <xdr:cNvPr id="5" name="Chart 20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28574</xdr:colOff>
      <xdr:row>18</xdr:row>
      <xdr:rowOff>19050</xdr:rowOff>
    </xdr:from>
    <xdr:to>
      <xdr:col>6</xdr:col>
      <xdr:colOff>228599</xdr:colOff>
      <xdr:row>32</xdr:row>
      <xdr:rowOff>57150</xdr:rowOff>
    </xdr:to>
    <xdr:graphicFrame macro="">
      <xdr:nvGraphicFramePr>
        <xdr:cNvPr id="6" name="Chart 21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85725</xdr:colOff>
      <xdr:row>99</xdr:row>
      <xdr:rowOff>123825</xdr:rowOff>
    </xdr:from>
    <xdr:to>
      <xdr:col>6</xdr:col>
      <xdr:colOff>219075</xdr:colOff>
      <xdr:row>115</xdr:row>
      <xdr:rowOff>85725</xdr:rowOff>
    </xdr:to>
    <xdr:graphicFrame macro="">
      <xdr:nvGraphicFramePr>
        <xdr:cNvPr id="7" name="Chart 22">
          <a:extLst>
            <a:ext uri="{FF2B5EF4-FFF2-40B4-BE49-F238E27FC236}">
              <a16:creationId xmlns:a16="http://schemas.microsoft.com/office/drawing/2014/main" id="{00000000-0008-0000-0C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57150</xdr:colOff>
      <xdr:row>133</xdr:row>
      <xdr:rowOff>28575</xdr:rowOff>
    </xdr:from>
    <xdr:to>
      <xdr:col>6</xdr:col>
      <xdr:colOff>190500</xdr:colOff>
      <xdr:row>148</xdr:row>
      <xdr:rowOff>152400</xdr:rowOff>
    </xdr:to>
    <xdr:graphicFrame macro="">
      <xdr:nvGraphicFramePr>
        <xdr:cNvPr id="8" name="Chart 23">
          <a:extLst>
            <a:ext uri="{FF2B5EF4-FFF2-40B4-BE49-F238E27FC236}">
              <a16:creationId xmlns:a16="http://schemas.microsoft.com/office/drawing/2014/main" id="{00000000-0008-0000-0C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28575</xdr:colOff>
      <xdr:row>149</xdr:row>
      <xdr:rowOff>142875</xdr:rowOff>
    </xdr:from>
    <xdr:to>
      <xdr:col>6</xdr:col>
      <xdr:colOff>238125</xdr:colOff>
      <xdr:row>165</xdr:row>
      <xdr:rowOff>123825</xdr:rowOff>
    </xdr:to>
    <xdr:graphicFrame macro="">
      <xdr:nvGraphicFramePr>
        <xdr:cNvPr id="9" name="Chart 24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76200</xdr:colOff>
      <xdr:row>116</xdr:row>
      <xdr:rowOff>66675</xdr:rowOff>
    </xdr:from>
    <xdr:to>
      <xdr:col>6</xdr:col>
      <xdr:colOff>219075</xdr:colOff>
      <xdr:row>132</xdr:row>
      <xdr:rowOff>57150</xdr:rowOff>
    </xdr:to>
    <xdr:graphicFrame macro="">
      <xdr:nvGraphicFramePr>
        <xdr:cNvPr id="10" name="Chart 25">
          <a:extLst>
            <a:ext uri="{FF2B5EF4-FFF2-40B4-BE49-F238E27FC236}">
              <a16:creationId xmlns:a16="http://schemas.microsoft.com/office/drawing/2014/main" id="{00000000-0008-0000-0C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19050</xdr:colOff>
      <xdr:row>199</xdr:row>
      <xdr:rowOff>66675</xdr:rowOff>
    </xdr:from>
    <xdr:to>
      <xdr:col>6</xdr:col>
      <xdr:colOff>247650</xdr:colOff>
      <xdr:row>216</xdr:row>
      <xdr:rowOff>76200</xdr:rowOff>
    </xdr:to>
    <xdr:graphicFrame macro="">
      <xdr:nvGraphicFramePr>
        <xdr:cNvPr id="11" name="Chart 26">
          <a:extLst>
            <a:ext uri="{FF2B5EF4-FFF2-40B4-BE49-F238E27FC236}">
              <a16:creationId xmlns:a16="http://schemas.microsoft.com/office/drawing/2014/main" id="{00000000-0008-0000-0C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49</xdr:row>
      <xdr:rowOff>114300</xdr:rowOff>
    </xdr:from>
    <xdr:to>
      <xdr:col>6</xdr:col>
      <xdr:colOff>228600</xdr:colOff>
      <xdr:row>65</xdr:row>
      <xdr:rowOff>66675</xdr:rowOff>
    </xdr:to>
    <xdr:graphicFrame macro="">
      <xdr:nvGraphicFramePr>
        <xdr:cNvPr id="12" name="Chart 26">
          <a:extLst>
            <a:ext uri="{FF2B5EF4-FFF2-40B4-BE49-F238E27FC236}">
              <a16:creationId xmlns:a16="http://schemas.microsoft.com/office/drawing/2014/main" id="{00000000-0008-0000-0C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28575</xdr:colOff>
      <xdr:row>166</xdr:row>
      <xdr:rowOff>57150</xdr:rowOff>
    </xdr:from>
    <xdr:to>
      <xdr:col>6</xdr:col>
      <xdr:colOff>257175</xdr:colOff>
      <xdr:row>182</xdr:row>
      <xdr:rowOff>9525</xdr:rowOff>
    </xdr:to>
    <xdr:graphicFrame macro="">
      <xdr:nvGraphicFramePr>
        <xdr:cNvPr id="13" name="Chart 26">
          <a:extLst>
            <a:ext uri="{FF2B5EF4-FFF2-40B4-BE49-F238E27FC236}">
              <a16:creationId xmlns:a16="http://schemas.microsoft.com/office/drawing/2014/main" id="{00000000-0008-0000-0C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28575</xdr:colOff>
      <xdr:row>182</xdr:row>
      <xdr:rowOff>133350</xdr:rowOff>
    </xdr:from>
    <xdr:to>
      <xdr:col>6</xdr:col>
      <xdr:colOff>257175</xdr:colOff>
      <xdr:row>198</xdr:row>
      <xdr:rowOff>85725</xdr:rowOff>
    </xdr:to>
    <xdr:graphicFrame macro="">
      <xdr:nvGraphicFramePr>
        <xdr:cNvPr id="14" name="Chart 26">
          <a:extLst>
            <a:ext uri="{FF2B5EF4-FFF2-40B4-BE49-F238E27FC236}">
              <a16:creationId xmlns:a16="http://schemas.microsoft.com/office/drawing/2014/main" id="{00000000-0008-0000-0C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1790700</xdr:colOff>
      <xdr:row>2</xdr:row>
      <xdr:rowOff>95250</xdr:rowOff>
    </xdr:to>
    <xdr:pic>
      <xdr:nvPicPr>
        <xdr:cNvPr id="2" name="Picture 297" descr="tim_logo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79070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0</xdr:rowOff>
    </xdr:from>
    <xdr:to>
      <xdr:col>0</xdr:col>
      <xdr:colOff>2295525</xdr:colOff>
      <xdr:row>3</xdr:row>
      <xdr:rowOff>257175</xdr:rowOff>
    </xdr:to>
    <xdr:pic>
      <xdr:nvPicPr>
        <xdr:cNvPr id="2" name="Picture 105" descr="tim_logo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0"/>
          <a:ext cx="2238375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28575</xdr:rowOff>
    </xdr:from>
    <xdr:to>
      <xdr:col>0</xdr:col>
      <xdr:colOff>2105025</xdr:colOff>
      <xdr:row>3</xdr:row>
      <xdr:rowOff>47625</xdr:rowOff>
    </xdr:to>
    <xdr:pic>
      <xdr:nvPicPr>
        <xdr:cNvPr id="2" name="Picture 297" descr="tim_log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28575"/>
          <a:ext cx="2057400" cy="676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38</xdr:row>
      <xdr:rowOff>19050</xdr:rowOff>
    </xdr:from>
    <xdr:to>
      <xdr:col>9</xdr:col>
      <xdr:colOff>123825</xdr:colOff>
      <xdr:row>52</xdr:row>
      <xdr:rowOff>38100</xdr:rowOff>
    </xdr:to>
    <xdr:graphicFrame macro="">
      <xdr:nvGraphicFramePr>
        <xdr:cNvPr id="2" name="Chart 13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53</xdr:row>
      <xdr:rowOff>9525</xdr:rowOff>
    </xdr:from>
    <xdr:to>
      <xdr:col>9</xdr:col>
      <xdr:colOff>123824</xdr:colOff>
      <xdr:row>68</xdr:row>
      <xdr:rowOff>85725</xdr:rowOff>
    </xdr:to>
    <xdr:graphicFrame macro="">
      <xdr:nvGraphicFramePr>
        <xdr:cNvPr id="3" name="Chart 14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19050</xdr:colOff>
      <xdr:row>3</xdr:row>
      <xdr:rowOff>142875</xdr:rowOff>
    </xdr:from>
    <xdr:to>
      <xdr:col>9</xdr:col>
      <xdr:colOff>152400</xdr:colOff>
      <xdr:row>19</xdr:row>
      <xdr:rowOff>152400</xdr:rowOff>
    </xdr:to>
    <xdr:graphicFrame macro="">
      <xdr:nvGraphicFramePr>
        <xdr:cNvPr id="4" name="Chart 16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19050</xdr:colOff>
      <xdr:row>22</xdr:row>
      <xdr:rowOff>95250</xdr:rowOff>
    </xdr:from>
    <xdr:to>
      <xdr:col>9</xdr:col>
      <xdr:colOff>114300</xdr:colOff>
      <xdr:row>37</xdr:row>
      <xdr:rowOff>114300</xdr:rowOff>
    </xdr:to>
    <xdr:graphicFrame macro="">
      <xdr:nvGraphicFramePr>
        <xdr:cNvPr id="5" name="Chart 18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4</xdr:col>
      <xdr:colOff>352425</xdr:colOff>
      <xdr:row>3</xdr:row>
      <xdr:rowOff>38100</xdr:rowOff>
    </xdr:to>
    <xdr:pic>
      <xdr:nvPicPr>
        <xdr:cNvPr id="6" name="Picture 788" descr="tim_logo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790825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38100</xdr:rowOff>
    </xdr:from>
    <xdr:to>
      <xdr:col>11</xdr:col>
      <xdr:colOff>457200</xdr:colOff>
      <xdr:row>20</xdr:row>
      <xdr:rowOff>152400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38099</xdr:colOff>
      <xdr:row>22</xdr:row>
      <xdr:rowOff>38100</xdr:rowOff>
    </xdr:from>
    <xdr:to>
      <xdr:col>12</xdr:col>
      <xdr:colOff>352425</xdr:colOff>
      <xdr:row>69</xdr:row>
      <xdr:rowOff>152400</xdr:rowOff>
    </xdr:to>
    <xdr:graphicFrame macro="">
      <xdr:nvGraphicFramePr>
        <xdr:cNvPr id="3" name="Chart 6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28575</xdr:rowOff>
    </xdr:from>
    <xdr:to>
      <xdr:col>7</xdr:col>
      <xdr:colOff>295275</xdr:colOff>
      <xdr:row>17</xdr:row>
      <xdr:rowOff>152400</xdr:rowOff>
    </xdr:to>
    <xdr:graphicFrame macro="">
      <xdr:nvGraphicFramePr>
        <xdr:cNvPr id="2" name="Chart 1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18</xdr:row>
      <xdr:rowOff>66675</xdr:rowOff>
    </xdr:from>
    <xdr:to>
      <xdr:col>7</xdr:col>
      <xdr:colOff>304800</xdr:colOff>
      <xdr:row>34</xdr:row>
      <xdr:rowOff>0</xdr:rowOff>
    </xdr:to>
    <xdr:graphicFrame macro="">
      <xdr:nvGraphicFramePr>
        <xdr:cNvPr id="3" name="Chart 1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34</xdr:row>
      <xdr:rowOff>95250</xdr:rowOff>
    </xdr:from>
    <xdr:to>
      <xdr:col>7</xdr:col>
      <xdr:colOff>295275</xdr:colOff>
      <xdr:row>49</xdr:row>
      <xdr:rowOff>114300</xdr:rowOff>
    </xdr:to>
    <xdr:graphicFrame macro="">
      <xdr:nvGraphicFramePr>
        <xdr:cNvPr id="4" name="Chart 1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</xdr:colOff>
      <xdr:row>50</xdr:row>
      <xdr:rowOff>9525</xdr:rowOff>
    </xdr:from>
    <xdr:to>
      <xdr:col>7</xdr:col>
      <xdr:colOff>285750</xdr:colOff>
      <xdr:row>66</xdr:row>
      <xdr:rowOff>47625</xdr:rowOff>
    </xdr:to>
    <xdr:graphicFrame macro="">
      <xdr:nvGraphicFramePr>
        <xdr:cNvPr id="5" name="Chart 1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57150</xdr:rowOff>
    </xdr:from>
    <xdr:to>
      <xdr:col>6</xdr:col>
      <xdr:colOff>447675</xdr:colOff>
      <xdr:row>16</xdr:row>
      <xdr:rowOff>19050</xdr:rowOff>
    </xdr:to>
    <xdr:graphicFrame macro="">
      <xdr:nvGraphicFramePr>
        <xdr:cNvPr id="2" name="Chart 12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95251</xdr:rowOff>
    </xdr:from>
    <xdr:to>
      <xdr:col>6</xdr:col>
      <xdr:colOff>447675</xdr:colOff>
      <xdr:row>32</xdr:row>
      <xdr:rowOff>133351</xdr:rowOff>
    </xdr:to>
    <xdr:graphicFrame macro="">
      <xdr:nvGraphicFramePr>
        <xdr:cNvPr id="3" name="Chart 13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33</xdr:row>
      <xdr:rowOff>9525</xdr:rowOff>
    </xdr:from>
    <xdr:to>
      <xdr:col>6</xdr:col>
      <xdr:colOff>476250</xdr:colOff>
      <xdr:row>47</xdr:row>
      <xdr:rowOff>114300</xdr:rowOff>
    </xdr:to>
    <xdr:graphicFrame macro="">
      <xdr:nvGraphicFramePr>
        <xdr:cNvPr id="4" name="Chart 14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28575</xdr:colOff>
      <xdr:row>48</xdr:row>
      <xdr:rowOff>47625</xdr:rowOff>
    </xdr:from>
    <xdr:to>
      <xdr:col>6</xdr:col>
      <xdr:colOff>466725</xdr:colOff>
      <xdr:row>65</xdr:row>
      <xdr:rowOff>0</xdr:rowOff>
    </xdr:to>
    <xdr:graphicFrame macro="">
      <xdr:nvGraphicFramePr>
        <xdr:cNvPr id="5" name="Chart 15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3</xdr:row>
      <xdr:rowOff>9525</xdr:rowOff>
    </xdr:from>
    <xdr:to>
      <xdr:col>7</xdr:col>
      <xdr:colOff>333375</xdr:colOff>
      <xdr:row>18</xdr:row>
      <xdr:rowOff>123825</xdr:rowOff>
    </xdr:to>
    <xdr:graphicFrame macro="">
      <xdr:nvGraphicFramePr>
        <xdr:cNvPr id="2" name="Chart 10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95250</xdr:colOff>
      <xdr:row>22</xdr:row>
      <xdr:rowOff>0</xdr:rowOff>
    </xdr:from>
    <xdr:to>
      <xdr:col>7</xdr:col>
      <xdr:colOff>314325</xdr:colOff>
      <xdr:row>38</xdr:row>
      <xdr:rowOff>0</xdr:rowOff>
    </xdr:to>
    <xdr:graphicFrame macro="">
      <xdr:nvGraphicFramePr>
        <xdr:cNvPr id="3" name="Chart 11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8"/>
  <sheetViews>
    <sheetView showGridLines="0" tabSelected="1" zoomScale="80" zoomScaleNormal="80" workbookViewId="0">
      <pane xSplit="1" ySplit="7" topLeftCell="B8" activePane="bottomRight" state="frozen"/>
      <selection activeCell="B16" sqref="B16"/>
      <selection pane="topRight" activeCell="B16" sqref="B16"/>
      <selection pane="bottomLeft" activeCell="B16" sqref="B16"/>
      <selection pane="bottomRight" activeCell="B1" sqref="B1:J1"/>
    </sheetView>
  </sheetViews>
  <sheetFormatPr defaultColWidth="9.140625" defaultRowHeight="12.75" x14ac:dyDescent="0.2"/>
  <cols>
    <col min="1" max="1" width="52.28515625" style="1" customWidth="1"/>
    <col min="2" max="2" width="17.85546875" style="1" customWidth="1"/>
    <col min="3" max="3" width="17" style="1" bestFit="1" customWidth="1"/>
    <col min="4" max="4" width="10.5703125" style="1" bestFit="1" customWidth="1"/>
    <col min="5" max="5" width="13.5703125" style="1" bestFit="1" customWidth="1"/>
    <col min="6" max="7" width="18.85546875" style="1" bestFit="1" customWidth="1"/>
    <col min="8" max="8" width="10.28515625" style="1" bestFit="1" customWidth="1"/>
    <col min="9" max="9" width="13.5703125" style="1" bestFit="1" customWidth="1"/>
    <col min="10" max="11" width="18.7109375" style="1" bestFit="1" customWidth="1"/>
    <col min="12" max="13" width="9.42578125" style="1" bestFit="1" customWidth="1"/>
    <col min="14" max="16384" width="9.140625" style="1"/>
  </cols>
  <sheetData>
    <row r="1" spans="1:13" ht="26.25" x14ac:dyDescent="0.4">
      <c r="B1" s="155" t="s">
        <v>226</v>
      </c>
      <c r="C1" s="155"/>
      <c r="D1" s="155"/>
      <c r="E1" s="155"/>
      <c r="F1" s="155"/>
      <c r="G1" s="155"/>
      <c r="H1" s="155"/>
      <c r="I1" s="155"/>
      <c r="J1" s="155"/>
      <c r="K1" s="69"/>
      <c r="L1" s="69"/>
      <c r="M1" s="69"/>
    </row>
    <row r="2" spans="1:13" x14ac:dyDescent="0.2">
      <c r="D2" s="2"/>
    </row>
    <row r="3" spans="1:13" x14ac:dyDescent="0.2">
      <c r="D3" s="2"/>
    </row>
    <row r="4" spans="1:13" x14ac:dyDescent="0.2">
      <c r="B4" s="2"/>
      <c r="C4" s="2"/>
      <c r="D4" s="2"/>
      <c r="E4" s="2"/>
      <c r="F4" s="2"/>
      <c r="G4" s="2"/>
      <c r="H4" s="2"/>
      <c r="I4" s="2"/>
    </row>
    <row r="5" spans="1:13" ht="26.25" x14ac:dyDescent="0.2">
      <c r="A5" s="152" t="s">
        <v>124</v>
      </c>
      <c r="B5" s="153"/>
      <c r="C5" s="153"/>
      <c r="D5" s="153"/>
      <c r="E5" s="153"/>
      <c r="F5" s="153"/>
      <c r="G5" s="153"/>
      <c r="H5" s="153"/>
      <c r="I5" s="153"/>
      <c r="J5" s="153"/>
      <c r="K5" s="153"/>
      <c r="L5" s="153"/>
      <c r="M5" s="154"/>
    </row>
    <row r="6" spans="1:13" ht="18" x14ac:dyDescent="0.2">
      <c r="A6" s="3"/>
      <c r="B6" s="151" t="s">
        <v>125</v>
      </c>
      <c r="C6" s="151"/>
      <c r="D6" s="151"/>
      <c r="E6" s="151"/>
      <c r="F6" s="151" t="s">
        <v>126</v>
      </c>
      <c r="G6" s="151"/>
      <c r="H6" s="151"/>
      <c r="I6" s="151"/>
      <c r="J6" s="151" t="s">
        <v>104</v>
      </c>
      <c r="K6" s="151"/>
      <c r="L6" s="151"/>
      <c r="M6" s="151"/>
    </row>
    <row r="7" spans="1:13" ht="30" x14ac:dyDescent="0.25">
      <c r="A7" s="4" t="s">
        <v>1</v>
      </c>
      <c r="B7" s="5">
        <v>2020</v>
      </c>
      <c r="C7" s="6">
        <v>2021</v>
      </c>
      <c r="D7" s="7" t="s">
        <v>119</v>
      </c>
      <c r="E7" s="7" t="s">
        <v>116</v>
      </c>
      <c r="F7" s="5">
        <v>2020</v>
      </c>
      <c r="G7" s="6">
        <v>2021</v>
      </c>
      <c r="H7" s="7" t="s">
        <v>119</v>
      </c>
      <c r="I7" s="7" t="s">
        <v>116</v>
      </c>
      <c r="J7" s="5" t="s">
        <v>127</v>
      </c>
      <c r="K7" s="5" t="s">
        <v>128</v>
      </c>
      <c r="L7" s="7" t="s">
        <v>119</v>
      </c>
      <c r="M7" s="7" t="s">
        <v>116</v>
      </c>
    </row>
    <row r="8" spans="1:13" ht="16.5" x14ac:dyDescent="0.25">
      <c r="A8" s="87" t="s">
        <v>2</v>
      </c>
      <c r="B8" s="8">
        <f>B9+B18+B20</f>
        <v>2593523.1678200001</v>
      </c>
      <c r="C8" s="8">
        <f>C9+C18+C20</f>
        <v>3221017.7512100004</v>
      </c>
      <c r="D8" s="10">
        <f t="shared" ref="D8:D46" si="0">(C8-B8)/B8*100</f>
        <v>24.194678157336234</v>
      </c>
      <c r="E8" s="10">
        <f t="shared" ref="E8:E44" si="1">C8/C$46*100</f>
        <v>14.460796329096306</v>
      </c>
      <c r="F8" s="8">
        <f>F9+F18+F20</f>
        <v>24343662.940859996</v>
      </c>
      <c r="G8" s="8">
        <f>G9+G18+G20</f>
        <v>29737574.679640003</v>
      </c>
      <c r="H8" s="10">
        <f t="shared" ref="H8:H46" si="2">(G8-F8)/F8*100</f>
        <v>22.157354675357883</v>
      </c>
      <c r="I8" s="10">
        <f t="shared" ref="I8:I46" si="3">G8/G$46*100</f>
        <v>13.195137470946822</v>
      </c>
      <c r="J8" s="8">
        <f>J9+J18+J20</f>
        <v>24343662.940859996</v>
      </c>
      <c r="K8" s="8">
        <f>K9+K18+K20</f>
        <v>29737574.679640003</v>
      </c>
      <c r="L8" s="10">
        <f t="shared" ref="L8:L46" si="4">(K8-J8)/J8*100</f>
        <v>22.157354675357883</v>
      </c>
      <c r="M8" s="10">
        <f t="shared" ref="M8:M46" si="5">K8/K$46*100</f>
        <v>13.195137470946822</v>
      </c>
    </row>
    <row r="9" spans="1:13" ht="15.75" x14ac:dyDescent="0.25">
      <c r="A9" s="9" t="s">
        <v>3</v>
      </c>
      <c r="B9" s="8">
        <f>B10+B11+B12+B13+B14+B15+B16+B17</f>
        <v>1764552.84586</v>
      </c>
      <c r="C9" s="8">
        <f>C10+C11+C12+C13+C14+C15+C16+C17</f>
        <v>2098781.9109700001</v>
      </c>
      <c r="D9" s="10">
        <f t="shared" si="0"/>
        <v>18.94128962440368</v>
      </c>
      <c r="E9" s="10">
        <f t="shared" si="1"/>
        <v>9.42250558610783</v>
      </c>
      <c r="F9" s="8">
        <f>F10+F11+F12+F13+F14+F15+F16+F17</f>
        <v>16329876.907969998</v>
      </c>
      <c r="G9" s="8">
        <f>G10+G11+G12+G13+G14+G15+G16+G17</f>
        <v>19343587.896900002</v>
      </c>
      <c r="H9" s="10">
        <f t="shared" si="2"/>
        <v>18.455197218658302</v>
      </c>
      <c r="I9" s="10">
        <f t="shared" si="3"/>
        <v>8.5831243546465483</v>
      </c>
      <c r="J9" s="8">
        <f>J10+J11+J12+J13+J14+J15+J16+J17</f>
        <v>16329876.907969998</v>
      </c>
      <c r="K9" s="8">
        <f>K10+K11+K12+K13+K14+K15+K16+K17</f>
        <v>19343587.896900002</v>
      </c>
      <c r="L9" s="10">
        <f t="shared" si="4"/>
        <v>18.455197218658302</v>
      </c>
      <c r="M9" s="10">
        <f t="shared" si="5"/>
        <v>8.5831243546465483</v>
      </c>
    </row>
    <row r="10" spans="1:13" ht="14.25" x14ac:dyDescent="0.2">
      <c r="A10" s="11" t="s">
        <v>129</v>
      </c>
      <c r="B10" s="12">
        <v>765121.46846999996</v>
      </c>
      <c r="C10" s="12">
        <v>952702.42720000003</v>
      </c>
      <c r="D10" s="13">
        <f t="shared" si="0"/>
        <v>24.516493976453496</v>
      </c>
      <c r="E10" s="13">
        <f t="shared" si="1"/>
        <v>4.2771685305986056</v>
      </c>
      <c r="F10" s="12">
        <v>7291850.9994700002</v>
      </c>
      <c r="G10" s="12">
        <v>9156524.0915300008</v>
      </c>
      <c r="H10" s="13">
        <f t="shared" si="2"/>
        <v>25.572013089619251</v>
      </c>
      <c r="I10" s="13">
        <f t="shared" si="3"/>
        <v>4.0629269685027811</v>
      </c>
      <c r="J10" s="12">
        <v>7291850.9994700002</v>
      </c>
      <c r="K10" s="12">
        <v>9156524.0915300008</v>
      </c>
      <c r="L10" s="13">
        <f t="shared" si="4"/>
        <v>25.572013089619251</v>
      </c>
      <c r="M10" s="13">
        <f t="shared" si="5"/>
        <v>4.0629269685027811</v>
      </c>
    </row>
    <row r="11" spans="1:13" ht="14.25" x14ac:dyDescent="0.2">
      <c r="A11" s="11" t="s">
        <v>130</v>
      </c>
      <c r="B11" s="12">
        <v>405234.37189000001</v>
      </c>
      <c r="C11" s="12">
        <v>411940.14221999998</v>
      </c>
      <c r="D11" s="13">
        <f t="shared" si="0"/>
        <v>1.6547881411748158</v>
      </c>
      <c r="E11" s="13">
        <f t="shared" si="1"/>
        <v>1.8494100177450437</v>
      </c>
      <c r="F11" s="12">
        <v>2729986.4017599998</v>
      </c>
      <c r="G11" s="12">
        <v>3083585.1959600002</v>
      </c>
      <c r="H11" s="13">
        <f t="shared" si="2"/>
        <v>12.952401300315566</v>
      </c>
      <c r="I11" s="13">
        <f t="shared" si="3"/>
        <v>1.368246435776963</v>
      </c>
      <c r="J11" s="12">
        <v>2729986.4017599998</v>
      </c>
      <c r="K11" s="12">
        <v>3083585.1959600002</v>
      </c>
      <c r="L11" s="13">
        <f t="shared" si="4"/>
        <v>12.952401300315566</v>
      </c>
      <c r="M11" s="13">
        <f t="shared" si="5"/>
        <v>1.368246435776963</v>
      </c>
    </row>
    <row r="12" spans="1:13" ht="14.25" x14ac:dyDescent="0.2">
      <c r="A12" s="11" t="s">
        <v>131</v>
      </c>
      <c r="B12" s="12">
        <v>150888.81821</v>
      </c>
      <c r="C12" s="12">
        <v>184882.21789999999</v>
      </c>
      <c r="D12" s="13">
        <f t="shared" si="0"/>
        <v>22.528773234004369</v>
      </c>
      <c r="E12" s="13">
        <f t="shared" si="1"/>
        <v>0.83003084876485578</v>
      </c>
      <c r="F12" s="12">
        <v>1682477.04736</v>
      </c>
      <c r="G12" s="12">
        <v>2028361.2462299999</v>
      </c>
      <c r="H12" s="13">
        <f t="shared" si="2"/>
        <v>20.558033728467919</v>
      </c>
      <c r="I12" s="13">
        <f t="shared" si="3"/>
        <v>0.90002314489588608</v>
      </c>
      <c r="J12" s="12">
        <v>1682477.04736</v>
      </c>
      <c r="K12" s="12">
        <v>2028361.2462299999</v>
      </c>
      <c r="L12" s="13">
        <f t="shared" si="4"/>
        <v>20.558033728467919</v>
      </c>
      <c r="M12" s="13">
        <f t="shared" si="5"/>
        <v>0.90002314489588608</v>
      </c>
    </row>
    <row r="13" spans="1:13" ht="14.25" x14ac:dyDescent="0.2">
      <c r="A13" s="11" t="s">
        <v>132</v>
      </c>
      <c r="B13" s="12">
        <v>125746.17405</v>
      </c>
      <c r="C13" s="12">
        <v>170627.44172</v>
      </c>
      <c r="D13" s="13">
        <f t="shared" si="0"/>
        <v>35.691954851965534</v>
      </c>
      <c r="E13" s="13">
        <f t="shared" si="1"/>
        <v>0.76603386676176155</v>
      </c>
      <c r="F13" s="12">
        <v>1398471.1813099999</v>
      </c>
      <c r="G13" s="12">
        <v>1574286.8666900001</v>
      </c>
      <c r="H13" s="13">
        <f t="shared" si="2"/>
        <v>12.571992024555492</v>
      </c>
      <c r="I13" s="13">
        <f t="shared" si="3"/>
        <v>0.69854155385788697</v>
      </c>
      <c r="J13" s="12">
        <v>1398471.1813099999</v>
      </c>
      <c r="K13" s="12">
        <v>1574286.8666900001</v>
      </c>
      <c r="L13" s="13">
        <f t="shared" si="4"/>
        <v>12.571992024555492</v>
      </c>
      <c r="M13" s="13">
        <f t="shared" si="5"/>
        <v>0.69854155385788697</v>
      </c>
    </row>
    <row r="14" spans="1:13" ht="14.25" x14ac:dyDescent="0.2">
      <c r="A14" s="11" t="s">
        <v>133</v>
      </c>
      <c r="B14" s="12">
        <v>174397.99295000001</v>
      </c>
      <c r="C14" s="12">
        <v>248573.98305000001</v>
      </c>
      <c r="D14" s="13">
        <f t="shared" si="0"/>
        <v>42.532593893592733</v>
      </c>
      <c r="E14" s="13">
        <f t="shared" si="1"/>
        <v>1.1159757627066653</v>
      </c>
      <c r="F14" s="12">
        <v>1939565.5154599999</v>
      </c>
      <c r="G14" s="12">
        <v>2260697.8778599999</v>
      </c>
      <c r="H14" s="13">
        <f t="shared" si="2"/>
        <v>16.556922663364539</v>
      </c>
      <c r="I14" s="13">
        <f t="shared" si="3"/>
        <v>1.0031154053415081</v>
      </c>
      <c r="J14" s="12">
        <v>1939565.5154599999</v>
      </c>
      <c r="K14" s="12">
        <v>2260697.8778599999</v>
      </c>
      <c r="L14" s="13">
        <f t="shared" si="4"/>
        <v>16.556922663364539</v>
      </c>
      <c r="M14" s="13">
        <f t="shared" si="5"/>
        <v>1.0031154053415081</v>
      </c>
    </row>
    <row r="15" spans="1:13" ht="14.25" x14ac:dyDescent="0.2">
      <c r="A15" s="11" t="s">
        <v>134</v>
      </c>
      <c r="B15" s="12">
        <v>30132.582460000001</v>
      </c>
      <c r="C15" s="12">
        <v>39582.739950000003</v>
      </c>
      <c r="D15" s="13">
        <f t="shared" si="0"/>
        <v>31.36192360062325</v>
      </c>
      <c r="E15" s="13">
        <f t="shared" si="1"/>
        <v>0.17770716735401662</v>
      </c>
      <c r="F15" s="12">
        <v>271126.81374000001</v>
      </c>
      <c r="G15" s="12">
        <v>309496.82363</v>
      </c>
      <c r="H15" s="13">
        <f t="shared" si="2"/>
        <v>14.152052820122513</v>
      </c>
      <c r="I15" s="13">
        <f t="shared" si="3"/>
        <v>0.13732973111002444</v>
      </c>
      <c r="J15" s="12">
        <v>271126.81374000001</v>
      </c>
      <c r="K15" s="12">
        <v>309496.82363</v>
      </c>
      <c r="L15" s="13">
        <f t="shared" si="4"/>
        <v>14.152052820122513</v>
      </c>
      <c r="M15" s="13">
        <f t="shared" si="5"/>
        <v>0.13732973111002444</v>
      </c>
    </row>
    <row r="16" spans="1:13" ht="14.25" x14ac:dyDescent="0.2">
      <c r="A16" s="11" t="s">
        <v>135</v>
      </c>
      <c r="B16" s="12">
        <v>99922.812779999993</v>
      </c>
      <c r="C16" s="12">
        <v>77762.280119999996</v>
      </c>
      <c r="D16" s="13">
        <f t="shared" si="0"/>
        <v>-22.177650972246781</v>
      </c>
      <c r="E16" s="13">
        <f t="shared" si="1"/>
        <v>0.34911465311826545</v>
      </c>
      <c r="F16" s="12">
        <v>910291.39841000002</v>
      </c>
      <c r="G16" s="12">
        <v>783002.01196000003</v>
      </c>
      <c r="H16" s="13">
        <f t="shared" si="2"/>
        <v>-13.983366938579836</v>
      </c>
      <c r="I16" s="13">
        <f t="shared" si="3"/>
        <v>0.3474331481011424</v>
      </c>
      <c r="J16" s="12">
        <v>910291.39841000002</v>
      </c>
      <c r="K16" s="12">
        <v>783002.01196000003</v>
      </c>
      <c r="L16" s="13">
        <f t="shared" si="4"/>
        <v>-13.983366938579836</v>
      </c>
      <c r="M16" s="13">
        <f t="shared" si="5"/>
        <v>0.3474331481011424</v>
      </c>
    </row>
    <row r="17" spans="1:13" ht="14.25" x14ac:dyDescent="0.2">
      <c r="A17" s="11" t="s">
        <v>136</v>
      </c>
      <c r="B17" s="12">
        <v>13108.625050000001</v>
      </c>
      <c r="C17" s="12">
        <v>12710.678809999999</v>
      </c>
      <c r="D17" s="13">
        <f t="shared" si="0"/>
        <v>-3.0357588113331619</v>
      </c>
      <c r="E17" s="13">
        <f t="shared" si="1"/>
        <v>5.7064739058616448E-2</v>
      </c>
      <c r="F17" s="12">
        <v>106107.55046</v>
      </c>
      <c r="G17" s="12">
        <v>147633.78304000001</v>
      </c>
      <c r="H17" s="13">
        <f t="shared" si="2"/>
        <v>39.135982689237942</v>
      </c>
      <c r="I17" s="13">
        <f t="shared" si="3"/>
        <v>6.5507967060356123E-2</v>
      </c>
      <c r="J17" s="12">
        <v>106107.55046</v>
      </c>
      <c r="K17" s="12">
        <v>147633.78304000001</v>
      </c>
      <c r="L17" s="13">
        <f t="shared" si="4"/>
        <v>39.135982689237942</v>
      </c>
      <c r="M17" s="13">
        <f t="shared" si="5"/>
        <v>6.5507967060356123E-2</v>
      </c>
    </row>
    <row r="18" spans="1:13" ht="15.75" x14ac:dyDescent="0.25">
      <c r="A18" s="9" t="s">
        <v>12</v>
      </c>
      <c r="B18" s="8">
        <f>B19</f>
        <v>255890.40302999999</v>
      </c>
      <c r="C18" s="8">
        <f>C19</f>
        <v>407649.37463999999</v>
      </c>
      <c r="D18" s="10">
        <f t="shared" si="0"/>
        <v>59.3062380663835</v>
      </c>
      <c r="E18" s="10">
        <f t="shared" si="1"/>
        <v>1.8301465672264736</v>
      </c>
      <c r="F18" s="8">
        <f>F19</f>
        <v>2449812.25758</v>
      </c>
      <c r="G18" s="8">
        <f>G19</f>
        <v>3400153.6709699999</v>
      </c>
      <c r="H18" s="10">
        <f t="shared" si="2"/>
        <v>38.792418090387727</v>
      </c>
      <c r="I18" s="10">
        <f t="shared" si="3"/>
        <v>1.5087139954796329</v>
      </c>
      <c r="J18" s="8">
        <f>J19</f>
        <v>2449812.25758</v>
      </c>
      <c r="K18" s="8">
        <f>K19</f>
        <v>3400153.6709699999</v>
      </c>
      <c r="L18" s="10">
        <f t="shared" si="4"/>
        <v>38.792418090387727</v>
      </c>
      <c r="M18" s="10">
        <f t="shared" si="5"/>
        <v>1.5087139954796329</v>
      </c>
    </row>
    <row r="19" spans="1:13" ht="14.25" x14ac:dyDescent="0.2">
      <c r="A19" s="11" t="s">
        <v>137</v>
      </c>
      <c r="B19" s="12">
        <v>255890.40302999999</v>
      </c>
      <c r="C19" s="12">
        <v>407649.37463999999</v>
      </c>
      <c r="D19" s="13">
        <f t="shared" si="0"/>
        <v>59.3062380663835</v>
      </c>
      <c r="E19" s="13">
        <f t="shared" si="1"/>
        <v>1.8301465672264736</v>
      </c>
      <c r="F19" s="12">
        <v>2449812.25758</v>
      </c>
      <c r="G19" s="12">
        <v>3400153.6709699999</v>
      </c>
      <c r="H19" s="13">
        <f t="shared" si="2"/>
        <v>38.792418090387727</v>
      </c>
      <c r="I19" s="13">
        <f t="shared" si="3"/>
        <v>1.5087139954796329</v>
      </c>
      <c r="J19" s="12">
        <v>2449812.25758</v>
      </c>
      <c r="K19" s="12">
        <v>3400153.6709699999</v>
      </c>
      <c r="L19" s="13">
        <f t="shared" si="4"/>
        <v>38.792418090387727</v>
      </c>
      <c r="M19" s="13">
        <f t="shared" si="5"/>
        <v>1.5087139954796329</v>
      </c>
    </row>
    <row r="20" spans="1:13" ht="15.75" x14ac:dyDescent="0.25">
      <c r="A20" s="9" t="s">
        <v>110</v>
      </c>
      <c r="B20" s="8">
        <f>B21</f>
        <v>573079.91893000004</v>
      </c>
      <c r="C20" s="8">
        <f>C21</f>
        <v>714586.4656</v>
      </c>
      <c r="D20" s="10">
        <f t="shared" si="0"/>
        <v>24.692288456766629</v>
      </c>
      <c r="E20" s="10">
        <f t="shared" si="1"/>
        <v>3.2081441757620026</v>
      </c>
      <c r="F20" s="8">
        <f>F21</f>
        <v>5563973.7753100004</v>
      </c>
      <c r="G20" s="8">
        <f>G21</f>
        <v>6993833.1117700003</v>
      </c>
      <c r="H20" s="10">
        <f t="shared" si="2"/>
        <v>25.69852760278933</v>
      </c>
      <c r="I20" s="10">
        <f t="shared" si="3"/>
        <v>3.10329912082064</v>
      </c>
      <c r="J20" s="8">
        <f>J21</f>
        <v>5563973.7753100004</v>
      </c>
      <c r="K20" s="8">
        <f>K21</f>
        <v>6993833.1117700003</v>
      </c>
      <c r="L20" s="10">
        <f t="shared" si="4"/>
        <v>25.69852760278933</v>
      </c>
      <c r="M20" s="10">
        <f t="shared" si="5"/>
        <v>3.10329912082064</v>
      </c>
    </row>
    <row r="21" spans="1:13" ht="14.25" x14ac:dyDescent="0.2">
      <c r="A21" s="11" t="s">
        <v>138</v>
      </c>
      <c r="B21" s="12">
        <v>573079.91893000004</v>
      </c>
      <c r="C21" s="12">
        <v>714586.4656</v>
      </c>
      <c r="D21" s="13">
        <f t="shared" si="0"/>
        <v>24.692288456766629</v>
      </c>
      <c r="E21" s="13">
        <f t="shared" si="1"/>
        <v>3.2081441757620026</v>
      </c>
      <c r="F21" s="12">
        <v>5563973.7753100004</v>
      </c>
      <c r="G21" s="12">
        <v>6993833.1117700003</v>
      </c>
      <c r="H21" s="13">
        <f t="shared" si="2"/>
        <v>25.69852760278933</v>
      </c>
      <c r="I21" s="13">
        <f t="shared" si="3"/>
        <v>3.10329912082064</v>
      </c>
      <c r="J21" s="12">
        <v>5563973.7753100004</v>
      </c>
      <c r="K21" s="12">
        <v>6993833.1117700003</v>
      </c>
      <c r="L21" s="13">
        <f t="shared" si="4"/>
        <v>25.69852760278933</v>
      </c>
      <c r="M21" s="13">
        <f t="shared" si="5"/>
        <v>3.10329912082064</v>
      </c>
    </row>
    <row r="22" spans="1:13" ht="16.5" x14ac:dyDescent="0.25">
      <c r="A22" s="87" t="s">
        <v>14</v>
      </c>
      <c r="B22" s="8">
        <f>B23+B27+B29</f>
        <v>13269533.593529999</v>
      </c>
      <c r="C22" s="8">
        <f>C23+C27+C29</f>
        <v>16926178.363060005</v>
      </c>
      <c r="D22" s="10">
        <f t="shared" si="0"/>
        <v>27.556694014572781</v>
      </c>
      <c r="E22" s="10">
        <f t="shared" si="1"/>
        <v>75.990272902475994</v>
      </c>
      <c r="F22" s="8">
        <f>F23+F27+F29</f>
        <v>127529917.46291</v>
      </c>
      <c r="G22" s="8">
        <f>G23+G27+G29</f>
        <v>170880410.19644001</v>
      </c>
      <c r="H22" s="10">
        <f t="shared" si="2"/>
        <v>33.992410248471934</v>
      </c>
      <c r="I22" s="10">
        <f t="shared" si="3"/>
        <v>75.822945479732212</v>
      </c>
      <c r="J22" s="8">
        <f>J23+J27+J29</f>
        <v>127529917.46291</v>
      </c>
      <c r="K22" s="8">
        <f>K23+K27+K29</f>
        <v>170880410.19644001</v>
      </c>
      <c r="L22" s="10">
        <f t="shared" si="4"/>
        <v>33.992410248471934</v>
      </c>
      <c r="M22" s="10">
        <f t="shared" si="5"/>
        <v>75.822945479732212</v>
      </c>
    </row>
    <row r="23" spans="1:13" ht="15.75" x14ac:dyDescent="0.25">
      <c r="A23" s="9" t="s">
        <v>15</v>
      </c>
      <c r="B23" s="8">
        <f>B24+B25+B26</f>
        <v>1167351.72704</v>
      </c>
      <c r="C23" s="8">
        <f>C24+C25+C26</f>
        <v>1368969.92766</v>
      </c>
      <c r="D23" s="10">
        <f>(C23-B23)/B23*100</f>
        <v>17.271418369443285</v>
      </c>
      <c r="E23" s="10">
        <f t="shared" si="1"/>
        <v>6.1460062730521425</v>
      </c>
      <c r="F23" s="8">
        <f>F24+F25+F26</f>
        <v>11218440.32729</v>
      </c>
      <c r="G23" s="8">
        <f>G24+G25+G26</f>
        <v>15051777.244680002</v>
      </c>
      <c r="H23" s="10">
        <f t="shared" si="2"/>
        <v>34.169963074679984</v>
      </c>
      <c r="I23" s="10">
        <f t="shared" si="3"/>
        <v>6.6787648981206749</v>
      </c>
      <c r="J23" s="8">
        <f>J24+J25+J26</f>
        <v>11218440.32729</v>
      </c>
      <c r="K23" s="8">
        <f>K24+K25+K26</f>
        <v>15051777.244680002</v>
      </c>
      <c r="L23" s="10">
        <f t="shared" si="4"/>
        <v>34.169963074679984</v>
      </c>
      <c r="M23" s="10">
        <f t="shared" si="5"/>
        <v>6.6787648981206749</v>
      </c>
    </row>
    <row r="24" spans="1:13" ht="14.25" x14ac:dyDescent="0.2">
      <c r="A24" s="11" t="s">
        <v>139</v>
      </c>
      <c r="B24" s="12">
        <v>768393.63055999996</v>
      </c>
      <c r="C24" s="12">
        <v>933218.57921999996</v>
      </c>
      <c r="D24" s="13">
        <f t="shared" si="0"/>
        <v>21.450587577082946</v>
      </c>
      <c r="E24" s="13">
        <f t="shared" si="1"/>
        <v>4.189695570463563</v>
      </c>
      <c r="F24" s="12">
        <v>7283600.7101499997</v>
      </c>
      <c r="G24" s="12">
        <v>10145831.514730001</v>
      </c>
      <c r="H24" s="13">
        <f t="shared" si="2"/>
        <v>39.296920829163021</v>
      </c>
      <c r="I24" s="13">
        <f t="shared" si="3"/>
        <v>4.5019018207152479</v>
      </c>
      <c r="J24" s="12">
        <v>7283600.7101499997</v>
      </c>
      <c r="K24" s="12">
        <v>10145831.514730001</v>
      </c>
      <c r="L24" s="13">
        <f t="shared" si="4"/>
        <v>39.296920829163021</v>
      </c>
      <c r="M24" s="13">
        <f t="shared" si="5"/>
        <v>4.5019018207152479</v>
      </c>
    </row>
    <row r="25" spans="1:13" ht="14.25" x14ac:dyDescent="0.2">
      <c r="A25" s="11" t="s">
        <v>140</v>
      </c>
      <c r="B25" s="12">
        <v>109800.35294</v>
      </c>
      <c r="C25" s="12">
        <v>152535.24441000001</v>
      </c>
      <c r="D25" s="13">
        <f t="shared" si="0"/>
        <v>38.920541078180634</v>
      </c>
      <c r="E25" s="13">
        <f t="shared" si="1"/>
        <v>0.68480873835399303</v>
      </c>
      <c r="F25" s="12">
        <v>1331634.62913</v>
      </c>
      <c r="G25" s="12">
        <v>1726462.29972</v>
      </c>
      <c r="H25" s="13">
        <f t="shared" si="2"/>
        <v>29.649850037915709</v>
      </c>
      <c r="I25" s="13">
        <f t="shared" si="3"/>
        <v>0.76606473892470694</v>
      </c>
      <c r="J25" s="12">
        <v>1331634.62913</v>
      </c>
      <c r="K25" s="12">
        <v>1726462.29972</v>
      </c>
      <c r="L25" s="13">
        <f t="shared" si="4"/>
        <v>29.649850037915709</v>
      </c>
      <c r="M25" s="13">
        <f t="shared" si="5"/>
        <v>0.76606473892470694</v>
      </c>
    </row>
    <row r="26" spans="1:13" ht="14.25" x14ac:dyDescent="0.2">
      <c r="A26" s="11" t="s">
        <v>141</v>
      </c>
      <c r="B26" s="12">
        <v>289157.74354</v>
      </c>
      <c r="C26" s="12">
        <v>283216.10402999999</v>
      </c>
      <c r="D26" s="13">
        <f t="shared" si="0"/>
        <v>-2.0548090593251169</v>
      </c>
      <c r="E26" s="13">
        <f t="shared" si="1"/>
        <v>1.2715019642345851</v>
      </c>
      <c r="F26" s="12">
        <v>2603204.98801</v>
      </c>
      <c r="G26" s="12">
        <v>3179483.4302300001</v>
      </c>
      <c r="H26" s="13">
        <f t="shared" si="2"/>
        <v>22.137267133178465</v>
      </c>
      <c r="I26" s="13">
        <f t="shared" si="3"/>
        <v>1.4107983384807188</v>
      </c>
      <c r="J26" s="12">
        <v>2603204.98801</v>
      </c>
      <c r="K26" s="12">
        <v>3179483.4302300001</v>
      </c>
      <c r="L26" s="13">
        <f t="shared" si="4"/>
        <v>22.137267133178465</v>
      </c>
      <c r="M26" s="13">
        <f t="shared" si="5"/>
        <v>1.4107983384807188</v>
      </c>
    </row>
    <row r="27" spans="1:13" ht="15.75" x14ac:dyDescent="0.25">
      <c r="A27" s="9" t="s">
        <v>19</v>
      </c>
      <c r="B27" s="8">
        <f>B28</f>
        <v>1799124.2959499999</v>
      </c>
      <c r="C27" s="8">
        <f>C28</f>
        <v>2484044.2321000001</v>
      </c>
      <c r="D27" s="10">
        <f t="shared" si="0"/>
        <v>38.069628523822409</v>
      </c>
      <c r="E27" s="10">
        <f t="shared" si="1"/>
        <v>11.152145218501339</v>
      </c>
      <c r="F27" s="8">
        <f>F28</f>
        <v>18256005.040449999</v>
      </c>
      <c r="G27" s="8">
        <f>G28</f>
        <v>25348548.32488</v>
      </c>
      <c r="H27" s="10">
        <f t="shared" si="2"/>
        <v>38.85046738711447</v>
      </c>
      <c r="I27" s="10">
        <f t="shared" si="3"/>
        <v>11.247641525545536</v>
      </c>
      <c r="J27" s="8">
        <f>J28</f>
        <v>18256005.040449999</v>
      </c>
      <c r="K27" s="8">
        <f>K28</f>
        <v>25348548.32488</v>
      </c>
      <c r="L27" s="10">
        <f t="shared" si="4"/>
        <v>38.85046738711447</v>
      </c>
      <c r="M27" s="10">
        <f t="shared" si="5"/>
        <v>11.247641525545536</v>
      </c>
    </row>
    <row r="28" spans="1:13" ht="14.25" x14ac:dyDescent="0.2">
      <c r="A28" s="11" t="s">
        <v>142</v>
      </c>
      <c r="B28" s="12">
        <v>1799124.2959499999</v>
      </c>
      <c r="C28" s="12">
        <v>2484044.2321000001</v>
      </c>
      <c r="D28" s="13">
        <f t="shared" si="0"/>
        <v>38.069628523822409</v>
      </c>
      <c r="E28" s="13">
        <f t="shared" si="1"/>
        <v>11.152145218501339</v>
      </c>
      <c r="F28" s="12">
        <v>18256005.040449999</v>
      </c>
      <c r="G28" s="12">
        <v>25348548.32488</v>
      </c>
      <c r="H28" s="13">
        <f t="shared" si="2"/>
        <v>38.85046738711447</v>
      </c>
      <c r="I28" s="13">
        <f t="shared" si="3"/>
        <v>11.247641525545536</v>
      </c>
      <c r="J28" s="12">
        <v>18256005.040449999</v>
      </c>
      <c r="K28" s="12">
        <v>25348548.32488</v>
      </c>
      <c r="L28" s="13">
        <f t="shared" si="4"/>
        <v>38.85046738711447</v>
      </c>
      <c r="M28" s="13">
        <f t="shared" si="5"/>
        <v>11.247641525545536</v>
      </c>
    </row>
    <row r="29" spans="1:13" ht="15.75" x14ac:dyDescent="0.25">
      <c r="A29" s="9" t="s">
        <v>21</v>
      </c>
      <c r="B29" s="8">
        <f>B30+B31+B32+B33+B34+B35+B36+B37+B38+B39+B40+B41</f>
        <v>10303057.57054</v>
      </c>
      <c r="C29" s="8">
        <f>C30+C31+C32+C33+C34+C35+C36+C37+C38+C39+C40+C41</f>
        <v>13073164.203300003</v>
      </c>
      <c r="D29" s="10">
        <f t="shared" si="0"/>
        <v>26.886257926779862</v>
      </c>
      <c r="E29" s="10">
        <f t="shared" si="1"/>
        <v>58.692121410922518</v>
      </c>
      <c r="F29" s="8">
        <f>F30+F31+F32+F33+F34+F35+F36+F37+F38+F39+F40+F41</f>
        <v>98055472.095169991</v>
      </c>
      <c r="G29" s="8">
        <f>G30+G31+G32+G33+G34+G35+G36+G37+G38+G39+G40+G41</f>
        <v>130480084.62688001</v>
      </c>
      <c r="H29" s="10">
        <f t="shared" si="2"/>
        <v>33.067621662398977</v>
      </c>
      <c r="I29" s="10">
        <f t="shared" si="3"/>
        <v>57.896539056065997</v>
      </c>
      <c r="J29" s="8">
        <f>J30+J31+J32+J33+J34+J35+J36+J37+J38+J39+J40+J41</f>
        <v>98055472.095169991</v>
      </c>
      <c r="K29" s="8">
        <f>K30+K31+K32+K33+K34+K35+K36+K37+K38+K39+K40+K41</f>
        <v>130480084.62688001</v>
      </c>
      <c r="L29" s="10">
        <f t="shared" si="4"/>
        <v>33.067621662398977</v>
      </c>
      <c r="M29" s="10">
        <f t="shared" si="5"/>
        <v>57.896539056065997</v>
      </c>
    </row>
    <row r="30" spans="1:13" ht="14.25" x14ac:dyDescent="0.2">
      <c r="A30" s="11" t="s">
        <v>143</v>
      </c>
      <c r="B30" s="12">
        <v>1651689.0728800001</v>
      </c>
      <c r="C30" s="12">
        <v>1809626.97658</v>
      </c>
      <c r="D30" s="13">
        <f t="shared" si="0"/>
        <v>9.5622055199898117</v>
      </c>
      <c r="E30" s="13">
        <f t="shared" si="1"/>
        <v>8.1243411745033871</v>
      </c>
      <c r="F30" s="12">
        <v>17118037.264850002</v>
      </c>
      <c r="G30" s="12">
        <v>20250437.770709999</v>
      </c>
      <c r="H30" s="13">
        <f t="shared" si="2"/>
        <v>18.298829809723781</v>
      </c>
      <c r="I30" s="13">
        <f t="shared" si="3"/>
        <v>8.985511196187673</v>
      </c>
      <c r="J30" s="12">
        <v>17118037.264850002</v>
      </c>
      <c r="K30" s="12">
        <v>20250437.770709999</v>
      </c>
      <c r="L30" s="13">
        <f t="shared" si="4"/>
        <v>18.298829809723781</v>
      </c>
      <c r="M30" s="13">
        <f t="shared" si="5"/>
        <v>8.985511196187673</v>
      </c>
    </row>
    <row r="31" spans="1:13" ht="14.25" x14ac:dyDescent="0.2">
      <c r="A31" s="11" t="s">
        <v>144</v>
      </c>
      <c r="B31" s="12">
        <v>2797534.3574299999</v>
      </c>
      <c r="C31" s="12">
        <v>2963769.0689500002</v>
      </c>
      <c r="D31" s="13">
        <f t="shared" si="0"/>
        <v>5.9421865929365945</v>
      </c>
      <c r="E31" s="13">
        <f t="shared" si="1"/>
        <v>13.305875404275941</v>
      </c>
      <c r="F31" s="12">
        <v>25544947.364459999</v>
      </c>
      <c r="G31" s="12">
        <v>29342794.834740002</v>
      </c>
      <c r="H31" s="13">
        <f t="shared" si="2"/>
        <v>14.86731374347573</v>
      </c>
      <c r="I31" s="13">
        <f t="shared" si="3"/>
        <v>13.019966012603884</v>
      </c>
      <c r="J31" s="12">
        <v>25544947.364459999</v>
      </c>
      <c r="K31" s="12">
        <v>29342794.834740002</v>
      </c>
      <c r="L31" s="13">
        <f t="shared" si="4"/>
        <v>14.86731374347573</v>
      </c>
      <c r="M31" s="13">
        <f t="shared" si="5"/>
        <v>13.019966012603884</v>
      </c>
    </row>
    <row r="32" spans="1:13" ht="14.25" x14ac:dyDescent="0.2">
      <c r="A32" s="11" t="s">
        <v>145</v>
      </c>
      <c r="B32" s="12">
        <v>188150.69876</v>
      </c>
      <c r="C32" s="12">
        <v>171221.63492000001</v>
      </c>
      <c r="D32" s="13">
        <f t="shared" si="0"/>
        <v>-8.9976088059041697</v>
      </c>
      <c r="E32" s="13">
        <f t="shared" si="1"/>
        <v>0.76870150398360126</v>
      </c>
      <c r="F32" s="12">
        <v>1375006.3548999999</v>
      </c>
      <c r="G32" s="12">
        <v>1626376.87344</v>
      </c>
      <c r="H32" s="13">
        <f t="shared" si="2"/>
        <v>18.281407765441308</v>
      </c>
      <c r="I32" s="13">
        <f t="shared" si="3"/>
        <v>0.72165489808092431</v>
      </c>
      <c r="J32" s="12">
        <v>1375006.3548999999</v>
      </c>
      <c r="K32" s="12">
        <v>1626376.87344</v>
      </c>
      <c r="L32" s="13">
        <f t="shared" si="4"/>
        <v>18.281407765441308</v>
      </c>
      <c r="M32" s="13">
        <f t="shared" si="5"/>
        <v>0.72165489808092431</v>
      </c>
    </row>
    <row r="33" spans="1:13" ht="14.25" x14ac:dyDescent="0.2">
      <c r="A33" s="11" t="s">
        <v>146</v>
      </c>
      <c r="B33" s="12">
        <v>1218440.1889800001</v>
      </c>
      <c r="C33" s="12">
        <v>1324998.3317199999</v>
      </c>
      <c r="D33" s="13">
        <f t="shared" si="0"/>
        <v>8.7454553537997981</v>
      </c>
      <c r="E33" s="13">
        <f t="shared" si="1"/>
        <v>5.9485952861320008</v>
      </c>
      <c r="F33" s="12">
        <v>11047748.89711</v>
      </c>
      <c r="G33" s="12">
        <v>14176022.12156</v>
      </c>
      <c r="H33" s="13">
        <f t="shared" si="2"/>
        <v>28.315933441140483</v>
      </c>
      <c r="I33" s="13">
        <f t="shared" si="3"/>
        <v>6.2901753993151077</v>
      </c>
      <c r="J33" s="12">
        <v>11047748.89711</v>
      </c>
      <c r="K33" s="12">
        <v>14176022.12156</v>
      </c>
      <c r="L33" s="13">
        <f t="shared" si="4"/>
        <v>28.315933441140483</v>
      </c>
      <c r="M33" s="13">
        <f t="shared" si="5"/>
        <v>6.2901753993151077</v>
      </c>
    </row>
    <row r="34" spans="1:13" ht="14.25" x14ac:dyDescent="0.2">
      <c r="A34" s="11" t="s">
        <v>147</v>
      </c>
      <c r="B34" s="12">
        <v>832346.54180999997</v>
      </c>
      <c r="C34" s="12">
        <v>936953.85571000003</v>
      </c>
      <c r="D34" s="13">
        <f t="shared" si="0"/>
        <v>12.567759778580159</v>
      </c>
      <c r="E34" s="13">
        <f t="shared" si="1"/>
        <v>4.2064651373293351</v>
      </c>
      <c r="F34" s="12">
        <v>7538048.1651600003</v>
      </c>
      <c r="G34" s="12">
        <v>9416331.6381000001</v>
      </c>
      <c r="H34" s="13">
        <f t="shared" si="2"/>
        <v>24.917371603185185</v>
      </c>
      <c r="I34" s="13">
        <f t="shared" si="3"/>
        <v>4.178208605620541</v>
      </c>
      <c r="J34" s="12">
        <v>7538048.1651600003</v>
      </c>
      <c r="K34" s="12">
        <v>9416331.6381000001</v>
      </c>
      <c r="L34" s="13">
        <f t="shared" si="4"/>
        <v>24.917371603185185</v>
      </c>
      <c r="M34" s="13">
        <f t="shared" si="5"/>
        <v>4.178208605620541</v>
      </c>
    </row>
    <row r="35" spans="1:13" ht="14.25" x14ac:dyDescent="0.2">
      <c r="A35" s="11" t="s">
        <v>148</v>
      </c>
      <c r="B35" s="12">
        <v>819266.59869000001</v>
      </c>
      <c r="C35" s="12">
        <v>1227940.3031299999</v>
      </c>
      <c r="D35" s="13">
        <f t="shared" si="0"/>
        <v>49.882871472297971</v>
      </c>
      <c r="E35" s="13">
        <f t="shared" si="1"/>
        <v>5.5128521477974335</v>
      </c>
      <c r="F35" s="12">
        <v>8252222.5362600004</v>
      </c>
      <c r="G35" s="12">
        <v>12357449.963989999</v>
      </c>
      <c r="H35" s="13">
        <f t="shared" si="2"/>
        <v>49.746930717049395</v>
      </c>
      <c r="I35" s="13">
        <f t="shared" si="3"/>
        <v>5.4832397336301142</v>
      </c>
      <c r="J35" s="12">
        <v>8252222.5362600004</v>
      </c>
      <c r="K35" s="12">
        <v>12357449.963989999</v>
      </c>
      <c r="L35" s="13">
        <f t="shared" si="4"/>
        <v>49.746930717049395</v>
      </c>
      <c r="M35" s="13">
        <f t="shared" si="5"/>
        <v>5.4832397336301142</v>
      </c>
    </row>
    <row r="36" spans="1:13" ht="14.25" x14ac:dyDescent="0.2">
      <c r="A36" s="11" t="s">
        <v>149</v>
      </c>
      <c r="B36" s="12">
        <v>1364472.0563699999</v>
      </c>
      <c r="C36" s="12">
        <v>2273114.5842300002</v>
      </c>
      <c r="D36" s="13">
        <f t="shared" si="0"/>
        <v>66.592974448837396</v>
      </c>
      <c r="E36" s="13">
        <f t="shared" si="1"/>
        <v>10.205174132585951</v>
      </c>
      <c r="F36" s="12">
        <v>12602840.104250001</v>
      </c>
      <c r="G36" s="12">
        <v>22351412.71965</v>
      </c>
      <c r="H36" s="13">
        <f t="shared" si="2"/>
        <v>77.352188354056253</v>
      </c>
      <c r="I36" s="13">
        <f t="shared" si="3"/>
        <v>9.9177544464504219</v>
      </c>
      <c r="J36" s="12">
        <v>12602840.104250001</v>
      </c>
      <c r="K36" s="12">
        <v>22351412.71965</v>
      </c>
      <c r="L36" s="13">
        <f t="shared" si="4"/>
        <v>77.352188354056253</v>
      </c>
      <c r="M36" s="13">
        <f t="shared" si="5"/>
        <v>9.9177544464504219</v>
      </c>
    </row>
    <row r="37" spans="1:13" ht="14.25" x14ac:dyDescent="0.2">
      <c r="A37" s="14" t="s">
        <v>150</v>
      </c>
      <c r="B37" s="12">
        <v>352265.43910000002</v>
      </c>
      <c r="C37" s="12">
        <v>422928.18377</v>
      </c>
      <c r="D37" s="13">
        <f t="shared" si="0"/>
        <v>20.059516724245114</v>
      </c>
      <c r="E37" s="13">
        <f t="shared" si="1"/>
        <v>1.8987409569646447</v>
      </c>
      <c r="F37" s="12">
        <v>3757327.0647300002</v>
      </c>
      <c r="G37" s="12">
        <v>4615380.7281900002</v>
      </c>
      <c r="H37" s="13">
        <f t="shared" si="2"/>
        <v>22.836810548502498</v>
      </c>
      <c r="I37" s="13">
        <f t="shared" si="3"/>
        <v>2.0479337620939755</v>
      </c>
      <c r="J37" s="12">
        <v>3757327.0647300002</v>
      </c>
      <c r="K37" s="12">
        <v>4615380.7281900002</v>
      </c>
      <c r="L37" s="13">
        <f t="shared" si="4"/>
        <v>22.836810548502498</v>
      </c>
      <c r="M37" s="13">
        <f t="shared" si="5"/>
        <v>2.0479337620939755</v>
      </c>
    </row>
    <row r="38" spans="1:13" ht="14.25" x14ac:dyDescent="0.2">
      <c r="A38" s="11" t="s">
        <v>151</v>
      </c>
      <c r="B38" s="12">
        <v>301404.19325000001</v>
      </c>
      <c r="C38" s="12">
        <v>920781.29558000003</v>
      </c>
      <c r="D38" s="13">
        <f t="shared" si="0"/>
        <v>205.49717495677208</v>
      </c>
      <c r="E38" s="13">
        <f t="shared" si="1"/>
        <v>4.1338582421726295</v>
      </c>
      <c r="F38" s="12">
        <v>3777579.59693</v>
      </c>
      <c r="G38" s="12">
        <v>6781869.9756699996</v>
      </c>
      <c r="H38" s="13">
        <f t="shared" si="2"/>
        <v>79.529505643813707</v>
      </c>
      <c r="I38" s="13">
        <f t="shared" si="3"/>
        <v>3.0092469746808468</v>
      </c>
      <c r="J38" s="12">
        <v>3777579.59693</v>
      </c>
      <c r="K38" s="12">
        <v>6781869.9756699996</v>
      </c>
      <c r="L38" s="13">
        <f t="shared" si="4"/>
        <v>79.529505643813707</v>
      </c>
      <c r="M38" s="13">
        <f t="shared" si="5"/>
        <v>3.0092469746808468</v>
      </c>
    </row>
    <row r="39" spans="1:13" ht="14.25" x14ac:dyDescent="0.2">
      <c r="A39" s="11" t="s">
        <v>152</v>
      </c>
      <c r="B39" s="12">
        <v>279389.43196999998</v>
      </c>
      <c r="C39" s="12">
        <v>433009.34214000002</v>
      </c>
      <c r="D39" s="13">
        <f>(C39-B39)/B39*100</f>
        <v>54.984152080059815</v>
      </c>
      <c r="E39" s="13">
        <f t="shared" si="1"/>
        <v>1.9440004336922012</v>
      </c>
      <c r="F39" s="12">
        <v>2278695.2153099999</v>
      </c>
      <c r="G39" s="12">
        <v>3224785.6434800001</v>
      </c>
      <c r="H39" s="13">
        <f t="shared" si="2"/>
        <v>41.518954435566826</v>
      </c>
      <c r="I39" s="13">
        <f t="shared" si="3"/>
        <v>1.4308998073466772</v>
      </c>
      <c r="J39" s="12">
        <v>2278695.2153099999</v>
      </c>
      <c r="K39" s="12">
        <v>3224785.6434800001</v>
      </c>
      <c r="L39" s="13">
        <f t="shared" si="4"/>
        <v>41.518954435566826</v>
      </c>
      <c r="M39" s="13">
        <f t="shared" si="5"/>
        <v>1.4308998073466772</v>
      </c>
    </row>
    <row r="40" spans="1:13" ht="14.25" x14ac:dyDescent="0.2">
      <c r="A40" s="11" t="s">
        <v>153</v>
      </c>
      <c r="B40" s="12">
        <v>487899.76399000001</v>
      </c>
      <c r="C40" s="12">
        <v>571616.13060999999</v>
      </c>
      <c r="D40" s="13">
        <f>(C40-B40)/B40*100</f>
        <v>17.158517547820711</v>
      </c>
      <c r="E40" s="13">
        <f t="shared" si="1"/>
        <v>2.5662772085227181</v>
      </c>
      <c r="F40" s="12">
        <v>4662612.3254300002</v>
      </c>
      <c r="G40" s="12">
        <v>6196123.8212200003</v>
      </c>
      <c r="H40" s="13">
        <f t="shared" si="2"/>
        <v>32.889534637614872</v>
      </c>
      <c r="I40" s="13">
        <f t="shared" si="3"/>
        <v>2.7493400685424012</v>
      </c>
      <c r="J40" s="12">
        <v>4662612.3254300002</v>
      </c>
      <c r="K40" s="12">
        <v>6196123.8212200003</v>
      </c>
      <c r="L40" s="13">
        <f t="shared" si="4"/>
        <v>32.889534637614872</v>
      </c>
      <c r="M40" s="13">
        <f t="shared" si="5"/>
        <v>2.7493400685424012</v>
      </c>
    </row>
    <row r="41" spans="1:13" ht="14.25" x14ac:dyDescent="0.2">
      <c r="A41" s="11" t="s">
        <v>154</v>
      </c>
      <c r="B41" s="12">
        <v>10199.22731</v>
      </c>
      <c r="C41" s="12">
        <v>17204.49596</v>
      </c>
      <c r="D41" s="13">
        <f t="shared" si="0"/>
        <v>68.684307517409366</v>
      </c>
      <c r="E41" s="13">
        <f t="shared" si="1"/>
        <v>7.7239782962655226E-2</v>
      </c>
      <c r="F41" s="12">
        <v>100407.20578</v>
      </c>
      <c r="G41" s="12">
        <v>141098.53612999999</v>
      </c>
      <c r="H41" s="13">
        <f t="shared" si="2"/>
        <v>40.526304894050988</v>
      </c>
      <c r="I41" s="13">
        <f t="shared" si="3"/>
        <v>6.2608151513425497E-2</v>
      </c>
      <c r="J41" s="12">
        <v>100407.20578</v>
      </c>
      <c r="K41" s="12">
        <v>141098.53612999999</v>
      </c>
      <c r="L41" s="13">
        <f t="shared" si="4"/>
        <v>40.526304894050988</v>
      </c>
      <c r="M41" s="13">
        <f t="shared" si="5"/>
        <v>6.2608151513425497E-2</v>
      </c>
    </row>
    <row r="42" spans="1:13" ht="15.75" x14ac:dyDescent="0.25">
      <c r="A42" s="9" t="s">
        <v>31</v>
      </c>
      <c r="B42" s="8">
        <f>B43</f>
        <v>478794.47648000001</v>
      </c>
      <c r="C42" s="8">
        <f>C43</f>
        <v>532299.94782999996</v>
      </c>
      <c r="D42" s="10">
        <f t="shared" si="0"/>
        <v>11.17503939129819</v>
      </c>
      <c r="E42" s="10">
        <f t="shared" si="1"/>
        <v>2.389766752656548</v>
      </c>
      <c r="F42" s="8">
        <f>F43</f>
        <v>4269794.4437499996</v>
      </c>
      <c r="G42" s="8">
        <f>G43</f>
        <v>5930164.6982399998</v>
      </c>
      <c r="H42" s="10">
        <f t="shared" si="2"/>
        <v>38.886421263684056</v>
      </c>
      <c r="I42" s="10">
        <f t="shared" si="3"/>
        <v>2.6313288579046938</v>
      </c>
      <c r="J42" s="8">
        <f>J43</f>
        <v>4269794.4437499996</v>
      </c>
      <c r="K42" s="8">
        <f>K43</f>
        <v>5930164.6982399998</v>
      </c>
      <c r="L42" s="10">
        <f t="shared" si="4"/>
        <v>38.886421263684056</v>
      </c>
      <c r="M42" s="10">
        <f t="shared" si="5"/>
        <v>2.6313288579046938</v>
      </c>
    </row>
    <row r="43" spans="1:13" ht="14.25" x14ac:dyDescent="0.2">
      <c r="A43" s="11" t="s">
        <v>155</v>
      </c>
      <c r="B43" s="12">
        <v>478794.47648000001</v>
      </c>
      <c r="C43" s="12">
        <v>532299.94782999996</v>
      </c>
      <c r="D43" s="13">
        <f t="shared" si="0"/>
        <v>11.17503939129819</v>
      </c>
      <c r="E43" s="13">
        <f t="shared" si="1"/>
        <v>2.389766752656548</v>
      </c>
      <c r="F43" s="12">
        <v>4269794.4437499996</v>
      </c>
      <c r="G43" s="12">
        <v>5930164.6982399998</v>
      </c>
      <c r="H43" s="13">
        <f t="shared" si="2"/>
        <v>38.886421263684056</v>
      </c>
      <c r="I43" s="13">
        <f t="shared" si="3"/>
        <v>2.6313288579046938</v>
      </c>
      <c r="J43" s="12">
        <v>4269794.4437499996</v>
      </c>
      <c r="K43" s="12">
        <v>5930164.6982399998</v>
      </c>
      <c r="L43" s="13">
        <f t="shared" si="4"/>
        <v>38.886421263684056</v>
      </c>
      <c r="M43" s="13">
        <f t="shared" si="5"/>
        <v>2.6313288579046938</v>
      </c>
    </row>
    <row r="44" spans="1:13" ht="15.75" x14ac:dyDescent="0.25">
      <c r="A44" s="9" t="s">
        <v>33</v>
      </c>
      <c r="B44" s="8">
        <f>B8+B22+B42</f>
        <v>16341851.237829998</v>
      </c>
      <c r="C44" s="8">
        <f>C8+C22+C42</f>
        <v>20679496.062100004</v>
      </c>
      <c r="D44" s="10">
        <f t="shared" si="0"/>
        <v>26.543166751076075</v>
      </c>
      <c r="E44" s="10">
        <f t="shared" si="1"/>
        <v>92.840835984228846</v>
      </c>
      <c r="F44" s="15">
        <f>F8+F22+F42</f>
        <v>156143374.84751999</v>
      </c>
      <c r="G44" s="15">
        <f>G8+G22+G42</f>
        <v>206548149.57432002</v>
      </c>
      <c r="H44" s="16">
        <f t="shared" si="2"/>
        <v>32.28108446869566</v>
      </c>
      <c r="I44" s="10">
        <f t="shared" si="3"/>
        <v>91.649411808583721</v>
      </c>
      <c r="J44" s="15">
        <f>J8+J22+J42</f>
        <v>156143374.84751999</v>
      </c>
      <c r="K44" s="15">
        <f>K8+K22+K42</f>
        <v>206548149.57432002</v>
      </c>
      <c r="L44" s="16">
        <f t="shared" si="4"/>
        <v>32.28108446869566</v>
      </c>
      <c r="M44" s="10">
        <f t="shared" si="5"/>
        <v>91.649411808583721</v>
      </c>
    </row>
    <row r="45" spans="1:13" ht="30" x14ac:dyDescent="0.2">
      <c r="A45" s="143" t="s">
        <v>222</v>
      </c>
      <c r="B45" s="144">
        <f>B46-B44</f>
        <v>1495283.5001700036</v>
      </c>
      <c r="C45" s="144">
        <f>C46-C44</f>
        <v>1594642.0828999951</v>
      </c>
      <c r="D45" s="145">
        <f t="shared" si="0"/>
        <v>6.6447989774979206</v>
      </c>
      <c r="E45" s="145">
        <f t="shared" ref="E45:E46" si="6">C45/C$46*100</f>
        <v>7.1591640157711485</v>
      </c>
      <c r="F45" s="144">
        <f>F46-F44</f>
        <v>13494380.462480038</v>
      </c>
      <c r="G45" s="144">
        <f>G46-G44</f>
        <v>18819526.549680024</v>
      </c>
      <c r="H45" s="146">
        <f t="shared" si="2"/>
        <v>39.461953084886673</v>
      </c>
      <c r="I45" s="145">
        <f t="shared" si="3"/>
        <v>8.350588191416275</v>
      </c>
      <c r="J45" s="144">
        <f>J46-J44</f>
        <v>13494380.462480038</v>
      </c>
      <c r="K45" s="144">
        <f>K46-K44</f>
        <v>18819526.549680024</v>
      </c>
      <c r="L45" s="146">
        <f t="shared" si="4"/>
        <v>39.461953084886673</v>
      </c>
      <c r="M45" s="145">
        <f t="shared" si="5"/>
        <v>8.350588191416275</v>
      </c>
    </row>
    <row r="46" spans="1:13" ht="20.25" x14ac:dyDescent="0.2">
      <c r="A46" s="147" t="s">
        <v>223</v>
      </c>
      <c r="B46" s="148">
        <v>17837134.738000002</v>
      </c>
      <c r="C46" s="148">
        <v>22274138.145</v>
      </c>
      <c r="D46" s="149">
        <f t="shared" si="0"/>
        <v>24.875090490556552</v>
      </c>
      <c r="E46" s="150">
        <f t="shared" si="6"/>
        <v>100</v>
      </c>
      <c r="F46" s="148">
        <v>169637755.31000003</v>
      </c>
      <c r="G46" s="148">
        <v>225367676.12400004</v>
      </c>
      <c r="H46" s="149">
        <f t="shared" si="2"/>
        <v>32.852309742107728</v>
      </c>
      <c r="I46" s="150">
        <f t="shared" si="3"/>
        <v>100</v>
      </c>
      <c r="J46" s="148">
        <v>169637755.31000003</v>
      </c>
      <c r="K46" s="148">
        <v>225367676.12400004</v>
      </c>
      <c r="L46" s="149">
        <f t="shared" si="4"/>
        <v>32.852309742107728</v>
      </c>
      <c r="M46" s="150">
        <f t="shared" si="5"/>
        <v>100</v>
      </c>
    </row>
    <row r="47" spans="1:13" ht="15" x14ac:dyDescent="0.2">
      <c r="C47" s="71"/>
    </row>
    <row r="48" spans="1:13" ht="15" x14ac:dyDescent="0.2">
      <c r="C48" s="72"/>
    </row>
  </sheetData>
  <mergeCells count="5">
    <mergeCell ref="B6:E6"/>
    <mergeCell ref="F6:I6"/>
    <mergeCell ref="J6:M6"/>
    <mergeCell ref="A5:M5"/>
    <mergeCell ref="B1:J1"/>
  </mergeCells>
  <conditionalFormatting sqref="D46"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H46">
    <cfRule type="cellIs" dxfId="3" priority="3" operator="greaterThan">
      <formula>0</formula>
    </cfRule>
    <cfRule type="cellIs" dxfId="2" priority="4" operator="lessThan">
      <formula>0</formula>
    </cfRule>
  </conditionalFormatting>
  <conditionalFormatting sqref="L46">
    <cfRule type="cellIs" dxfId="1" priority="1" operator="greaterThan">
      <formula>0</formula>
    </cfRule>
    <cfRule type="cellIs" dxfId="0" priority="2" operator="lessThan">
      <formula>0</formula>
    </cfRule>
  </conditionalFormatting>
  <printOptions horizontalCentered="1" verticalCentered="1"/>
  <pageMargins left="0.11811023622047245" right="0" top="0.19685039370078741" bottom="0.19685039370078741" header="0.39370078740157483" footer="0.35433070866141736"/>
  <pageSetup paperSize="9" scale="64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A76"/>
  <sheetViews>
    <sheetView showGridLines="0" workbookViewId="0">
      <selection activeCell="I1" sqref="I1"/>
    </sheetView>
  </sheetViews>
  <sheetFormatPr defaultColWidth="9.140625" defaultRowHeight="12.75" x14ac:dyDescent="0.2"/>
  <cols>
    <col min="4" max="4" width="18.5703125" customWidth="1"/>
    <col min="7" max="7" width="8" customWidth="1"/>
    <col min="8" max="8" width="10.42578125" bestFit="1" customWidth="1"/>
    <col min="11" max="11" width="9" customWidth="1"/>
    <col min="12" max="12" width="9.42578125" customWidth="1"/>
  </cols>
  <sheetData>
    <row r="12" ht="12.75" customHeight="1" x14ac:dyDescent="0.2"/>
    <row r="14" ht="12.75" customHeight="1" x14ac:dyDescent="0.2"/>
    <row r="25" ht="12.75" customHeight="1" x14ac:dyDescent="0.2"/>
    <row r="29" ht="12.75" customHeight="1" x14ac:dyDescent="0.2"/>
    <row r="43" ht="12.75" customHeight="1" x14ac:dyDescent="0.2"/>
    <row r="45" ht="12.75" customHeight="1" x14ac:dyDescent="0.2"/>
    <row r="59" spans="1:1" ht="12.75" customHeight="1" x14ac:dyDescent="0.2"/>
    <row r="61" spans="1:1" ht="12.75" customHeight="1" x14ac:dyDescent="0.2">
      <c r="A61" s="30"/>
    </row>
    <row r="76" ht="12.75" customHeight="1" x14ac:dyDescent="0.2"/>
  </sheetData>
  <pageMargins left="0.15748031496062992" right="0.15748031496062992" top="0.19685039370078741" bottom="0" header="0.51181102362204722" footer="0.51181102362204722"/>
  <pageSetup paperSize="9" orientation="portrait" horizontalDpi="4294967294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66"/>
  <sheetViews>
    <sheetView showGridLines="0" workbookViewId="0">
      <selection activeCell="I6" sqref="I6"/>
    </sheetView>
  </sheetViews>
  <sheetFormatPr defaultColWidth="9.140625" defaultRowHeight="12.75" x14ac:dyDescent="0.2"/>
  <cols>
    <col min="1" max="1" width="2.42578125" customWidth="1"/>
    <col min="5" max="5" width="20.5703125" customWidth="1"/>
    <col min="7" max="7" width="6.5703125" customWidth="1"/>
    <col min="8" max="8" width="8.5703125" customWidth="1"/>
    <col min="10" max="10" width="9" customWidth="1"/>
    <col min="11" max="11" width="9.42578125" customWidth="1"/>
  </cols>
  <sheetData>
    <row r="2" spans="3:3" ht="15" x14ac:dyDescent="0.25">
      <c r="C2" s="31" t="s">
        <v>55</v>
      </c>
    </row>
    <row r="14" spans="3:3" ht="12.75" customHeight="1" x14ac:dyDescent="0.2"/>
    <row r="16" spans="3:3" ht="12.75" customHeight="1" x14ac:dyDescent="0.2"/>
    <row r="21" spans="3:3" ht="15" x14ac:dyDescent="0.25">
      <c r="C21" s="31" t="s">
        <v>56</v>
      </c>
    </row>
    <row r="34" ht="12.75" customHeight="1" x14ac:dyDescent="0.2"/>
    <row r="50" spans="2:2" ht="12.75" customHeight="1" x14ac:dyDescent="0.2"/>
    <row r="51" spans="2:2" x14ac:dyDescent="0.2">
      <c r="B51" s="30"/>
    </row>
    <row r="66" ht="12.75" customHeight="1" x14ac:dyDescent="0.2"/>
  </sheetData>
  <pageMargins left="0" right="0" top="0.19685039370078741" bottom="0.19685039370078741" header="0.51181102362204722" footer="0.51181102362204722"/>
  <pageSetup paperSize="9" orientation="portrait" horizontalDpi="4294967294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2"/>
  <sheetViews>
    <sheetView showGridLines="0" workbookViewId="0">
      <selection activeCell="H2" sqref="H2"/>
    </sheetView>
  </sheetViews>
  <sheetFormatPr defaultColWidth="9.140625" defaultRowHeight="12.75" x14ac:dyDescent="0.2"/>
  <cols>
    <col min="4" max="4" width="17.42578125" customWidth="1"/>
  </cols>
  <sheetData>
    <row r="1" spans="2:2" ht="15" x14ac:dyDescent="0.25">
      <c r="B1" s="31" t="s">
        <v>14</v>
      </c>
    </row>
    <row r="2" spans="2:2" ht="15" x14ac:dyDescent="0.25">
      <c r="B2" s="31" t="s">
        <v>57</v>
      </c>
    </row>
    <row r="11" spans="2:2" ht="12.75" customHeight="1" x14ac:dyDescent="0.2"/>
    <row r="14" spans="2:2" ht="12.75" customHeight="1" x14ac:dyDescent="0.2"/>
    <row r="25" ht="12.75" customHeight="1" x14ac:dyDescent="0.2"/>
    <row r="31" ht="12.75" customHeight="1" x14ac:dyDescent="0.2"/>
    <row r="40" spans="1:1" ht="12.75" customHeight="1" x14ac:dyDescent="0.2"/>
    <row r="45" spans="1:1" x14ac:dyDescent="0.2">
      <c r="A45" s="30"/>
    </row>
    <row r="47" spans="1:1" ht="12.75" customHeight="1" x14ac:dyDescent="0.2"/>
    <row r="54" ht="12.75" customHeight="1" x14ac:dyDescent="0.2"/>
    <row r="69" ht="12.75" customHeight="1" x14ac:dyDescent="0.2"/>
    <row r="71" ht="12.75" customHeight="1" x14ac:dyDescent="0.2"/>
    <row r="82" ht="12.75" customHeight="1" x14ac:dyDescent="0.2"/>
  </sheetData>
  <pageMargins left="0" right="0" top="0" bottom="0" header="0.51181102362204722" footer="0.51181102362204722"/>
  <pageSetup paperSize="9" orientation="portrait" horizontalDpi="4294967294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7"/>
  <sheetViews>
    <sheetView showGridLines="0" workbookViewId="0">
      <selection activeCell="L191" sqref="L191"/>
    </sheetView>
  </sheetViews>
  <sheetFormatPr defaultColWidth="9.140625" defaultRowHeight="12.75" x14ac:dyDescent="0.2"/>
  <cols>
    <col min="4" max="4" width="22.28515625" customWidth="1"/>
    <col min="9" max="9" width="17.85546875" customWidth="1"/>
  </cols>
  <sheetData>
    <row r="1" spans="2:2" ht="15" x14ac:dyDescent="0.25">
      <c r="B1" s="31" t="s">
        <v>58</v>
      </c>
    </row>
    <row r="10" spans="2:2" ht="12.75" customHeight="1" x14ac:dyDescent="0.2"/>
    <row r="13" spans="2:2" ht="12.75" customHeight="1" x14ac:dyDescent="0.2"/>
    <row r="18" spans="2:2" ht="15" x14ac:dyDescent="0.25">
      <c r="B18" s="31" t="s">
        <v>59</v>
      </c>
    </row>
    <row r="19" spans="2:2" ht="15" x14ac:dyDescent="0.25">
      <c r="B19" s="31"/>
    </row>
    <row r="20" spans="2:2" ht="15" x14ac:dyDescent="0.25">
      <c r="B20" s="31"/>
    </row>
    <row r="21" spans="2:2" ht="15" x14ac:dyDescent="0.25">
      <c r="B21" s="31"/>
    </row>
    <row r="26" spans="2:2" ht="12.75" customHeight="1" x14ac:dyDescent="0.2"/>
    <row r="29" spans="2:2" ht="12.75" customHeight="1" x14ac:dyDescent="0.2"/>
    <row r="40" ht="12.75" customHeight="1" x14ac:dyDescent="0.2"/>
    <row r="42" ht="12.75" customHeight="1" x14ac:dyDescent="0.2"/>
    <row r="44" ht="12.75" customHeight="1" x14ac:dyDescent="0.2"/>
    <row r="51" spans="1:1" x14ac:dyDescent="0.2">
      <c r="A51" s="30"/>
    </row>
    <row r="53" spans="1:1" ht="12.75" customHeight="1" x14ac:dyDescent="0.2"/>
    <row r="54" spans="1:1" ht="12.75" customHeight="1" x14ac:dyDescent="0.2"/>
    <row r="57" spans="1:1" ht="12.75" customHeight="1" x14ac:dyDescent="0.2"/>
    <row r="64" spans="1:1" ht="12.75" customHeight="1" x14ac:dyDescent="0.2"/>
    <row r="67" ht="12.75" customHeight="1" x14ac:dyDescent="0.2"/>
    <row r="69" ht="12.75" customHeight="1" x14ac:dyDescent="0.2"/>
    <row r="77" ht="12.75" customHeight="1" x14ac:dyDescent="0.2"/>
    <row r="96" ht="12.75" customHeight="1" x14ac:dyDescent="0.2"/>
    <row r="114" ht="12.75" customHeight="1" x14ac:dyDescent="0.2"/>
    <row r="127" ht="12.75" customHeight="1" x14ac:dyDescent="0.2"/>
    <row r="147" ht="12.75" customHeight="1" x14ac:dyDescent="0.2"/>
  </sheetData>
  <pageMargins left="0" right="0" top="0" bottom="0.19685039370078741" header="0.51181102362204722" footer="0.51181102362204722"/>
  <pageSetup paperSize="9" scale="95" orientation="portrait" horizontalDpi="4294967294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4"/>
  <sheetViews>
    <sheetView showGridLines="0" zoomScale="90" zoomScaleNormal="90" workbookViewId="0">
      <selection activeCell="P1" sqref="P1"/>
    </sheetView>
  </sheetViews>
  <sheetFormatPr defaultColWidth="9.140625" defaultRowHeight="12.75" x14ac:dyDescent="0.2"/>
  <cols>
    <col min="1" max="1" width="7" customWidth="1"/>
    <col min="2" max="2" width="40.28515625" customWidth="1"/>
    <col min="3" max="4" width="11" style="33" bestFit="1" customWidth="1"/>
    <col min="5" max="5" width="12.28515625" style="34" bestFit="1" customWidth="1"/>
    <col min="6" max="6" width="11" style="34" bestFit="1" customWidth="1"/>
    <col min="7" max="7" width="12.28515625" style="34" bestFit="1" customWidth="1"/>
    <col min="8" max="8" width="11.42578125" style="34" bestFit="1" customWidth="1"/>
    <col min="9" max="9" width="12.28515625" style="34" bestFit="1" customWidth="1"/>
    <col min="10" max="10" width="12.7109375" style="34" bestFit="1" customWidth="1"/>
    <col min="11" max="11" width="12.28515625" style="34" bestFit="1" customWidth="1"/>
    <col min="12" max="12" width="11" style="34" customWidth="1"/>
    <col min="13" max="13" width="12.28515625" style="34" bestFit="1" customWidth="1"/>
    <col min="14" max="14" width="11" style="34" bestFit="1" customWidth="1"/>
    <col min="15" max="15" width="13.5703125" style="33" bestFit="1" customWidth="1"/>
  </cols>
  <sheetData>
    <row r="1" spans="1:15" ht="16.5" thickBot="1" x14ac:dyDescent="0.3">
      <c r="A1" s="88"/>
      <c r="B1" s="112" t="s">
        <v>60</v>
      </c>
      <c r="C1" s="113" t="s">
        <v>44</v>
      </c>
      <c r="D1" s="113" t="s">
        <v>45</v>
      </c>
      <c r="E1" s="113" t="s">
        <v>46</v>
      </c>
      <c r="F1" s="113" t="s">
        <v>47</v>
      </c>
      <c r="G1" s="113" t="s">
        <v>48</v>
      </c>
      <c r="H1" s="113" t="s">
        <v>49</v>
      </c>
      <c r="I1" s="113" t="s">
        <v>0</v>
      </c>
      <c r="J1" s="113" t="s">
        <v>61</v>
      </c>
      <c r="K1" s="113" t="s">
        <v>50</v>
      </c>
      <c r="L1" s="113" t="s">
        <v>51</v>
      </c>
      <c r="M1" s="113" t="s">
        <v>52</v>
      </c>
      <c r="N1" s="113" t="s">
        <v>53</v>
      </c>
      <c r="O1" s="114" t="s">
        <v>42</v>
      </c>
    </row>
    <row r="2" spans="1:15" s="37" customFormat="1" ht="16.5" thickTop="1" thickBot="1" x14ac:dyDescent="0.3">
      <c r="A2" s="89">
        <v>2021</v>
      </c>
      <c r="B2" s="115" t="s">
        <v>2</v>
      </c>
      <c r="C2" s="116">
        <f>C4+C6+C8+C10+C12+C14+C16+C18+C20+C22</f>
        <v>2058820.0871999997</v>
      </c>
      <c r="D2" s="116">
        <f t="shared" ref="D2:O2" si="0">D4+D6+D8+D10+D12+D14+D16+D18+D20+D22</f>
        <v>2127425.4554099999</v>
      </c>
      <c r="E2" s="116">
        <f t="shared" si="0"/>
        <v>2426057.1853200002</v>
      </c>
      <c r="F2" s="116">
        <f t="shared" si="0"/>
        <v>2351502.0580100003</v>
      </c>
      <c r="G2" s="116">
        <f t="shared" si="0"/>
        <v>2070205.88925</v>
      </c>
      <c r="H2" s="116">
        <f t="shared" si="0"/>
        <v>2558072.1957</v>
      </c>
      <c r="I2" s="116">
        <f t="shared" si="0"/>
        <v>2018967.0212599998</v>
      </c>
      <c r="J2" s="116">
        <f t="shared" si="0"/>
        <v>2318192.4063300001</v>
      </c>
      <c r="K2" s="116">
        <f t="shared" si="0"/>
        <v>2727301.6162599996</v>
      </c>
      <c r="L2" s="116">
        <f t="shared" si="0"/>
        <v>2833226.1575800003</v>
      </c>
      <c r="M2" s="116">
        <f t="shared" si="0"/>
        <v>3026786.8561100001</v>
      </c>
      <c r="N2" s="116">
        <f t="shared" si="0"/>
        <v>3221017.7512100004</v>
      </c>
      <c r="O2" s="116">
        <f t="shared" si="0"/>
        <v>29737574.679640003</v>
      </c>
    </row>
    <row r="3" spans="1:15" ht="15.75" thickTop="1" x14ac:dyDescent="0.25">
      <c r="A3" s="88">
        <v>2020</v>
      </c>
      <c r="B3" s="115" t="s">
        <v>2</v>
      </c>
      <c r="C3" s="116">
        <f>C5+C7+C9+C11+C13+C15+C17+C19+C21+C23</f>
        <v>2043227.3886000002</v>
      </c>
      <c r="D3" s="116">
        <f t="shared" ref="D3:O3" si="1">D5+D7+D9+D11+D13+D15+D17+D19+D21+D23</f>
        <v>1939477.2558599999</v>
      </c>
      <c r="E3" s="116">
        <f t="shared" si="1"/>
        <v>2031487.8130799998</v>
      </c>
      <c r="F3" s="116">
        <f t="shared" si="1"/>
        <v>1762541.3152000001</v>
      </c>
      <c r="G3" s="116">
        <f t="shared" si="1"/>
        <v>1575449.7843600002</v>
      </c>
      <c r="H3" s="116">
        <f t="shared" si="1"/>
        <v>1910044.0991600002</v>
      </c>
      <c r="I3" s="116">
        <f t="shared" si="1"/>
        <v>1953689.3890300002</v>
      </c>
      <c r="J3" s="116">
        <f t="shared" si="1"/>
        <v>1678821.06632</v>
      </c>
      <c r="K3" s="116">
        <f t="shared" si="1"/>
        <v>2215682.0759899998</v>
      </c>
      <c r="L3" s="116">
        <f t="shared" si="1"/>
        <v>2332194.9878099998</v>
      </c>
      <c r="M3" s="116">
        <f t="shared" si="1"/>
        <v>2307524.5976299997</v>
      </c>
      <c r="N3" s="116">
        <f t="shared" si="1"/>
        <v>2593523.1678200001</v>
      </c>
      <c r="O3" s="116">
        <f t="shared" si="1"/>
        <v>24343662.940859996</v>
      </c>
    </row>
    <row r="4" spans="1:15" s="37" customFormat="1" ht="15" x14ac:dyDescent="0.25">
      <c r="A4" s="89">
        <v>2021</v>
      </c>
      <c r="B4" s="117" t="s">
        <v>129</v>
      </c>
      <c r="C4" s="118">
        <v>599472.62661000004</v>
      </c>
      <c r="D4" s="118">
        <v>635173.32019</v>
      </c>
      <c r="E4" s="118">
        <v>783752.09183000005</v>
      </c>
      <c r="F4" s="118">
        <v>750044.04440999997</v>
      </c>
      <c r="G4" s="118">
        <v>609772.0061</v>
      </c>
      <c r="H4" s="118">
        <v>764442.43733999995</v>
      </c>
      <c r="I4" s="118">
        <v>641911.29634999996</v>
      </c>
      <c r="J4" s="118">
        <v>780220.48167000001</v>
      </c>
      <c r="K4" s="118">
        <v>841689.58149999997</v>
      </c>
      <c r="L4" s="118">
        <v>899951.70308999997</v>
      </c>
      <c r="M4" s="118">
        <v>897392.07524000003</v>
      </c>
      <c r="N4" s="118">
        <v>952702.42720000003</v>
      </c>
      <c r="O4" s="119">
        <v>9156524.0915300008</v>
      </c>
    </row>
    <row r="5" spans="1:15" ht="15" x14ac:dyDescent="0.25">
      <c r="A5" s="88">
        <v>2020</v>
      </c>
      <c r="B5" s="117" t="s">
        <v>129</v>
      </c>
      <c r="C5" s="118">
        <v>583479.08978000004</v>
      </c>
      <c r="D5" s="118">
        <v>593047.14078999998</v>
      </c>
      <c r="E5" s="118">
        <v>631314.89391999994</v>
      </c>
      <c r="F5" s="118">
        <v>593842.38549999997</v>
      </c>
      <c r="G5" s="118">
        <v>498426.75157000002</v>
      </c>
      <c r="H5" s="118">
        <v>571551.14307999995</v>
      </c>
      <c r="I5" s="118">
        <v>588897.20463000005</v>
      </c>
      <c r="J5" s="118">
        <v>544244.33328999998</v>
      </c>
      <c r="K5" s="118">
        <v>643333.20675999997</v>
      </c>
      <c r="L5" s="118">
        <v>667002.41604000004</v>
      </c>
      <c r="M5" s="118">
        <v>611590.96563999995</v>
      </c>
      <c r="N5" s="118">
        <v>765121.46846999996</v>
      </c>
      <c r="O5" s="119">
        <v>7291850.9994700002</v>
      </c>
    </row>
    <row r="6" spans="1:15" s="37" customFormat="1" ht="15" x14ac:dyDescent="0.25">
      <c r="A6" s="89">
        <v>2021</v>
      </c>
      <c r="B6" s="117" t="s">
        <v>130</v>
      </c>
      <c r="C6" s="118">
        <v>278127.63173999998</v>
      </c>
      <c r="D6" s="118">
        <v>249528.27283999999</v>
      </c>
      <c r="E6" s="118">
        <v>246515.34013</v>
      </c>
      <c r="F6" s="118">
        <v>201459.41336000001</v>
      </c>
      <c r="G6" s="118">
        <v>200725.90744000001</v>
      </c>
      <c r="H6" s="118">
        <v>295167.19523999997</v>
      </c>
      <c r="I6" s="118">
        <v>166078.85803</v>
      </c>
      <c r="J6" s="118">
        <v>147760.25855</v>
      </c>
      <c r="K6" s="118">
        <v>229154.95444</v>
      </c>
      <c r="L6" s="118">
        <v>291742.46714000002</v>
      </c>
      <c r="M6" s="118">
        <v>365384.75482999999</v>
      </c>
      <c r="N6" s="118">
        <v>411940.14221999998</v>
      </c>
      <c r="O6" s="119">
        <v>3083585.1959600002</v>
      </c>
    </row>
    <row r="7" spans="1:15" ht="15" x14ac:dyDescent="0.25">
      <c r="A7" s="88">
        <v>2020</v>
      </c>
      <c r="B7" s="117" t="s">
        <v>130</v>
      </c>
      <c r="C7" s="118">
        <v>255282.10699</v>
      </c>
      <c r="D7" s="118">
        <v>203425.85910999999</v>
      </c>
      <c r="E7" s="118">
        <v>178131.42211000001</v>
      </c>
      <c r="F7" s="118">
        <v>118357.13295</v>
      </c>
      <c r="G7" s="118">
        <v>158686.86642999999</v>
      </c>
      <c r="H7" s="118">
        <v>264193.62819999998</v>
      </c>
      <c r="I7" s="118">
        <v>185540.81602</v>
      </c>
      <c r="J7" s="118">
        <v>129732.23796</v>
      </c>
      <c r="K7" s="118">
        <v>197103.72863</v>
      </c>
      <c r="L7" s="118">
        <v>263887.011</v>
      </c>
      <c r="M7" s="118">
        <v>370411.22047</v>
      </c>
      <c r="N7" s="118">
        <v>405234.37189000001</v>
      </c>
      <c r="O7" s="119">
        <v>2729986.4017599998</v>
      </c>
    </row>
    <row r="8" spans="1:15" s="37" customFormat="1" ht="15" x14ac:dyDescent="0.25">
      <c r="A8" s="89">
        <v>2021</v>
      </c>
      <c r="B8" s="117" t="s">
        <v>131</v>
      </c>
      <c r="C8" s="118">
        <v>129703.74055</v>
      </c>
      <c r="D8" s="118">
        <v>145631.38305</v>
      </c>
      <c r="E8" s="118">
        <v>164304.42228999999</v>
      </c>
      <c r="F8" s="118">
        <v>157785.5588</v>
      </c>
      <c r="G8" s="118">
        <v>144432.52205</v>
      </c>
      <c r="H8" s="118">
        <v>193443.59748</v>
      </c>
      <c r="I8" s="118">
        <v>152389.32024999999</v>
      </c>
      <c r="J8" s="118">
        <v>180052.23144999999</v>
      </c>
      <c r="K8" s="118">
        <v>203018.99877999999</v>
      </c>
      <c r="L8" s="118">
        <v>181415.95225</v>
      </c>
      <c r="M8" s="118">
        <v>191301.30137999999</v>
      </c>
      <c r="N8" s="118">
        <v>184882.21789999999</v>
      </c>
      <c r="O8" s="119">
        <v>2028361.2462299999</v>
      </c>
    </row>
    <row r="9" spans="1:15" ht="15" x14ac:dyDescent="0.25">
      <c r="A9" s="88">
        <v>2020</v>
      </c>
      <c r="B9" s="117" t="s">
        <v>131</v>
      </c>
      <c r="C9" s="118">
        <v>131869.98423</v>
      </c>
      <c r="D9" s="118">
        <v>126847.16056</v>
      </c>
      <c r="E9" s="118">
        <v>162232.90966999999</v>
      </c>
      <c r="F9" s="118">
        <v>143635.70899000001</v>
      </c>
      <c r="G9" s="118">
        <v>99998.845289999997</v>
      </c>
      <c r="H9" s="118">
        <v>112658.94438</v>
      </c>
      <c r="I9" s="118">
        <v>124157.46395999999</v>
      </c>
      <c r="J9" s="118">
        <v>130627.09166999999</v>
      </c>
      <c r="K9" s="118">
        <v>166814.96082000001</v>
      </c>
      <c r="L9" s="118">
        <v>168475.02244999999</v>
      </c>
      <c r="M9" s="118">
        <v>164270.13712999999</v>
      </c>
      <c r="N9" s="118">
        <v>150888.81821</v>
      </c>
      <c r="O9" s="119">
        <v>1682477.04736</v>
      </c>
    </row>
    <row r="10" spans="1:15" s="37" customFormat="1" ht="15" x14ac:dyDescent="0.25">
      <c r="A10" s="89">
        <v>2021</v>
      </c>
      <c r="B10" s="117" t="s">
        <v>132</v>
      </c>
      <c r="C10" s="118">
        <v>103743.55989</v>
      </c>
      <c r="D10" s="118">
        <v>116565.35743</v>
      </c>
      <c r="E10" s="118">
        <v>126169.39178000001</v>
      </c>
      <c r="F10" s="118">
        <v>121973.27202</v>
      </c>
      <c r="G10" s="118">
        <v>105055.89023</v>
      </c>
      <c r="H10" s="118">
        <v>110671.37599</v>
      </c>
      <c r="I10" s="118">
        <v>71868.762159999998</v>
      </c>
      <c r="J10" s="118">
        <v>113779.62383</v>
      </c>
      <c r="K10" s="118">
        <v>160083.73371999999</v>
      </c>
      <c r="L10" s="118">
        <v>196357.14679999999</v>
      </c>
      <c r="M10" s="118">
        <v>177391.31112</v>
      </c>
      <c r="N10" s="118">
        <v>170627.44172</v>
      </c>
      <c r="O10" s="119">
        <v>1574286.8666900001</v>
      </c>
    </row>
    <row r="11" spans="1:15" ht="15" x14ac:dyDescent="0.25">
      <c r="A11" s="88">
        <v>2020</v>
      </c>
      <c r="B11" s="117" t="s">
        <v>132</v>
      </c>
      <c r="C11" s="118">
        <v>113205.42514000001</v>
      </c>
      <c r="D11" s="118">
        <v>100301.6303</v>
      </c>
      <c r="E11" s="118">
        <v>123199.15419</v>
      </c>
      <c r="F11" s="118">
        <v>103631.95716999999</v>
      </c>
      <c r="G11" s="118">
        <v>74239.044009999998</v>
      </c>
      <c r="H11" s="118">
        <v>89459.700299999997</v>
      </c>
      <c r="I11" s="118">
        <v>89853.850919999997</v>
      </c>
      <c r="J11" s="118">
        <v>84827.392730000007</v>
      </c>
      <c r="K11" s="118">
        <v>148527.73120000001</v>
      </c>
      <c r="L11" s="118">
        <v>191051.99992</v>
      </c>
      <c r="M11" s="118">
        <v>154427.12138</v>
      </c>
      <c r="N11" s="118">
        <v>125746.17405</v>
      </c>
      <c r="O11" s="119">
        <v>1398471.1813099999</v>
      </c>
    </row>
    <row r="12" spans="1:15" s="37" customFormat="1" ht="15" x14ac:dyDescent="0.25">
      <c r="A12" s="89">
        <v>2021</v>
      </c>
      <c r="B12" s="117" t="s">
        <v>133</v>
      </c>
      <c r="C12" s="118">
        <v>190660.46724</v>
      </c>
      <c r="D12" s="118">
        <v>201167.37249000001</v>
      </c>
      <c r="E12" s="118">
        <v>183441.24285000001</v>
      </c>
      <c r="F12" s="118">
        <v>165697.96616000001</v>
      </c>
      <c r="G12" s="118">
        <v>147226.88253999999</v>
      </c>
      <c r="H12" s="118">
        <v>148132.03177999999</v>
      </c>
      <c r="I12" s="118">
        <v>131222.22691</v>
      </c>
      <c r="J12" s="118">
        <v>111896.58749000001</v>
      </c>
      <c r="K12" s="118">
        <v>202523.56283000001</v>
      </c>
      <c r="L12" s="118">
        <v>251164.07183</v>
      </c>
      <c r="M12" s="118">
        <v>278991.48268999998</v>
      </c>
      <c r="N12" s="118">
        <v>248573.98305000001</v>
      </c>
      <c r="O12" s="119">
        <v>2260697.8778599999</v>
      </c>
    </row>
    <row r="13" spans="1:15" ht="15" x14ac:dyDescent="0.25">
      <c r="A13" s="88">
        <v>2020</v>
      </c>
      <c r="B13" s="117" t="s">
        <v>133</v>
      </c>
      <c r="C13" s="118">
        <v>183299.71315</v>
      </c>
      <c r="D13" s="118">
        <v>163093.91933999999</v>
      </c>
      <c r="E13" s="118">
        <v>207313.63224000001</v>
      </c>
      <c r="F13" s="118">
        <v>196459.36877</v>
      </c>
      <c r="G13" s="118">
        <v>119975.59901000001</v>
      </c>
      <c r="H13" s="118">
        <v>120394.22031</v>
      </c>
      <c r="I13" s="118">
        <v>134930.97643000001</v>
      </c>
      <c r="J13" s="118">
        <v>91056.767959999997</v>
      </c>
      <c r="K13" s="118">
        <v>222071.38493</v>
      </c>
      <c r="L13" s="118">
        <v>171070.26412000001</v>
      </c>
      <c r="M13" s="118">
        <v>155501.67624999999</v>
      </c>
      <c r="N13" s="118">
        <v>174397.99295000001</v>
      </c>
      <c r="O13" s="119">
        <v>1939565.5154599999</v>
      </c>
    </row>
    <row r="14" spans="1:15" s="37" customFormat="1" ht="15" x14ac:dyDescent="0.25">
      <c r="A14" s="89">
        <v>2021</v>
      </c>
      <c r="B14" s="117" t="s">
        <v>134</v>
      </c>
      <c r="C14" s="118">
        <v>15943.144840000001</v>
      </c>
      <c r="D14" s="118">
        <v>26135.543170000001</v>
      </c>
      <c r="E14" s="118">
        <v>26641.716609999999</v>
      </c>
      <c r="F14" s="118">
        <v>24886.329269999998</v>
      </c>
      <c r="G14" s="118">
        <v>19490.09143</v>
      </c>
      <c r="H14" s="118">
        <v>23364.857059999998</v>
      </c>
      <c r="I14" s="118">
        <v>23127.540229999999</v>
      </c>
      <c r="J14" s="118">
        <v>24531.417700000002</v>
      </c>
      <c r="K14" s="118">
        <v>29808.309069999999</v>
      </c>
      <c r="L14" s="118">
        <v>25260.424210000001</v>
      </c>
      <c r="M14" s="118">
        <v>30724.71009</v>
      </c>
      <c r="N14" s="118">
        <v>39582.739950000003</v>
      </c>
      <c r="O14" s="119">
        <v>309496.82363</v>
      </c>
    </row>
    <row r="15" spans="1:15" ht="15" x14ac:dyDescent="0.25">
      <c r="A15" s="88">
        <v>2020</v>
      </c>
      <c r="B15" s="117" t="s">
        <v>134</v>
      </c>
      <c r="C15" s="118">
        <v>24451.569380000001</v>
      </c>
      <c r="D15" s="118">
        <v>24726.651860000002</v>
      </c>
      <c r="E15" s="118">
        <v>29417.072550000001</v>
      </c>
      <c r="F15" s="118">
        <v>23301.29163</v>
      </c>
      <c r="G15" s="118">
        <v>19919.669020000001</v>
      </c>
      <c r="H15" s="118">
        <v>18969.29394</v>
      </c>
      <c r="I15" s="118">
        <v>19075.408370000001</v>
      </c>
      <c r="J15" s="118">
        <v>14848.67002</v>
      </c>
      <c r="K15" s="118">
        <v>19081.79737</v>
      </c>
      <c r="L15" s="118">
        <v>22005.576830000002</v>
      </c>
      <c r="M15" s="118">
        <v>25197.230309999999</v>
      </c>
      <c r="N15" s="118">
        <v>30132.582460000001</v>
      </c>
      <c r="O15" s="119">
        <v>271126.81374000001</v>
      </c>
    </row>
    <row r="16" spans="1:15" ht="15" x14ac:dyDescent="0.25">
      <c r="A16" s="89">
        <v>2021</v>
      </c>
      <c r="B16" s="117" t="s">
        <v>135</v>
      </c>
      <c r="C16" s="118">
        <v>59118.003539999998</v>
      </c>
      <c r="D16" s="118">
        <v>49199.688770000001</v>
      </c>
      <c r="E16" s="118">
        <v>49271.71471</v>
      </c>
      <c r="F16" s="118">
        <v>52377.636700000003</v>
      </c>
      <c r="G16" s="118">
        <v>62135.500480000002</v>
      </c>
      <c r="H16" s="118">
        <v>85394.880229999995</v>
      </c>
      <c r="I16" s="118">
        <v>52207.46948</v>
      </c>
      <c r="J16" s="118">
        <v>60022.116329999997</v>
      </c>
      <c r="K16" s="118">
        <v>100955.42874</v>
      </c>
      <c r="L16" s="118">
        <v>76724.234389999998</v>
      </c>
      <c r="M16" s="118">
        <v>57833.058470000004</v>
      </c>
      <c r="N16" s="118">
        <v>77762.280119999996</v>
      </c>
      <c r="O16" s="119">
        <v>783002.01196000003</v>
      </c>
    </row>
    <row r="17" spans="1:15" ht="15" x14ac:dyDescent="0.25">
      <c r="A17" s="88">
        <v>2020</v>
      </c>
      <c r="B17" s="117" t="s">
        <v>135</v>
      </c>
      <c r="C17" s="118">
        <v>79131.446320000003</v>
      </c>
      <c r="D17" s="118">
        <v>60671.367539999999</v>
      </c>
      <c r="E17" s="118">
        <v>78806.017680000004</v>
      </c>
      <c r="F17" s="118">
        <v>53409.438990000002</v>
      </c>
      <c r="G17" s="118">
        <v>69658.718049999996</v>
      </c>
      <c r="H17" s="118">
        <v>84526.764179999998</v>
      </c>
      <c r="I17" s="118">
        <v>74619.318069999994</v>
      </c>
      <c r="J17" s="118">
        <v>71254.857780000006</v>
      </c>
      <c r="K17" s="118">
        <v>90724.827149999997</v>
      </c>
      <c r="L17" s="118">
        <v>79597.038010000004</v>
      </c>
      <c r="M17" s="118">
        <v>67968.791859999998</v>
      </c>
      <c r="N17" s="118">
        <v>99922.812779999993</v>
      </c>
      <c r="O17" s="119">
        <v>910291.39841000002</v>
      </c>
    </row>
    <row r="18" spans="1:15" ht="15" x14ac:dyDescent="0.25">
      <c r="A18" s="89">
        <v>2021</v>
      </c>
      <c r="B18" s="117" t="s">
        <v>136</v>
      </c>
      <c r="C18" s="118">
        <v>12015.77319</v>
      </c>
      <c r="D18" s="118">
        <v>16226.111290000001</v>
      </c>
      <c r="E18" s="118">
        <v>17369.885979999999</v>
      </c>
      <c r="F18" s="118">
        <v>15412.279479999999</v>
      </c>
      <c r="G18" s="118">
        <v>14638.275320000001</v>
      </c>
      <c r="H18" s="118">
        <v>10961.58763</v>
      </c>
      <c r="I18" s="118">
        <v>12028.238660000001</v>
      </c>
      <c r="J18" s="118">
        <v>8439.4064199999993</v>
      </c>
      <c r="K18" s="118">
        <v>9218.2875199999999</v>
      </c>
      <c r="L18" s="118">
        <v>7979.69463</v>
      </c>
      <c r="M18" s="118">
        <v>10633.564109999999</v>
      </c>
      <c r="N18" s="118">
        <v>12710.678809999999</v>
      </c>
      <c r="O18" s="119">
        <v>147633.78304000001</v>
      </c>
    </row>
    <row r="19" spans="1:15" ht="15" x14ac:dyDescent="0.25">
      <c r="A19" s="88">
        <v>2020</v>
      </c>
      <c r="B19" s="117" t="s">
        <v>136</v>
      </c>
      <c r="C19" s="118">
        <v>11024.010979999999</v>
      </c>
      <c r="D19" s="118">
        <v>13044.33958</v>
      </c>
      <c r="E19" s="118">
        <v>12149.519109999999</v>
      </c>
      <c r="F19" s="118">
        <v>6813.2945600000003</v>
      </c>
      <c r="G19" s="118">
        <v>6914.2485900000001</v>
      </c>
      <c r="H19" s="118">
        <v>6061.0726599999998</v>
      </c>
      <c r="I19" s="118">
        <v>6099.3303900000001</v>
      </c>
      <c r="J19" s="118">
        <v>6022.5977899999998</v>
      </c>
      <c r="K19" s="118">
        <v>8099.6306800000002</v>
      </c>
      <c r="L19" s="118">
        <v>7811.1414000000004</v>
      </c>
      <c r="M19" s="118">
        <v>8959.7396700000008</v>
      </c>
      <c r="N19" s="118">
        <v>13108.625050000001</v>
      </c>
      <c r="O19" s="119">
        <v>106107.55046</v>
      </c>
    </row>
    <row r="20" spans="1:15" ht="15" x14ac:dyDescent="0.25">
      <c r="A20" s="89">
        <v>2021</v>
      </c>
      <c r="B20" s="117" t="s">
        <v>137</v>
      </c>
      <c r="C20" s="120">
        <v>216896.18445999999</v>
      </c>
      <c r="D20" s="120">
        <v>208723.36321000001</v>
      </c>
      <c r="E20" s="120">
        <v>247882.11481</v>
      </c>
      <c r="F20" s="120">
        <v>280588.88767000003</v>
      </c>
      <c r="G20" s="120">
        <v>265663.38981000002</v>
      </c>
      <c r="H20" s="118">
        <v>313347.25647999998</v>
      </c>
      <c r="I20" s="118">
        <v>262350.03058000002</v>
      </c>
      <c r="J20" s="118">
        <v>286221.94832000002</v>
      </c>
      <c r="K20" s="118">
        <v>299819.84331999999</v>
      </c>
      <c r="L20" s="118">
        <v>288878.57666000002</v>
      </c>
      <c r="M20" s="118">
        <v>322132.70101000002</v>
      </c>
      <c r="N20" s="118">
        <v>407649.37463999999</v>
      </c>
      <c r="O20" s="119">
        <v>3400153.6709699999</v>
      </c>
    </row>
    <row r="21" spans="1:15" ht="15" x14ac:dyDescent="0.25">
      <c r="A21" s="88">
        <v>2020</v>
      </c>
      <c r="B21" s="117" t="s">
        <v>137</v>
      </c>
      <c r="C21" s="118">
        <v>208704.15538000001</v>
      </c>
      <c r="D21" s="118">
        <v>209590.38469000001</v>
      </c>
      <c r="E21" s="118">
        <v>182293.10563000001</v>
      </c>
      <c r="F21" s="118">
        <v>182916.50704999999</v>
      </c>
      <c r="G21" s="118">
        <v>160819.64772000001</v>
      </c>
      <c r="H21" s="118">
        <v>183353.03677999999</v>
      </c>
      <c r="I21" s="118">
        <v>218769.25588000001</v>
      </c>
      <c r="J21" s="118">
        <v>179649.28064000001</v>
      </c>
      <c r="K21" s="118">
        <v>206141.39783999999</v>
      </c>
      <c r="L21" s="118">
        <v>234850.00985999999</v>
      </c>
      <c r="M21" s="118">
        <v>226835.07308</v>
      </c>
      <c r="N21" s="118">
        <v>255890.40302999999</v>
      </c>
      <c r="O21" s="119">
        <v>2449812.25758</v>
      </c>
    </row>
    <row r="22" spans="1:15" ht="15" x14ac:dyDescent="0.25">
      <c r="A22" s="89">
        <v>2021</v>
      </c>
      <c r="B22" s="117" t="s">
        <v>138</v>
      </c>
      <c r="C22" s="120">
        <v>453138.95513999998</v>
      </c>
      <c r="D22" s="120">
        <v>479075.04297000001</v>
      </c>
      <c r="E22" s="120">
        <v>580709.26433000003</v>
      </c>
      <c r="F22" s="120">
        <v>581276.67013999994</v>
      </c>
      <c r="G22" s="120">
        <v>501065.42385000002</v>
      </c>
      <c r="H22" s="118">
        <v>613146.97646999999</v>
      </c>
      <c r="I22" s="118">
        <v>505783.27860999998</v>
      </c>
      <c r="J22" s="118">
        <v>605268.33456999995</v>
      </c>
      <c r="K22" s="118">
        <v>651028.91634</v>
      </c>
      <c r="L22" s="118">
        <v>613751.88658000005</v>
      </c>
      <c r="M22" s="118">
        <v>695001.89717000001</v>
      </c>
      <c r="N22" s="118">
        <v>714586.4656</v>
      </c>
      <c r="O22" s="119">
        <v>6993833.1117700003</v>
      </c>
    </row>
    <row r="23" spans="1:15" ht="15" x14ac:dyDescent="0.25">
      <c r="A23" s="88">
        <v>2020</v>
      </c>
      <c r="B23" s="117" t="s">
        <v>138</v>
      </c>
      <c r="C23" s="118">
        <v>452779.88725000003</v>
      </c>
      <c r="D23" s="120">
        <v>444728.80209000001</v>
      </c>
      <c r="E23" s="118">
        <v>426630.08597999997</v>
      </c>
      <c r="F23" s="118">
        <v>340174.22959</v>
      </c>
      <c r="G23" s="118">
        <v>366810.39467000001</v>
      </c>
      <c r="H23" s="118">
        <v>458876.29532999999</v>
      </c>
      <c r="I23" s="118">
        <v>511745.76435999997</v>
      </c>
      <c r="J23" s="118">
        <v>426557.83648</v>
      </c>
      <c r="K23" s="118">
        <v>513783.41061000002</v>
      </c>
      <c r="L23" s="118">
        <v>526444.50818</v>
      </c>
      <c r="M23" s="118">
        <v>522362.64184</v>
      </c>
      <c r="N23" s="118">
        <v>573079.91893000004</v>
      </c>
      <c r="O23" s="119">
        <v>5563973.7753100004</v>
      </c>
    </row>
    <row r="24" spans="1:15" ht="15" x14ac:dyDescent="0.25">
      <c r="A24" s="89">
        <v>2021</v>
      </c>
      <c r="B24" s="115" t="s">
        <v>14</v>
      </c>
      <c r="C24" s="121">
        <f>C26+C28+C30+C32+C34+C36+C38+C40+C42+C44+C46+C48+C50+C52+C54+C56</f>
        <v>11079671.057709998</v>
      </c>
      <c r="D24" s="121">
        <f t="shared" ref="D24:O24" si="2">D26+D28+D30+D32+D34+D36+D38+D40+D42+D44+D46+D48+D50+D52+D54+D56</f>
        <v>11949151.694449998</v>
      </c>
      <c r="E24" s="121">
        <f t="shared" si="2"/>
        <v>14120285.5671</v>
      </c>
      <c r="F24" s="121">
        <f t="shared" si="2"/>
        <v>14146166.369310001</v>
      </c>
      <c r="G24" s="121">
        <f t="shared" si="2"/>
        <v>12577211.59565</v>
      </c>
      <c r="H24" s="121">
        <f t="shared" si="2"/>
        <v>15240610.718430001</v>
      </c>
      <c r="I24" s="121">
        <f t="shared" si="2"/>
        <v>12629278.971600004</v>
      </c>
      <c r="J24" s="121">
        <f t="shared" si="2"/>
        <v>14409205.920430001</v>
      </c>
      <c r="K24" s="121">
        <f t="shared" si="2"/>
        <v>15821501.68293</v>
      </c>
      <c r="L24" s="121">
        <f t="shared" si="2"/>
        <v>15705309.787249997</v>
      </c>
      <c r="M24" s="121">
        <f t="shared" si="2"/>
        <v>16275838.468520001</v>
      </c>
      <c r="N24" s="121">
        <f t="shared" si="2"/>
        <v>16926178.363060001</v>
      </c>
      <c r="O24" s="121">
        <f t="shared" si="2"/>
        <v>170880410.19644004</v>
      </c>
    </row>
    <row r="25" spans="1:15" ht="15" x14ac:dyDescent="0.25">
      <c r="A25" s="88">
        <v>2020</v>
      </c>
      <c r="B25" s="115" t="s">
        <v>14</v>
      </c>
      <c r="C25" s="121">
        <f>C27+C29+C31+C33+C35+C37+C39+C41+C43+C45+C47+C49+C51+C53+C55+C57</f>
        <v>11098831.27722</v>
      </c>
      <c r="D25" s="121">
        <f t="shared" ref="D25:O25" si="3">D27+D29+D31+D33+D35+D37+D39+D41+D43+D45+D47+D49+D51+D53+D55+D57</f>
        <v>11121868.446420001</v>
      </c>
      <c r="E25" s="121">
        <f t="shared" si="3"/>
        <v>9957580.6977600008</v>
      </c>
      <c r="F25" s="121">
        <f t="shared" si="3"/>
        <v>6232426.8923899997</v>
      </c>
      <c r="G25" s="121">
        <f t="shared" si="3"/>
        <v>7112851.6156399995</v>
      </c>
      <c r="H25" s="121">
        <f t="shared" si="3"/>
        <v>10209118.647809999</v>
      </c>
      <c r="I25" s="121">
        <f t="shared" si="3"/>
        <v>11458297.938680001</v>
      </c>
      <c r="J25" s="121">
        <f t="shared" si="3"/>
        <v>9391473.3514300026</v>
      </c>
      <c r="K25" s="121">
        <f t="shared" si="3"/>
        <v>12224662.7454</v>
      </c>
      <c r="L25" s="121">
        <f t="shared" si="3"/>
        <v>13279520.494810002</v>
      </c>
      <c r="M25" s="121">
        <f t="shared" si="3"/>
        <v>12173751.761819998</v>
      </c>
      <c r="N25" s="121">
        <f t="shared" si="3"/>
        <v>13269533.593529999</v>
      </c>
      <c r="O25" s="121">
        <f t="shared" si="3"/>
        <v>127529917.46291</v>
      </c>
    </row>
    <row r="26" spans="1:15" ht="15" x14ac:dyDescent="0.25">
      <c r="A26" s="89">
        <v>2021</v>
      </c>
      <c r="B26" s="117" t="s">
        <v>139</v>
      </c>
      <c r="C26" s="118">
        <v>730138.83716999996</v>
      </c>
      <c r="D26" s="118">
        <v>744960.17636000004</v>
      </c>
      <c r="E26" s="118">
        <v>868485.92402999999</v>
      </c>
      <c r="F26" s="118">
        <v>877323.25690000004</v>
      </c>
      <c r="G26" s="118">
        <v>743335.86326999997</v>
      </c>
      <c r="H26" s="118">
        <v>898790.84540999995</v>
      </c>
      <c r="I26" s="118">
        <v>723634.42544999998</v>
      </c>
      <c r="J26" s="118">
        <v>828180.85358999996</v>
      </c>
      <c r="K26" s="118">
        <v>943612.55536999996</v>
      </c>
      <c r="L26" s="118">
        <v>917486.92949999997</v>
      </c>
      <c r="M26" s="118">
        <v>936663.26846000005</v>
      </c>
      <c r="N26" s="118">
        <v>933218.57921999996</v>
      </c>
      <c r="O26" s="119">
        <v>10145831.514730001</v>
      </c>
    </row>
    <row r="27" spans="1:15" ht="15" x14ac:dyDescent="0.25">
      <c r="A27" s="88">
        <v>2020</v>
      </c>
      <c r="B27" s="117" t="s">
        <v>139</v>
      </c>
      <c r="C27" s="118">
        <v>672955.02868999995</v>
      </c>
      <c r="D27" s="118">
        <v>645837.54252999998</v>
      </c>
      <c r="E27" s="118">
        <v>584623.76174999995</v>
      </c>
      <c r="F27" s="118">
        <v>306241.66527</v>
      </c>
      <c r="G27" s="118">
        <v>368572.65928999998</v>
      </c>
      <c r="H27" s="118">
        <v>553315.37245999998</v>
      </c>
      <c r="I27" s="118">
        <v>655112.70288999996</v>
      </c>
      <c r="J27" s="118">
        <v>568016.62592000002</v>
      </c>
      <c r="K27" s="118">
        <v>687226.38618000003</v>
      </c>
      <c r="L27" s="118">
        <v>769155.72689000005</v>
      </c>
      <c r="M27" s="118">
        <v>704149.60771999997</v>
      </c>
      <c r="N27" s="118">
        <v>768393.63055999996</v>
      </c>
      <c r="O27" s="119">
        <v>7283600.7101499997</v>
      </c>
    </row>
    <row r="28" spans="1:15" ht="15" x14ac:dyDescent="0.25">
      <c r="A28" s="89">
        <v>2021</v>
      </c>
      <c r="B28" s="117" t="s">
        <v>140</v>
      </c>
      <c r="C28" s="118">
        <v>109752.79912</v>
      </c>
      <c r="D28" s="118">
        <v>128855.90668</v>
      </c>
      <c r="E28" s="118">
        <v>157434.83793000001</v>
      </c>
      <c r="F28" s="118">
        <v>142916.44722</v>
      </c>
      <c r="G28" s="118">
        <v>100680.88503</v>
      </c>
      <c r="H28" s="118">
        <v>152987.59666000001</v>
      </c>
      <c r="I28" s="118">
        <v>144668.51295</v>
      </c>
      <c r="J28" s="118">
        <v>156818.72185999999</v>
      </c>
      <c r="K28" s="118">
        <v>171897.17720000001</v>
      </c>
      <c r="L28" s="118">
        <v>159402.29363</v>
      </c>
      <c r="M28" s="118">
        <v>148511.87703</v>
      </c>
      <c r="N28" s="118">
        <v>152535.24441000001</v>
      </c>
      <c r="O28" s="119">
        <v>1726462.29972</v>
      </c>
    </row>
    <row r="29" spans="1:15" ht="15" x14ac:dyDescent="0.25">
      <c r="A29" s="88">
        <v>2020</v>
      </c>
      <c r="B29" s="117" t="s">
        <v>140</v>
      </c>
      <c r="C29" s="118">
        <v>132734.87474999999</v>
      </c>
      <c r="D29" s="118">
        <v>151363.50253</v>
      </c>
      <c r="E29" s="118">
        <v>130389.91289000001</v>
      </c>
      <c r="F29" s="118">
        <v>53932.50344</v>
      </c>
      <c r="G29" s="118">
        <v>61556.319790000001</v>
      </c>
      <c r="H29" s="118">
        <v>101137.99194000001</v>
      </c>
      <c r="I29" s="118">
        <v>127734.83076</v>
      </c>
      <c r="J29" s="118">
        <v>97893.038379999998</v>
      </c>
      <c r="K29" s="118">
        <v>130330.87643</v>
      </c>
      <c r="L29" s="118">
        <v>130846.05693999999</v>
      </c>
      <c r="M29" s="118">
        <v>103914.36834</v>
      </c>
      <c r="N29" s="118">
        <v>109800.35294</v>
      </c>
      <c r="O29" s="119">
        <v>1331634.62913</v>
      </c>
    </row>
    <row r="30" spans="1:15" s="37" customFormat="1" ht="15" x14ac:dyDescent="0.25">
      <c r="A30" s="89">
        <v>2021</v>
      </c>
      <c r="B30" s="117" t="s">
        <v>141</v>
      </c>
      <c r="C30" s="118">
        <v>235590.76749999999</v>
      </c>
      <c r="D30" s="118">
        <v>246727.25545</v>
      </c>
      <c r="E30" s="118">
        <v>286759.17868999997</v>
      </c>
      <c r="F30" s="118">
        <v>304914.44241999998</v>
      </c>
      <c r="G30" s="118">
        <v>245146.34637000001</v>
      </c>
      <c r="H30" s="118">
        <v>296918.05417000002</v>
      </c>
      <c r="I30" s="118">
        <v>214045.72468000001</v>
      </c>
      <c r="J30" s="118">
        <v>237977.14155</v>
      </c>
      <c r="K30" s="118">
        <v>271361.99631999998</v>
      </c>
      <c r="L30" s="118">
        <v>276617.13293000002</v>
      </c>
      <c r="M30" s="118">
        <v>280209.28612</v>
      </c>
      <c r="N30" s="118">
        <v>283216.10402999999</v>
      </c>
      <c r="O30" s="119">
        <v>3179483.4302300001</v>
      </c>
    </row>
    <row r="31" spans="1:15" ht="15" x14ac:dyDescent="0.25">
      <c r="A31" s="88">
        <v>2020</v>
      </c>
      <c r="B31" s="117" t="s">
        <v>141</v>
      </c>
      <c r="C31" s="118">
        <v>221439.79410999999</v>
      </c>
      <c r="D31" s="118">
        <v>216850.69987000001</v>
      </c>
      <c r="E31" s="118">
        <v>219868.65556000001</v>
      </c>
      <c r="F31" s="118">
        <v>75483.474539999996</v>
      </c>
      <c r="G31" s="118">
        <v>117221.57016</v>
      </c>
      <c r="H31" s="118">
        <v>195131.12787</v>
      </c>
      <c r="I31" s="118">
        <v>248773.95482000001</v>
      </c>
      <c r="J31" s="118">
        <v>205412.21100000001</v>
      </c>
      <c r="K31" s="118">
        <v>269573.72441000002</v>
      </c>
      <c r="L31" s="118">
        <v>286633.86947999999</v>
      </c>
      <c r="M31" s="118">
        <v>257658.16265000001</v>
      </c>
      <c r="N31" s="118">
        <v>289157.74354</v>
      </c>
      <c r="O31" s="119">
        <v>2603204.98801</v>
      </c>
    </row>
    <row r="32" spans="1:15" ht="15" x14ac:dyDescent="0.25">
      <c r="A32" s="89">
        <v>2021</v>
      </c>
      <c r="B32" s="117" t="s">
        <v>142</v>
      </c>
      <c r="C32" s="120">
        <v>1641046.59512</v>
      </c>
      <c r="D32" s="120">
        <v>1672673.2631900001</v>
      </c>
      <c r="E32" s="120">
        <v>1994357.65548</v>
      </c>
      <c r="F32" s="120">
        <v>2166171.8279900001</v>
      </c>
      <c r="G32" s="120">
        <v>2128373.6348700002</v>
      </c>
      <c r="H32" s="120">
        <v>2370181.1005199999</v>
      </c>
      <c r="I32" s="120">
        <v>1918277.2897900001</v>
      </c>
      <c r="J32" s="120">
        <v>2044519.65188</v>
      </c>
      <c r="K32" s="120">
        <v>2272242.8299099999</v>
      </c>
      <c r="L32" s="120">
        <v>2263373.2453100001</v>
      </c>
      <c r="M32" s="120">
        <v>2393286.99872</v>
      </c>
      <c r="N32" s="120">
        <v>2484044.2321000001</v>
      </c>
      <c r="O32" s="119">
        <v>25348548.32488</v>
      </c>
    </row>
    <row r="33" spans="1:15" ht="15" x14ac:dyDescent="0.25">
      <c r="A33" s="88">
        <v>2020</v>
      </c>
      <c r="B33" s="117" t="s">
        <v>142</v>
      </c>
      <c r="C33" s="118">
        <v>1680042.06819</v>
      </c>
      <c r="D33" s="118">
        <v>1489521.7327000001</v>
      </c>
      <c r="E33" s="118">
        <v>1489041.5845999999</v>
      </c>
      <c r="F33" s="120">
        <v>1275068.46431</v>
      </c>
      <c r="G33" s="120">
        <v>1180635.49645</v>
      </c>
      <c r="H33" s="120">
        <v>1422568.8890199999</v>
      </c>
      <c r="I33" s="120">
        <v>1579568.79712</v>
      </c>
      <c r="J33" s="120">
        <v>1372148.35136</v>
      </c>
      <c r="K33" s="120">
        <v>1617726.53791</v>
      </c>
      <c r="L33" s="120">
        <v>1721117.50343</v>
      </c>
      <c r="M33" s="120">
        <v>1629441.31941</v>
      </c>
      <c r="N33" s="120">
        <v>1799124.2959499999</v>
      </c>
      <c r="O33" s="119">
        <v>18256005.040449999</v>
      </c>
    </row>
    <row r="34" spans="1:15" ht="15" x14ac:dyDescent="0.25">
      <c r="A34" s="89">
        <v>2021</v>
      </c>
      <c r="B34" s="117" t="s">
        <v>143</v>
      </c>
      <c r="C34" s="118">
        <v>1512838.09292</v>
      </c>
      <c r="D34" s="118">
        <v>1510533.64546</v>
      </c>
      <c r="E34" s="118">
        <v>1675068.1086299999</v>
      </c>
      <c r="F34" s="118">
        <v>1625655.5297900001</v>
      </c>
      <c r="G34" s="118">
        <v>1299897.65228</v>
      </c>
      <c r="H34" s="118">
        <v>1801990.15075</v>
      </c>
      <c r="I34" s="118">
        <v>1692319.2940700001</v>
      </c>
      <c r="J34" s="118">
        <v>1736869.4317699999</v>
      </c>
      <c r="K34" s="118">
        <v>1943585.9484600001</v>
      </c>
      <c r="L34" s="118">
        <v>1910046.2543200001</v>
      </c>
      <c r="M34" s="118">
        <v>1732006.6856800001</v>
      </c>
      <c r="N34" s="118">
        <v>1809626.97658</v>
      </c>
      <c r="O34" s="119">
        <v>20250437.770709999</v>
      </c>
    </row>
    <row r="35" spans="1:15" ht="15" x14ac:dyDescent="0.25">
      <c r="A35" s="88">
        <v>2020</v>
      </c>
      <c r="B35" s="117" t="s">
        <v>143</v>
      </c>
      <c r="C35" s="118">
        <v>1490291.1417799999</v>
      </c>
      <c r="D35" s="118">
        <v>1516896.9370500001</v>
      </c>
      <c r="E35" s="118">
        <v>1209723.8624799999</v>
      </c>
      <c r="F35" s="118">
        <v>573299.87627999997</v>
      </c>
      <c r="G35" s="118">
        <v>835944.77809000004</v>
      </c>
      <c r="H35" s="118">
        <v>1348615.76917</v>
      </c>
      <c r="I35" s="118">
        <v>1804537.1905700001</v>
      </c>
      <c r="J35" s="118">
        <v>1538137.8292400001</v>
      </c>
      <c r="K35" s="118">
        <v>1787531.5430600001</v>
      </c>
      <c r="L35" s="118">
        <v>1846829.9299000001</v>
      </c>
      <c r="M35" s="118">
        <v>1514539.3343499999</v>
      </c>
      <c r="N35" s="118">
        <v>1651689.0728800001</v>
      </c>
      <c r="O35" s="119">
        <v>17118037.264850002</v>
      </c>
    </row>
    <row r="36" spans="1:15" ht="15" x14ac:dyDescent="0.25">
      <c r="A36" s="89">
        <v>2021</v>
      </c>
      <c r="B36" s="117" t="s">
        <v>144</v>
      </c>
      <c r="C36" s="118">
        <v>2266244.6269399999</v>
      </c>
      <c r="D36" s="118">
        <v>2530838.6746499999</v>
      </c>
      <c r="E36" s="118">
        <v>2890129.52838</v>
      </c>
      <c r="F36" s="118">
        <v>2462199.5866999999</v>
      </c>
      <c r="G36" s="118">
        <v>1880244.10732</v>
      </c>
      <c r="H36" s="118">
        <v>2350290.4889699998</v>
      </c>
      <c r="I36" s="118">
        <v>1981857.69356</v>
      </c>
      <c r="J36" s="118">
        <v>2417969.23795</v>
      </c>
      <c r="K36" s="118">
        <v>2465443.8506999998</v>
      </c>
      <c r="L36" s="118">
        <v>2604237.0375199998</v>
      </c>
      <c r="M36" s="118">
        <v>2529570.9331</v>
      </c>
      <c r="N36" s="118">
        <v>2963769.0689500002</v>
      </c>
      <c r="O36" s="119">
        <v>29342794.834740002</v>
      </c>
    </row>
    <row r="37" spans="1:15" ht="15" x14ac:dyDescent="0.25">
      <c r="A37" s="88">
        <v>2020</v>
      </c>
      <c r="B37" s="117" t="s">
        <v>144</v>
      </c>
      <c r="C37" s="118">
        <v>2398086.7611600002</v>
      </c>
      <c r="D37" s="118">
        <v>2517883.92637</v>
      </c>
      <c r="E37" s="118">
        <v>2060399.2893099999</v>
      </c>
      <c r="F37" s="118">
        <v>596327.39124000003</v>
      </c>
      <c r="G37" s="118">
        <v>1202335.3576700001</v>
      </c>
      <c r="H37" s="118">
        <v>2014182.4682799999</v>
      </c>
      <c r="I37" s="118">
        <v>2199836.6643300001</v>
      </c>
      <c r="J37" s="118">
        <v>1543625.3359099999</v>
      </c>
      <c r="K37" s="118">
        <v>2604387.2261100002</v>
      </c>
      <c r="L37" s="118">
        <v>2914054.42093</v>
      </c>
      <c r="M37" s="118">
        <v>2696294.1657199999</v>
      </c>
      <c r="N37" s="118">
        <v>2797534.3574299999</v>
      </c>
      <c r="O37" s="119">
        <v>25544947.364459999</v>
      </c>
    </row>
    <row r="38" spans="1:15" ht="15" x14ac:dyDescent="0.25">
      <c r="A38" s="89">
        <v>2021</v>
      </c>
      <c r="B38" s="117" t="s">
        <v>145</v>
      </c>
      <c r="C38" s="118">
        <v>42744.004710000001</v>
      </c>
      <c r="D38" s="118">
        <v>14435.76268</v>
      </c>
      <c r="E38" s="118">
        <v>153858.56008</v>
      </c>
      <c r="F38" s="118">
        <v>109911.3973</v>
      </c>
      <c r="G38" s="118">
        <v>136047.26019999999</v>
      </c>
      <c r="H38" s="118">
        <v>277348.91031000001</v>
      </c>
      <c r="I38" s="118">
        <v>76572.630040000004</v>
      </c>
      <c r="J38" s="118">
        <v>58623.438580000002</v>
      </c>
      <c r="K38" s="118">
        <v>117629.91516</v>
      </c>
      <c r="L38" s="118">
        <v>208205.03047999999</v>
      </c>
      <c r="M38" s="118">
        <v>259778.32897999999</v>
      </c>
      <c r="N38" s="118">
        <v>171221.63492000001</v>
      </c>
      <c r="O38" s="119">
        <v>1626376.87344</v>
      </c>
    </row>
    <row r="39" spans="1:15" ht="15" x14ac:dyDescent="0.25">
      <c r="A39" s="88">
        <v>2020</v>
      </c>
      <c r="B39" s="117" t="s">
        <v>145</v>
      </c>
      <c r="C39" s="118">
        <v>108751.99489</v>
      </c>
      <c r="D39" s="118">
        <v>147559.76540999999</v>
      </c>
      <c r="E39" s="118">
        <v>68797.787249999994</v>
      </c>
      <c r="F39" s="118">
        <v>28953.63925</v>
      </c>
      <c r="G39" s="118">
        <v>58162.571049999999</v>
      </c>
      <c r="H39" s="118">
        <v>88349.361170000004</v>
      </c>
      <c r="I39" s="118">
        <v>141332.83762000001</v>
      </c>
      <c r="J39" s="118">
        <v>120028.25627</v>
      </c>
      <c r="K39" s="118">
        <v>159923.62223000001</v>
      </c>
      <c r="L39" s="118">
        <v>41729.86378</v>
      </c>
      <c r="M39" s="118">
        <v>223265.95722000001</v>
      </c>
      <c r="N39" s="118">
        <v>188150.69876</v>
      </c>
      <c r="O39" s="119">
        <v>1375006.3548999999</v>
      </c>
    </row>
    <row r="40" spans="1:15" ht="15" x14ac:dyDescent="0.25">
      <c r="A40" s="89">
        <v>2021</v>
      </c>
      <c r="B40" s="117" t="s">
        <v>146</v>
      </c>
      <c r="C40" s="118">
        <v>894349.38430999999</v>
      </c>
      <c r="D40" s="118">
        <v>1064013.13485</v>
      </c>
      <c r="E40" s="118">
        <v>1254817.5751199999</v>
      </c>
      <c r="F40" s="118">
        <v>1251409.4401700001</v>
      </c>
      <c r="G40" s="118">
        <v>1098961.5971899999</v>
      </c>
      <c r="H40" s="118">
        <v>1304195.4061100001</v>
      </c>
      <c r="I40" s="118">
        <v>1000400.65208</v>
      </c>
      <c r="J40" s="118">
        <v>1205168.81446</v>
      </c>
      <c r="K40" s="118">
        <v>1277122.4942300001</v>
      </c>
      <c r="L40" s="118">
        <v>1231479.8679800001</v>
      </c>
      <c r="M40" s="118">
        <v>1269105.42334</v>
      </c>
      <c r="N40" s="118">
        <v>1324998.3317199999</v>
      </c>
      <c r="O40" s="119">
        <v>14176022.12156</v>
      </c>
    </row>
    <row r="41" spans="1:15" ht="15" x14ac:dyDescent="0.25">
      <c r="A41" s="88">
        <v>2020</v>
      </c>
      <c r="B41" s="117" t="s">
        <v>146</v>
      </c>
      <c r="C41" s="118">
        <v>822563.70241999999</v>
      </c>
      <c r="D41" s="118">
        <v>862522.96938999998</v>
      </c>
      <c r="E41" s="118">
        <v>828820.90619000001</v>
      </c>
      <c r="F41" s="118">
        <v>619436.81217000005</v>
      </c>
      <c r="G41" s="118">
        <v>668904.08845000004</v>
      </c>
      <c r="H41" s="118">
        <v>901025.82091999997</v>
      </c>
      <c r="I41" s="118">
        <v>984826.73367999995</v>
      </c>
      <c r="J41" s="118">
        <v>849842.01592000003</v>
      </c>
      <c r="K41" s="118">
        <v>1061217.33079</v>
      </c>
      <c r="L41" s="118">
        <v>1121149.4062900001</v>
      </c>
      <c r="M41" s="118">
        <v>1108998.92191</v>
      </c>
      <c r="N41" s="118">
        <v>1218440.1889800001</v>
      </c>
      <c r="O41" s="119">
        <v>11047748.89711</v>
      </c>
    </row>
    <row r="42" spans="1:15" ht="15" x14ac:dyDescent="0.25">
      <c r="A42" s="89">
        <v>2021</v>
      </c>
      <c r="B42" s="117" t="s">
        <v>147</v>
      </c>
      <c r="C42" s="118">
        <v>651051.50191999995</v>
      </c>
      <c r="D42" s="118">
        <v>683887.21346</v>
      </c>
      <c r="E42" s="118">
        <v>783796.52668999997</v>
      </c>
      <c r="F42" s="118">
        <v>821336.63476000004</v>
      </c>
      <c r="G42" s="118">
        <v>735058.82221999997</v>
      </c>
      <c r="H42" s="118">
        <v>827045.85517</v>
      </c>
      <c r="I42" s="118">
        <v>696377.50915000006</v>
      </c>
      <c r="J42" s="118">
        <v>758266.59926000005</v>
      </c>
      <c r="K42" s="118">
        <v>875338.96528999996</v>
      </c>
      <c r="L42" s="118">
        <v>808244.57256999996</v>
      </c>
      <c r="M42" s="118">
        <v>838973.58189999999</v>
      </c>
      <c r="N42" s="118">
        <v>936953.85571000003</v>
      </c>
      <c r="O42" s="119">
        <v>9416331.6381000001</v>
      </c>
    </row>
    <row r="43" spans="1:15" ht="15" x14ac:dyDescent="0.25">
      <c r="A43" s="88">
        <v>2020</v>
      </c>
      <c r="B43" s="117" t="s">
        <v>147</v>
      </c>
      <c r="C43" s="118">
        <v>623574.86653</v>
      </c>
      <c r="D43" s="118">
        <v>633525.03185000003</v>
      </c>
      <c r="E43" s="118">
        <v>625300.00552999997</v>
      </c>
      <c r="F43" s="118">
        <v>455416.58948000002</v>
      </c>
      <c r="G43" s="118">
        <v>430817.02828000003</v>
      </c>
      <c r="H43" s="118">
        <v>585088.29325999995</v>
      </c>
      <c r="I43" s="118">
        <v>665723.41778999998</v>
      </c>
      <c r="J43" s="118">
        <v>570437.73500999995</v>
      </c>
      <c r="K43" s="118">
        <v>687205.52593999996</v>
      </c>
      <c r="L43" s="118">
        <v>735205.98522999999</v>
      </c>
      <c r="M43" s="118">
        <v>693407.14445000002</v>
      </c>
      <c r="N43" s="118">
        <v>832346.54180999997</v>
      </c>
      <c r="O43" s="119">
        <v>7538048.1651600003</v>
      </c>
    </row>
    <row r="44" spans="1:15" ht="15" x14ac:dyDescent="0.25">
      <c r="A44" s="89">
        <v>2021</v>
      </c>
      <c r="B44" s="117" t="s">
        <v>148</v>
      </c>
      <c r="C44" s="118">
        <v>758807.65680999996</v>
      </c>
      <c r="D44" s="118">
        <v>832971.49042000005</v>
      </c>
      <c r="E44" s="118">
        <v>978714.78355000005</v>
      </c>
      <c r="F44" s="118">
        <v>1048757.3459300001</v>
      </c>
      <c r="G44" s="118">
        <v>937393.49254000001</v>
      </c>
      <c r="H44" s="118">
        <v>1125489.3786200001</v>
      </c>
      <c r="I44" s="118">
        <v>929227.41654999997</v>
      </c>
      <c r="J44" s="118">
        <v>1022537.71214</v>
      </c>
      <c r="K44" s="118">
        <v>1147967.79568</v>
      </c>
      <c r="L44" s="118">
        <v>1143920.46273</v>
      </c>
      <c r="M44" s="118">
        <v>1203722.12589</v>
      </c>
      <c r="N44" s="118">
        <v>1227940.3031299999</v>
      </c>
      <c r="O44" s="119">
        <v>12357449.963989999</v>
      </c>
    </row>
    <row r="45" spans="1:15" ht="15" x14ac:dyDescent="0.25">
      <c r="A45" s="88">
        <v>2020</v>
      </c>
      <c r="B45" s="117" t="s">
        <v>148</v>
      </c>
      <c r="C45" s="118">
        <v>702065.38291000004</v>
      </c>
      <c r="D45" s="118">
        <v>689342.32172000001</v>
      </c>
      <c r="E45" s="118">
        <v>671242.55478000001</v>
      </c>
      <c r="F45" s="118">
        <v>517649.66103000002</v>
      </c>
      <c r="G45" s="118">
        <v>497664.98108</v>
      </c>
      <c r="H45" s="118">
        <v>676090.30489000003</v>
      </c>
      <c r="I45" s="118">
        <v>754121.44113000005</v>
      </c>
      <c r="J45" s="118">
        <v>614882.81460000004</v>
      </c>
      <c r="K45" s="118">
        <v>747564.97143999999</v>
      </c>
      <c r="L45" s="118">
        <v>800756.08651000005</v>
      </c>
      <c r="M45" s="118">
        <v>761575.41747999995</v>
      </c>
      <c r="N45" s="118">
        <v>819266.59869000001</v>
      </c>
      <c r="O45" s="119">
        <v>8252222.5362600004</v>
      </c>
    </row>
    <row r="46" spans="1:15" ht="15" x14ac:dyDescent="0.25">
      <c r="A46" s="89">
        <v>2021</v>
      </c>
      <c r="B46" s="117" t="s">
        <v>149</v>
      </c>
      <c r="C46" s="118">
        <v>1052771.9818</v>
      </c>
      <c r="D46" s="118">
        <v>1191759.8101600001</v>
      </c>
      <c r="E46" s="118">
        <v>1526163.9068199999</v>
      </c>
      <c r="F46" s="118">
        <v>1650534.85191</v>
      </c>
      <c r="G46" s="118">
        <v>1727670.08553</v>
      </c>
      <c r="H46" s="118">
        <v>2007816.5012399999</v>
      </c>
      <c r="I46" s="118">
        <v>1727219.9977800001</v>
      </c>
      <c r="J46" s="118">
        <v>2255380.0904199998</v>
      </c>
      <c r="K46" s="118">
        <v>2602635.8370500002</v>
      </c>
      <c r="L46" s="118">
        <v>2290309.49284</v>
      </c>
      <c r="M46" s="118">
        <v>2046035.57987</v>
      </c>
      <c r="N46" s="118">
        <v>2273114.5842300002</v>
      </c>
      <c r="O46" s="119">
        <v>22351412.71965</v>
      </c>
    </row>
    <row r="47" spans="1:15" ht="15" x14ac:dyDescent="0.25">
      <c r="A47" s="88">
        <v>2020</v>
      </c>
      <c r="B47" s="117" t="s">
        <v>149</v>
      </c>
      <c r="C47" s="118">
        <v>1133295.1537599999</v>
      </c>
      <c r="D47" s="118">
        <v>997635.54576000001</v>
      </c>
      <c r="E47" s="118">
        <v>979413.15893000003</v>
      </c>
      <c r="F47" s="118">
        <v>900232.36549999996</v>
      </c>
      <c r="G47" s="118">
        <v>813839.48707000003</v>
      </c>
      <c r="H47" s="118">
        <v>1119137.2262800001</v>
      </c>
      <c r="I47" s="118">
        <v>1034390.32901</v>
      </c>
      <c r="J47" s="118">
        <v>864588.15717000002</v>
      </c>
      <c r="K47" s="118">
        <v>1084073.1348300001</v>
      </c>
      <c r="L47" s="118">
        <v>1103693.70264</v>
      </c>
      <c r="M47" s="118">
        <v>1208069.7869299999</v>
      </c>
      <c r="N47" s="118">
        <v>1364472.0563699999</v>
      </c>
      <c r="O47" s="119">
        <v>12602840.104250001</v>
      </c>
    </row>
    <row r="48" spans="1:15" ht="15" x14ac:dyDescent="0.25">
      <c r="A48" s="89">
        <v>2021</v>
      </c>
      <c r="B48" s="117" t="s">
        <v>150</v>
      </c>
      <c r="C48" s="118">
        <v>278859.37686000002</v>
      </c>
      <c r="D48" s="118">
        <v>330068.63598999998</v>
      </c>
      <c r="E48" s="118">
        <v>402262.21127999999</v>
      </c>
      <c r="F48" s="118">
        <v>401955.99530000001</v>
      </c>
      <c r="G48" s="118">
        <v>384031.62015999999</v>
      </c>
      <c r="H48" s="118">
        <v>425662.76247999998</v>
      </c>
      <c r="I48" s="118">
        <v>357619.63115999999</v>
      </c>
      <c r="J48" s="118">
        <v>420393.44066999998</v>
      </c>
      <c r="K48" s="118">
        <v>414838.56907000003</v>
      </c>
      <c r="L48" s="118">
        <v>380906.94613</v>
      </c>
      <c r="M48" s="118">
        <v>395853.35531999997</v>
      </c>
      <c r="N48" s="118">
        <v>422928.18377</v>
      </c>
      <c r="O48" s="119">
        <v>4615380.7281900002</v>
      </c>
    </row>
    <row r="49" spans="1:15" ht="15" x14ac:dyDescent="0.25">
      <c r="A49" s="88">
        <v>2020</v>
      </c>
      <c r="B49" s="117" t="s">
        <v>150</v>
      </c>
      <c r="C49" s="118">
        <v>287885.92378999997</v>
      </c>
      <c r="D49" s="118">
        <v>309016.50404999999</v>
      </c>
      <c r="E49" s="118">
        <v>316472.83137999999</v>
      </c>
      <c r="F49" s="118">
        <v>231352.50904</v>
      </c>
      <c r="G49" s="118">
        <v>250091.89478</v>
      </c>
      <c r="H49" s="118">
        <v>322827.06705999997</v>
      </c>
      <c r="I49" s="118">
        <v>350447.89794</v>
      </c>
      <c r="J49" s="118">
        <v>318562.36916</v>
      </c>
      <c r="K49" s="118">
        <v>343965.49119999999</v>
      </c>
      <c r="L49" s="118">
        <v>356368.76887999999</v>
      </c>
      <c r="M49" s="118">
        <v>318070.36835</v>
      </c>
      <c r="N49" s="118">
        <v>352265.43910000002</v>
      </c>
      <c r="O49" s="119">
        <v>3757327.0647300002</v>
      </c>
    </row>
    <row r="50" spans="1:15" ht="15" x14ac:dyDescent="0.25">
      <c r="A50" s="89">
        <v>2021</v>
      </c>
      <c r="B50" s="117" t="s">
        <v>151</v>
      </c>
      <c r="C50" s="118">
        <v>331571.66105</v>
      </c>
      <c r="D50" s="118">
        <v>307688.08682000003</v>
      </c>
      <c r="E50" s="118">
        <v>343662.14681000001</v>
      </c>
      <c r="F50" s="118">
        <v>406145.42330999998</v>
      </c>
      <c r="G50" s="118">
        <v>492628.34412000002</v>
      </c>
      <c r="H50" s="118">
        <v>594799.27512999997</v>
      </c>
      <c r="I50" s="118">
        <v>459517.00868999999</v>
      </c>
      <c r="J50" s="118">
        <v>452278.44451</v>
      </c>
      <c r="K50" s="118">
        <v>504442.87643</v>
      </c>
      <c r="L50" s="118">
        <v>686042.11144000001</v>
      </c>
      <c r="M50" s="118">
        <v>1282313.3017800001</v>
      </c>
      <c r="N50" s="118">
        <v>920781.29558000003</v>
      </c>
      <c r="O50" s="119">
        <v>6781869.9756699996</v>
      </c>
    </row>
    <row r="51" spans="1:15" ht="15" x14ac:dyDescent="0.25">
      <c r="A51" s="88">
        <v>2020</v>
      </c>
      <c r="B51" s="117" t="s">
        <v>151</v>
      </c>
      <c r="C51" s="118">
        <v>290300.44258999999</v>
      </c>
      <c r="D51" s="118">
        <v>374002.95552000002</v>
      </c>
      <c r="E51" s="118">
        <v>228975.81461999999</v>
      </c>
      <c r="F51" s="118">
        <v>145571.75638000001</v>
      </c>
      <c r="G51" s="118">
        <v>230640.46377999999</v>
      </c>
      <c r="H51" s="118">
        <v>346434.36122999998</v>
      </c>
      <c r="I51" s="118">
        <v>347043.65740999999</v>
      </c>
      <c r="J51" s="118">
        <v>187487.85428999999</v>
      </c>
      <c r="K51" s="118">
        <v>316252.73690999998</v>
      </c>
      <c r="L51" s="118">
        <v>694774.87872000004</v>
      </c>
      <c r="M51" s="118">
        <v>314690.48223000002</v>
      </c>
      <c r="N51" s="118">
        <v>301404.19325000001</v>
      </c>
      <c r="O51" s="119">
        <v>3777579.59693</v>
      </c>
    </row>
    <row r="52" spans="1:15" ht="15" x14ac:dyDescent="0.25">
      <c r="A52" s="89">
        <v>2021</v>
      </c>
      <c r="B52" s="117" t="s">
        <v>152</v>
      </c>
      <c r="C52" s="118">
        <v>166540.16803</v>
      </c>
      <c r="D52" s="118">
        <v>233224.16435000001</v>
      </c>
      <c r="E52" s="118">
        <v>246958.49736000001</v>
      </c>
      <c r="F52" s="118">
        <v>302515.37770999997</v>
      </c>
      <c r="G52" s="118">
        <v>170344.52846</v>
      </c>
      <c r="H52" s="118">
        <v>221630.07306</v>
      </c>
      <c r="I52" s="118">
        <v>230940.86597000001</v>
      </c>
      <c r="J52" s="118">
        <v>282583.16885000002</v>
      </c>
      <c r="K52" s="118">
        <v>251131.33660000001</v>
      </c>
      <c r="L52" s="118">
        <v>301391.62998999999</v>
      </c>
      <c r="M52" s="118">
        <v>384516.49096000002</v>
      </c>
      <c r="N52" s="118">
        <v>433009.34214000002</v>
      </c>
      <c r="O52" s="119">
        <v>3224785.6434800001</v>
      </c>
    </row>
    <row r="53" spans="1:15" ht="15" x14ac:dyDescent="0.25">
      <c r="A53" s="88">
        <v>2020</v>
      </c>
      <c r="B53" s="117" t="s">
        <v>152</v>
      </c>
      <c r="C53" s="118">
        <v>166806.05142999999</v>
      </c>
      <c r="D53" s="118">
        <v>173864.44618999999</v>
      </c>
      <c r="E53" s="118">
        <v>141493.82573000001</v>
      </c>
      <c r="F53" s="118">
        <v>160660.43745</v>
      </c>
      <c r="G53" s="118">
        <v>112401.96175</v>
      </c>
      <c r="H53" s="118">
        <v>167254.75654999999</v>
      </c>
      <c r="I53" s="118">
        <v>139464.12951999999</v>
      </c>
      <c r="J53" s="118">
        <v>177409.4436</v>
      </c>
      <c r="K53" s="118">
        <v>281441.77807</v>
      </c>
      <c r="L53" s="118">
        <v>287144.69549999997</v>
      </c>
      <c r="M53" s="118">
        <v>191364.25755000001</v>
      </c>
      <c r="N53" s="118">
        <v>279389.43196999998</v>
      </c>
      <c r="O53" s="119">
        <v>2278695.2153099999</v>
      </c>
    </row>
    <row r="54" spans="1:15" ht="15" x14ac:dyDescent="0.25">
      <c r="A54" s="89">
        <v>2021</v>
      </c>
      <c r="B54" s="117" t="s">
        <v>153</v>
      </c>
      <c r="C54" s="118">
        <v>400036.98421999998</v>
      </c>
      <c r="D54" s="118">
        <v>445946.95733</v>
      </c>
      <c r="E54" s="118">
        <v>545986.38045000006</v>
      </c>
      <c r="F54" s="118">
        <v>561099.46080999996</v>
      </c>
      <c r="G54" s="118">
        <v>485880.88273000001</v>
      </c>
      <c r="H54" s="118">
        <v>573260.48395000002</v>
      </c>
      <c r="I54" s="118">
        <v>466268.54835</v>
      </c>
      <c r="J54" s="118">
        <v>521933.07912000001</v>
      </c>
      <c r="K54" s="118">
        <v>550457.22819000005</v>
      </c>
      <c r="L54" s="118">
        <v>513570.26036999997</v>
      </c>
      <c r="M54" s="118">
        <v>560067.42509000003</v>
      </c>
      <c r="N54" s="118">
        <v>571616.13060999999</v>
      </c>
      <c r="O54" s="119">
        <v>6196123.8212200003</v>
      </c>
    </row>
    <row r="55" spans="1:15" ht="15" x14ac:dyDescent="0.25">
      <c r="A55" s="88">
        <v>2020</v>
      </c>
      <c r="B55" s="117" t="s">
        <v>153</v>
      </c>
      <c r="C55" s="118">
        <v>360909.50300000003</v>
      </c>
      <c r="D55" s="118">
        <v>387544.98968</v>
      </c>
      <c r="E55" s="118">
        <v>395991.82296000002</v>
      </c>
      <c r="F55" s="118">
        <v>286875.19173000002</v>
      </c>
      <c r="G55" s="118">
        <v>277937.77594999998</v>
      </c>
      <c r="H55" s="118">
        <v>359614.30628999998</v>
      </c>
      <c r="I55" s="118">
        <v>415949.28769999999</v>
      </c>
      <c r="J55" s="118">
        <v>355291.08617000002</v>
      </c>
      <c r="K55" s="118">
        <v>435734.02474000002</v>
      </c>
      <c r="L55" s="118">
        <v>459634.50439000002</v>
      </c>
      <c r="M55" s="118">
        <v>439230.06883</v>
      </c>
      <c r="N55" s="118">
        <v>487899.76399000001</v>
      </c>
      <c r="O55" s="119">
        <v>4662612.3254300002</v>
      </c>
    </row>
    <row r="56" spans="1:15" ht="15" x14ac:dyDescent="0.25">
      <c r="A56" s="89">
        <v>2021</v>
      </c>
      <c r="B56" s="117" t="s">
        <v>154</v>
      </c>
      <c r="C56" s="118">
        <v>7326.6192300000002</v>
      </c>
      <c r="D56" s="118">
        <v>10567.516600000001</v>
      </c>
      <c r="E56" s="118">
        <v>11829.745800000001</v>
      </c>
      <c r="F56" s="118">
        <v>13319.35109</v>
      </c>
      <c r="G56" s="118">
        <v>11516.47336</v>
      </c>
      <c r="H56" s="118">
        <v>12203.835880000001</v>
      </c>
      <c r="I56" s="118">
        <v>10331.77133</v>
      </c>
      <c r="J56" s="118">
        <v>9706.0938200000001</v>
      </c>
      <c r="K56" s="118">
        <v>11792.307269999999</v>
      </c>
      <c r="L56" s="118">
        <v>10076.51951</v>
      </c>
      <c r="M56" s="118">
        <v>15223.806280000001</v>
      </c>
      <c r="N56" s="118">
        <v>17204.49596</v>
      </c>
      <c r="O56" s="119">
        <v>141098.53612999999</v>
      </c>
    </row>
    <row r="57" spans="1:15" ht="15" x14ac:dyDescent="0.25">
      <c r="A57" s="88">
        <v>2020</v>
      </c>
      <c r="B57" s="117" t="s">
        <v>154</v>
      </c>
      <c r="C57" s="118">
        <v>7128.5872200000003</v>
      </c>
      <c r="D57" s="118">
        <v>8499.5758000000005</v>
      </c>
      <c r="E57" s="118">
        <v>7024.9237999999996</v>
      </c>
      <c r="F57" s="118">
        <v>5924.5552799999996</v>
      </c>
      <c r="G57" s="118">
        <v>6125.1819999999998</v>
      </c>
      <c r="H57" s="118">
        <v>8345.5314199999993</v>
      </c>
      <c r="I57" s="118">
        <v>9434.06639</v>
      </c>
      <c r="J57" s="118">
        <v>7710.2274299999999</v>
      </c>
      <c r="K57" s="118">
        <v>10507.835150000001</v>
      </c>
      <c r="L57" s="118">
        <v>10425.095300000001</v>
      </c>
      <c r="M57" s="118">
        <v>9082.3986800000002</v>
      </c>
      <c r="N57" s="118">
        <v>10199.22731</v>
      </c>
      <c r="O57" s="119">
        <v>100407.20578</v>
      </c>
    </row>
    <row r="58" spans="1:15" ht="15" x14ac:dyDescent="0.25">
      <c r="A58" s="89">
        <v>2021</v>
      </c>
      <c r="B58" s="115" t="s">
        <v>31</v>
      </c>
      <c r="C58" s="121">
        <f>C60</f>
        <v>352755.25912</v>
      </c>
      <c r="D58" s="121">
        <f t="shared" ref="D58:O58" si="4">D60</f>
        <v>414333.15104999999</v>
      </c>
      <c r="E58" s="121">
        <f t="shared" si="4"/>
        <v>446331.34317000001</v>
      </c>
      <c r="F58" s="121">
        <f t="shared" si="4"/>
        <v>557451.14575999998</v>
      </c>
      <c r="G58" s="121">
        <f t="shared" si="4"/>
        <v>548536.74846999999</v>
      </c>
      <c r="H58" s="121">
        <f t="shared" si="4"/>
        <v>496926.94073999999</v>
      </c>
      <c r="I58" s="121">
        <f t="shared" si="4"/>
        <v>475911.59421000001</v>
      </c>
      <c r="J58" s="121">
        <f t="shared" si="4"/>
        <v>508972.52789000003</v>
      </c>
      <c r="K58" s="121">
        <f t="shared" si="4"/>
        <v>583321.28521</v>
      </c>
      <c r="L58" s="121">
        <f t="shared" si="4"/>
        <v>465084.55877</v>
      </c>
      <c r="M58" s="121">
        <f t="shared" si="4"/>
        <v>548240.19602000003</v>
      </c>
      <c r="N58" s="121">
        <f t="shared" si="4"/>
        <v>532299.94782999996</v>
      </c>
      <c r="O58" s="121">
        <f t="shared" si="4"/>
        <v>5930164.6982399998</v>
      </c>
    </row>
    <row r="59" spans="1:15" ht="15" x14ac:dyDescent="0.25">
      <c r="A59" s="88">
        <v>2020</v>
      </c>
      <c r="B59" s="115" t="s">
        <v>31</v>
      </c>
      <c r="C59" s="121">
        <f>C61</f>
        <v>329222.77347000001</v>
      </c>
      <c r="D59" s="121">
        <f t="shared" ref="D59:O59" si="5">D61</f>
        <v>282226.84632999997</v>
      </c>
      <c r="E59" s="121">
        <f t="shared" si="5"/>
        <v>323949.13653000002</v>
      </c>
      <c r="F59" s="121">
        <f t="shared" si="5"/>
        <v>329256.43342999998</v>
      </c>
      <c r="G59" s="121">
        <f t="shared" si="5"/>
        <v>272368.70199999999</v>
      </c>
      <c r="H59" s="121">
        <f t="shared" si="5"/>
        <v>312612.13030000002</v>
      </c>
      <c r="I59" s="121">
        <f t="shared" si="5"/>
        <v>372489.72096000001</v>
      </c>
      <c r="J59" s="121">
        <f t="shared" si="5"/>
        <v>322478.51418</v>
      </c>
      <c r="K59" s="121">
        <f t="shared" si="5"/>
        <v>420079.68560999999</v>
      </c>
      <c r="L59" s="121">
        <f t="shared" si="5"/>
        <v>393981.22207000002</v>
      </c>
      <c r="M59" s="121">
        <f t="shared" si="5"/>
        <v>432334.80239000003</v>
      </c>
      <c r="N59" s="121">
        <f t="shared" si="5"/>
        <v>478794.47648000001</v>
      </c>
      <c r="O59" s="121">
        <f t="shared" si="5"/>
        <v>4269794.4437499996</v>
      </c>
    </row>
    <row r="60" spans="1:15" ht="15" x14ac:dyDescent="0.25">
      <c r="A60" s="89">
        <v>2021</v>
      </c>
      <c r="B60" s="117" t="s">
        <v>155</v>
      </c>
      <c r="C60" s="118">
        <v>352755.25912</v>
      </c>
      <c r="D60" s="118">
        <v>414333.15104999999</v>
      </c>
      <c r="E60" s="118">
        <v>446331.34317000001</v>
      </c>
      <c r="F60" s="118">
        <v>557451.14575999998</v>
      </c>
      <c r="G60" s="118">
        <v>548536.74846999999</v>
      </c>
      <c r="H60" s="118">
        <v>496926.94073999999</v>
      </c>
      <c r="I60" s="118">
        <v>475911.59421000001</v>
      </c>
      <c r="J60" s="118">
        <v>508972.52789000003</v>
      </c>
      <c r="K60" s="118">
        <v>583321.28521</v>
      </c>
      <c r="L60" s="118">
        <v>465084.55877</v>
      </c>
      <c r="M60" s="118">
        <v>548240.19602000003</v>
      </c>
      <c r="N60" s="118">
        <v>532299.94782999996</v>
      </c>
      <c r="O60" s="119">
        <v>5930164.6982399998</v>
      </c>
    </row>
    <row r="61" spans="1:15" ht="15.75" thickBot="1" x14ac:dyDescent="0.3">
      <c r="A61" s="88">
        <v>2020</v>
      </c>
      <c r="B61" s="117" t="s">
        <v>155</v>
      </c>
      <c r="C61" s="118">
        <v>329222.77347000001</v>
      </c>
      <c r="D61" s="118">
        <v>282226.84632999997</v>
      </c>
      <c r="E61" s="118">
        <v>323949.13653000002</v>
      </c>
      <c r="F61" s="118">
        <v>329256.43342999998</v>
      </c>
      <c r="G61" s="118">
        <v>272368.70199999999</v>
      </c>
      <c r="H61" s="118">
        <v>312612.13030000002</v>
      </c>
      <c r="I61" s="118">
        <v>372489.72096000001</v>
      </c>
      <c r="J61" s="118">
        <v>322478.51418</v>
      </c>
      <c r="K61" s="118">
        <v>420079.68560999999</v>
      </c>
      <c r="L61" s="118">
        <v>393981.22207000002</v>
      </c>
      <c r="M61" s="118">
        <v>432334.80239000003</v>
      </c>
      <c r="N61" s="118">
        <v>478794.47648000001</v>
      </c>
      <c r="O61" s="119">
        <v>4269794.4437499996</v>
      </c>
    </row>
    <row r="62" spans="1:15" s="32" customFormat="1" ht="15" customHeight="1" thickBot="1" x14ac:dyDescent="0.25">
      <c r="A62" s="122">
        <v>2002</v>
      </c>
      <c r="B62" s="123" t="s">
        <v>40</v>
      </c>
      <c r="C62" s="124">
        <v>2607319.6609999998</v>
      </c>
      <c r="D62" s="124">
        <v>2383772.9539999999</v>
      </c>
      <c r="E62" s="124">
        <v>2918943.5210000002</v>
      </c>
      <c r="F62" s="124">
        <v>2742857.9219999998</v>
      </c>
      <c r="G62" s="124">
        <v>3000325.2429999998</v>
      </c>
      <c r="H62" s="124">
        <v>2770693.8810000001</v>
      </c>
      <c r="I62" s="124">
        <v>3103851.8620000002</v>
      </c>
      <c r="J62" s="124">
        <v>2975888.9739999999</v>
      </c>
      <c r="K62" s="124">
        <v>3218206.861</v>
      </c>
      <c r="L62" s="124">
        <v>3501128.02</v>
      </c>
      <c r="M62" s="124">
        <v>3593604.8960000002</v>
      </c>
      <c r="N62" s="124">
        <v>3242495.2340000002</v>
      </c>
      <c r="O62" s="125">
        <f>SUM(C62:N62)</f>
        <v>36059089.028999999</v>
      </c>
    </row>
    <row r="63" spans="1:15" s="32" customFormat="1" ht="15" customHeight="1" thickBot="1" x14ac:dyDescent="0.25">
      <c r="A63" s="122">
        <v>2003</v>
      </c>
      <c r="B63" s="123" t="s">
        <v>40</v>
      </c>
      <c r="C63" s="124">
        <v>3533705.5819999999</v>
      </c>
      <c r="D63" s="124">
        <v>2923460.39</v>
      </c>
      <c r="E63" s="124">
        <v>3908255.9909999999</v>
      </c>
      <c r="F63" s="124">
        <v>3662183.449</v>
      </c>
      <c r="G63" s="124">
        <v>3860471.3</v>
      </c>
      <c r="H63" s="124">
        <v>3796113.5219999999</v>
      </c>
      <c r="I63" s="124">
        <v>4236114.2640000004</v>
      </c>
      <c r="J63" s="124">
        <v>3828726.17</v>
      </c>
      <c r="K63" s="124">
        <v>4114677.523</v>
      </c>
      <c r="L63" s="124">
        <v>4824388.2589999996</v>
      </c>
      <c r="M63" s="124">
        <v>3969697.4580000001</v>
      </c>
      <c r="N63" s="124">
        <v>4595042.3940000003</v>
      </c>
      <c r="O63" s="125">
        <f t="shared" ref="O63:O81" si="6">SUM(C63:N63)</f>
        <v>47252836.302000001</v>
      </c>
    </row>
    <row r="64" spans="1:15" s="32" customFormat="1" ht="15" customHeight="1" thickBot="1" x14ac:dyDescent="0.25">
      <c r="A64" s="122">
        <v>2004</v>
      </c>
      <c r="B64" s="123" t="s">
        <v>40</v>
      </c>
      <c r="C64" s="124">
        <v>4619660.84</v>
      </c>
      <c r="D64" s="124">
        <v>3664503.0430000001</v>
      </c>
      <c r="E64" s="124">
        <v>5218042.1770000001</v>
      </c>
      <c r="F64" s="124">
        <v>5072462.9939999999</v>
      </c>
      <c r="G64" s="124">
        <v>5170061.6050000004</v>
      </c>
      <c r="H64" s="124">
        <v>5284383.2860000003</v>
      </c>
      <c r="I64" s="124">
        <v>5632138.7980000004</v>
      </c>
      <c r="J64" s="124">
        <v>4707491.284</v>
      </c>
      <c r="K64" s="124">
        <v>5656283.5209999997</v>
      </c>
      <c r="L64" s="124">
        <v>5867342.1210000003</v>
      </c>
      <c r="M64" s="124">
        <v>5733908.9759999998</v>
      </c>
      <c r="N64" s="124">
        <v>6540874.1749999998</v>
      </c>
      <c r="O64" s="125">
        <f t="shared" si="6"/>
        <v>63167152.819999993</v>
      </c>
    </row>
    <row r="65" spans="1:15" s="32" customFormat="1" ht="15" customHeight="1" thickBot="1" x14ac:dyDescent="0.25">
      <c r="A65" s="122">
        <v>2005</v>
      </c>
      <c r="B65" s="123" t="s">
        <v>40</v>
      </c>
      <c r="C65" s="124">
        <v>4997279.7240000004</v>
      </c>
      <c r="D65" s="124">
        <v>5651741.2520000003</v>
      </c>
      <c r="E65" s="124">
        <v>6591859.2180000003</v>
      </c>
      <c r="F65" s="124">
        <v>6128131.8779999996</v>
      </c>
      <c r="G65" s="124">
        <v>5977226.2170000002</v>
      </c>
      <c r="H65" s="124">
        <v>6038534.3669999996</v>
      </c>
      <c r="I65" s="124">
        <v>5763466.3530000001</v>
      </c>
      <c r="J65" s="124">
        <v>5552867.2120000003</v>
      </c>
      <c r="K65" s="124">
        <v>6814268.9409999996</v>
      </c>
      <c r="L65" s="124">
        <v>6772178.5690000001</v>
      </c>
      <c r="M65" s="124">
        <v>5942575.7819999997</v>
      </c>
      <c r="N65" s="124">
        <v>7246278.6299999999</v>
      </c>
      <c r="O65" s="125">
        <f t="shared" si="6"/>
        <v>73476408.142999992</v>
      </c>
    </row>
    <row r="66" spans="1:15" s="32" customFormat="1" ht="15" customHeight="1" thickBot="1" x14ac:dyDescent="0.25">
      <c r="A66" s="122">
        <v>2006</v>
      </c>
      <c r="B66" s="123" t="s">
        <v>40</v>
      </c>
      <c r="C66" s="124">
        <v>5133048.8810000001</v>
      </c>
      <c r="D66" s="124">
        <v>6058251.2790000001</v>
      </c>
      <c r="E66" s="124">
        <v>7411101.659</v>
      </c>
      <c r="F66" s="124">
        <v>6456090.2609999999</v>
      </c>
      <c r="G66" s="124">
        <v>7041543.2470000004</v>
      </c>
      <c r="H66" s="124">
        <v>7815434.6220000004</v>
      </c>
      <c r="I66" s="124">
        <v>7067411.4790000003</v>
      </c>
      <c r="J66" s="124">
        <v>6811202.4100000001</v>
      </c>
      <c r="K66" s="124">
        <v>7606551.0949999997</v>
      </c>
      <c r="L66" s="124">
        <v>6888812.5489999996</v>
      </c>
      <c r="M66" s="124">
        <v>8641474.5559999999</v>
      </c>
      <c r="N66" s="124">
        <v>8603753.4800000004</v>
      </c>
      <c r="O66" s="125">
        <f t="shared" si="6"/>
        <v>85534675.517999992</v>
      </c>
    </row>
    <row r="67" spans="1:15" s="32" customFormat="1" ht="15" customHeight="1" thickBot="1" x14ac:dyDescent="0.25">
      <c r="A67" s="122">
        <v>2007</v>
      </c>
      <c r="B67" s="123" t="s">
        <v>40</v>
      </c>
      <c r="C67" s="124">
        <v>6564559.7929999996</v>
      </c>
      <c r="D67" s="124">
        <v>7656951.608</v>
      </c>
      <c r="E67" s="124">
        <v>8957851.6209999993</v>
      </c>
      <c r="F67" s="124">
        <v>8313312.0049999999</v>
      </c>
      <c r="G67" s="124">
        <v>9147620.0419999994</v>
      </c>
      <c r="H67" s="124">
        <v>8980247.4370000008</v>
      </c>
      <c r="I67" s="124">
        <v>8937741.591</v>
      </c>
      <c r="J67" s="124">
        <v>8736689.0920000002</v>
      </c>
      <c r="K67" s="124">
        <v>9038743.8959999997</v>
      </c>
      <c r="L67" s="124">
        <v>9895216.6219999995</v>
      </c>
      <c r="M67" s="124">
        <v>11318798.220000001</v>
      </c>
      <c r="N67" s="124">
        <v>9724017.977</v>
      </c>
      <c r="O67" s="125">
        <f t="shared" si="6"/>
        <v>107271749.90399998</v>
      </c>
    </row>
    <row r="68" spans="1:15" s="32" customFormat="1" ht="15" customHeight="1" thickBot="1" x14ac:dyDescent="0.25">
      <c r="A68" s="122">
        <v>2008</v>
      </c>
      <c r="B68" s="123" t="s">
        <v>40</v>
      </c>
      <c r="C68" s="124">
        <v>10632207.040999999</v>
      </c>
      <c r="D68" s="124">
        <v>11077899.119999999</v>
      </c>
      <c r="E68" s="124">
        <v>11428587.233999999</v>
      </c>
      <c r="F68" s="124">
        <v>11363963.503</v>
      </c>
      <c r="G68" s="124">
        <v>12477968.699999999</v>
      </c>
      <c r="H68" s="124">
        <v>11770634.384</v>
      </c>
      <c r="I68" s="124">
        <v>12595426.863</v>
      </c>
      <c r="J68" s="124">
        <v>11046830.085999999</v>
      </c>
      <c r="K68" s="124">
        <v>12793148.034</v>
      </c>
      <c r="L68" s="124">
        <v>9722708.7899999991</v>
      </c>
      <c r="M68" s="124">
        <v>9395872.8969999999</v>
      </c>
      <c r="N68" s="124">
        <v>7721948.9740000004</v>
      </c>
      <c r="O68" s="125">
        <f t="shared" si="6"/>
        <v>132027195.626</v>
      </c>
    </row>
    <row r="69" spans="1:15" s="32" customFormat="1" ht="15" customHeight="1" thickBot="1" x14ac:dyDescent="0.25">
      <c r="A69" s="122">
        <v>2009</v>
      </c>
      <c r="B69" s="123" t="s">
        <v>40</v>
      </c>
      <c r="C69" s="124">
        <v>7884493.5240000002</v>
      </c>
      <c r="D69" s="124">
        <v>8435115.8340000007</v>
      </c>
      <c r="E69" s="124">
        <v>8155485.0810000002</v>
      </c>
      <c r="F69" s="124">
        <v>7561696.2829999998</v>
      </c>
      <c r="G69" s="124">
        <v>7346407.5279999999</v>
      </c>
      <c r="H69" s="124">
        <v>8329692.7829999998</v>
      </c>
      <c r="I69" s="124">
        <v>9055733.6710000001</v>
      </c>
      <c r="J69" s="124">
        <v>7839908.8420000002</v>
      </c>
      <c r="K69" s="124">
        <v>8480708.3870000001</v>
      </c>
      <c r="L69" s="124">
        <v>10095768.029999999</v>
      </c>
      <c r="M69" s="124">
        <v>8903010.773</v>
      </c>
      <c r="N69" s="124">
        <v>10054591.867000001</v>
      </c>
      <c r="O69" s="125">
        <f t="shared" si="6"/>
        <v>102142612.603</v>
      </c>
    </row>
    <row r="70" spans="1:15" s="32" customFormat="1" ht="15" customHeight="1" thickBot="1" x14ac:dyDescent="0.25">
      <c r="A70" s="122">
        <v>2010</v>
      </c>
      <c r="B70" s="123" t="s">
        <v>40</v>
      </c>
      <c r="C70" s="124">
        <v>7828748.0580000002</v>
      </c>
      <c r="D70" s="124">
        <v>8263237.8140000002</v>
      </c>
      <c r="E70" s="124">
        <v>9886488.1710000001</v>
      </c>
      <c r="F70" s="124">
        <v>9396006.6539999992</v>
      </c>
      <c r="G70" s="124">
        <v>9799958.1170000006</v>
      </c>
      <c r="H70" s="124">
        <v>9542907.6439999994</v>
      </c>
      <c r="I70" s="124">
        <v>9564682.5449999999</v>
      </c>
      <c r="J70" s="124">
        <v>8523451.9729999993</v>
      </c>
      <c r="K70" s="124">
        <v>8909230.5209999997</v>
      </c>
      <c r="L70" s="124">
        <v>10963586.27</v>
      </c>
      <c r="M70" s="124">
        <v>9382369.7180000003</v>
      </c>
      <c r="N70" s="124">
        <v>11822551.698999999</v>
      </c>
      <c r="O70" s="125">
        <f t="shared" si="6"/>
        <v>113883219.18399999</v>
      </c>
    </row>
    <row r="71" spans="1:15" s="32" customFormat="1" ht="15" customHeight="1" thickBot="1" x14ac:dyDescent="0.25">
      <c r="A71" s="122">
        <v>2011</v>
      </c>
      <c r="B71" s="123" t="s">
        <v>40</v>
      </c>
      <c r="C71" s="124">
        <v>9551084.6390000004</v>
      </c>
      <c r="D71" s="124">
        <v>10059126.307</v>
      </c>
      <c r="E71" s="124">
        <v>11811085.16</v>
      </c>
      <c r="F71" s="124">
        <v>11873269.447000001</v>
      </c>
      <c r="G71" s="124">
        <v>10943364.372</v>
      </c>
      <c r="H71" s="124">
        <v>11349953.558</v>
      </c>
      <c r="I71" s="124">
        <v>11860004.271</v>
      </c>
      <c r="J71" s="124">
        <v>11245124.657</v>
      </c>
      <c r="K71" s="124">
        <v>10750626.098999999</v>
      </c>
      <c r="L71" s="124">
        <v>11907219.297</v>
      </c>
      <c r="M71" s="124">
        <v>11078524.743000001</v>
      </c>
      <c r="N71" s="124">
        <v>12477486.279999999</v>
      </c>
      <c r="O71" s="125">
        <f t="shared" si="6"/>
        <v>134906868.83000001</v>
      </c>
    </row>
    <row r="72" spans="1:15" ht="13.5" thickBot="1" x14ac:dyDescent="0.25">
      <c r="A72" s="122">
        <v>2012</v>
      </c>
      <c r="B72" s="123" t="s">
        <v>40</v>
      </c>
      <c r="C72" s="124">
        <v>10348187.165999999</v>
      </c>
      <c r="D72" s="124">
        <v>11748000.124</v>
      </c>
      <c r="E72" s="124">
        <v>13208572.977</v>
      </c>
      <c r="F72" s="124">
        <v>12630226.718</v>
      </c>
      <c r="G72" s="124">
        <v>13131530.960999999</v>
      </c>
      <c r="H72" s="124">
        <v>13231198.687999999</v>
      </c>
      <c r="I72" s="124">
        <v>12830675.307</v>
      </c>
      <c r="J72" s="124">
        <v>12831394.572000001</v>
      </c>
      <c r="K72" s="124">
        <v>12952651.721999999</v>
      </c>
      <c r="L72" s="124">
        <v>13190769.654999999</v>
      </c>
      <c r="M72" s="124">
        <v>13753052.493000001</v>
      </c>
      <c r="N72" s="124">
        <v>12605476.173</v>
      </c>
      <c r="O72" s="125">
        <f t="shared" si="6"/>
        <v>152461736.55599999</v>
      </c>
    </row>
    <row r="73" spans="1:15" ht="13.5" thickBot="1" x14ac:dyDescent="0.25">
      <c r="A73" s="122">
        <v>2013</v>
      </c>
      <c r="B73" s="123" t="s">
        <v>40</v>
      </c>
      <c r="C73" s="124">
        <v>11481521.079</v>
      </c>
      <c r="D73" s="124">
        <v>12385690.909</v>
      </c>
      <c r="E73" s="124">
        <v>13122058.141000001</v>
      </c>
      <c r="F73" s="124">
        <v>12468202.903000001</v>
      </c>
      <c r="G73" s="124">
        <v>13277209.017000001</v>
      </c>
      <c r="H73" s="124">
        <v>12399973.961999999</v>
      </c>
      <c r="I73" s="124">
        <v>13059519.685000001</v>
      </c>
      <c r="J73" s="124">
        <v>11118300.903000001</v>
      </c>
      <c r="K73" s="124">
        <v>13060371.039000001</v>
      </c>
      <c r="L73" s="124">
        <v>12053704.638</v>
      </c>
      <c r="M73" s="124">
        <v>14201227.351</v>
      </c>
      <c r="N73" s="124">
        <v>13174857.460000001</v>
      </c>
      <c r="O73" s="125">
        <f t="shared" si="6"/>
        <v>151802637.08700001</v>
      </c>
    </row>
    <row r="74" spans="1:15" ht="13.5" thickBot="1" x14ac:dyDescent="0.25">
      <c r="A74" s="122">
        <v>2014</v>
      </c>
      <c r="B74" s="123" t="s">
        <v>40</v>
      </c>
      <c r="C74" s="124">
        <v>12399761.948000001</v>
      </c>
      <c r="D74" s="124">
        <v>13053292.493000001</v>
      </c>
      <c r="E74" s="124">
        <v>14680110.779999999</v>
      </c>
      <c r="F74" s="124">
        <v>13371185.664000001</v>
      </c>
      <c r="G74" s="124">
        <v>13681906.159</v>
      </c>
      <c r="H74" s="124">
        <v>12880924.245999999</v>
      </c>
      <c r="I74" s="124">
        <v>13344776.958000001</v>
      </c>
      <c r="J74" s="124">
        <v>11386828.925000001</v>
      </c>
      <c r="K74" s="124">
        <v>13583120.905999999</v>
      </c>
      <c r="L74" s="124">
        <v>12891630.102</v>
      </c>
      <c r="M74" s="124">
        <v>13067348.107000001</v>
      </c>
      <c r="N74" s="124">
        <v>13269271.402000001</v>
      </c>
      <c r="O74" s="125">
        <f t="shared" si="6"/>
        <v>157610157.69</v>
      </c>
    </row>
    <row r="75" spans="1:15" ht="13.5" thickBot="1" x14ac:dyDescent="0.25">
      <c r="A75" s="122">
        <v>2015</v>
      </c>
      <c r="B75" s="123" t="s">
        <v>40</v>
      </c>
      <c r="C75" s="124">
        <v>12301766.75</v>
      </c>
      <c r="D75" s="124">
        <v>12231860.140000001</v>
      </c>
      <c r="E75" s="124">
        <v>12519910.437999999</v>
      </c>
      <c r="F75" s="124">
        <v>13349346.866</v>
      </c>
      <c r="G75" s="124">
        <v>11080385.127</v>
      </c>
      <c r="H75" s="124">
        <v>11949647.085999999</v>
      </c>
      <c r="I75" s="124">
        <v>11129358.973999999</v>
      </c>
      <c r="J75" s="124">
        <v>11022045.344000001</v>
      </c>
      <c r="K75" s="124">
        <v>11581703.842</v>
      </c>
      <c r="L75" s="124">
        <v>13240039.088</v>
      </c>
      <c r="M75" s="124">
        <v>11681989.013</v>
      </c>
      <c r="N75" s="124">
        <v>11750818.76</v>
      </c>
      <c r="O75" s="125">
        <f t="shared" si="6"/>
        <v>143838871.428</v>
      </c>
    </row>
    <row r="76" spans="1:15" ht="13.5" thickBot="1" x14ac:dyDescent="0.25">
      <c r="A76" s="122">
        <v>2016</v>
      </c>
      <c r="B76" s="123" t="s">
        <v>40</v>
      </c>
      <c r="C76" s="124">
        <v>9546115.4000000004</v>
      </c>
      <c r="D76" s="124">
        <v>12366388.057</v>
      </c>
      <c r="E76" s="124">
        <v>12757672.093</v>
      </c>
      <c r="F76" s="124">
        <v>11950497.685000001</v>
      </c>
      <c r="G76" s="124">
        <v>12098611.067</v>
      </c>
      <c r="H76" s="124">
        <v>12864154.060000001</v>
      </c>
      <c r="I76" s="124">
        <v>9850124.8719999995</v>
      </c>
      <c r="J76" s="124">
        <v>11830762.82</v>
      </c>
      <c r="K76" s="124">
        <v>10901638.452</v>
      </c>
      <c r="L76" s="124">
        <v>12796159.91</v>
      </c>
      <c r="M76" s="124">
        <v>12786936.247</v>
      </c>
      <c r="N76" s="124">
        <v>12780523.145</v>
      </c>
      <c r="O76" s="125">
        <f t="shared" si="6"/>
        <v>142529583.80799997</v>
      </c>
    </row>
    <row r="77" spans="1:15" ht="13.5" thickBot="1" x14ac:dyDescent="0.25">
      <c r="A77" s="122">
        <v>2017</v>
      </c>
      <c r="B77" s="123" t="s">
        <v>40</v>
      </c>
      <c r="C77" s="124">
        <v>11247585.677000133</v>
      </c>
      <c r="D77" s="124">
        <v>12089908.933999483</v>
      </c>
      <c r="E77" s="124">
        <v>14470814.05899963</v>
      </c>
      <c r="F77" s="124">
        <v>12859938.790999187</v>
      </c>
      <c r="G77" s="124">
        <v>13582079.73099998</v>
      </c>
      <c r="H77" s="124">
        <v>13125306.943999315</v>
      </c>
      <c r="I77" s="124">
        <v>12612074.05599888</v>
      </c>
      <c r="J77" s="124">
        <v>13248462.990000026</v>
      </c>
      <c r="K77" s="124">
        <v>11810080.804999635</v>
      </c>
      <c r="L77" s="124">
        <v>13912699.49399944</v>
      </c>
      <c r="M77" s="124">
        <v>14188323.115998682</v>
      </c>
      <c r="N77" s="124">
        <v>13845665.816998869</v>
      </c>
      <c r="O77" s="125">
        <f t="shared" si="6"/>
        <v>156992940.41399324</v>
      </c>
    </row>
    <row r="78" spans="1:15" ht="13.5" thickBot="1" x14ac:dyDescent="0.25">
      <c r="A78" s="122">
        <v>2018</v>
      </c>
      <c r="B78" s="123" t="s">
        <v>40</v>
      </c>
      <c r="C78" s="124">
        <v>13080096.762</v>
      </c>
      <c r="D78" s="124">
        <v>13827132.654999999</v>
      </c>
      <c r="E78" s="124">
        <v>16338253.918</v>
      </c>
      <c r="F78" s="124">
        <v>14530822.873</v>
      </c>
      <c r="G78" s="124">
        <v>15166648.044</v>
      </c>
      <c r="H78" s="124">
        <v>13657091.159</v>
      </c>
      <c r="I78" s="124">
        <v>14771360.698000001</v>
      </c>
      <c r="J78" s="124">
        <v>12926754.198999999</v>
      </c>
      <c r="K78" s="124">
        <v>15247368.846000001</v>
      </c>
      <c r="L78" s="124">
        <v>16590652.49</v>
      </c>
      <c r="M78" s="124">
        <v>16386878.392999999</v>
      </c>
      <c r="N78" s="124">
        <v>14645696.251</v>
      </c>
      <c r="O78" s="125">
        <f t="shared" si="6"/>
        <v>177168756.28799999</v>
      </c>
    </row>
    <row r="79" spans="1:15" ht="13.5" thickBot="1" x14ac:dyDescent="0.25">
      <c r="A79" s="122">
        <v>2019</v>
      </c>
      <c r="B79" s="123" t="s">
        <v>40</v>
      </c>
      <c r="C79" s="124">
        <v>13874826.012</v>
      </c>
      <c r="D79" s="124">
        <v>14323043.041999999</v>
      </c>
      <c r="E79" s="124">
        <v>16335862.397</v>
      </c>
      <c r="F79" s="124">
        <v>15340619.824999999</v>
      </c>
      <c r="G79" s="124">
        <v>16855105.096999999</v>
      </c>
      <c r="H79" s="124">
        <v>11634653.880999999</v>
      </c>
      <c r="I79" s="124">
        <v>15932004.723999999</v>
      </c>
      <c r="J79" s="124">
        <v>13222876.222999999</v>
      </c>
      <c r="K79" s="124">
        <v>15273579.960999999</v>
      </c>
      <c r="L79" s="124">
        <v>16410781.68</v>
      </c>
      <c r="M79" s="124">
        <v>16242650.391000001</v>
      </c>
      <c r="N79" s="124">
        <v>15386718.469000001</v>
      </c>
      <c r="O79" s="124">
        <f t="shared" si="6"/>
        <v>180832721.70199999</v>
      </c>
    </row>
    <row r="80" spans="1:15" ht="13.5" thickBot="1" x14ac:dyDescent="0.25">
      <c r="A80" s="122">
        <v>2020</v>
      </c>
      <c r="B80" s="123" t="s">
        <v>40</v>
      </c>
      <c r="C80" s="124">
        <v>14701346.982000001</v>
      </c>
      <c r="D80" s="124">
        <v>14608289.785</v>
      </c>
      <c r="E80" s="124">
        <v>13353075.963</v>
      </c>
      <c r="F80" s="124">
        <v>8978290.7589999996</v>
      </c>
      <c r="G80" s="124">
        <v>9957512.1809999999</v>
      </c>
      <c r="H80" s="124">
        <v>13460251.822000001</v>
      </c>
      <c r="I80" s="124">
        <v>14890653.468</v>
      </c>
      <c r="J80" s="124">
        <v>12456453.472999999</v>
      </c>
      <c r="K80" s="124">
        <v>15990797.705</v>
      </c>
      <c r="L80" s="124">
        <v>17315266.203000002</v>
      </c>
      <c r="M80" s="124">
        <v>16088682.231000001</v>
      </c>
      <c r="N80" s="124">
        <v>17837134.738000002</v>
      </c>
      <c r="O80" s="124">
        <f t="shared" si="6"/>
        <v>169637755.31000003</v>
      </c>
    </row>
    <row r="81" spans="1:15" ht="13.5" thickBot="1" x14ac:dyDescent="0.25">
      <c r="A81" s="122">
        <v>2021</v>
      </c>
      <c r="B81" s="123" t="s">
        <v>40</v>
      </c>
      <c r="C81" s="124">
        <v>15018999.720000001</v>
      </c>
      <c r="D81" s="124">
        <v>15953297.288000001</v>
      </c>
      <c r="E81" s="124">
        <v>18958411.298999999</v>
      </c>
      <c r="F81" s="124">
        <v>18757788.202</v>
      </c>
      <c r="G81" s="124">
        <v>16470188.528999999</v>
      </c>
      <c r="H81" s="124">
        <v>19743448.566</v>
      </c>
      <c r="I81" s="124">
        <v>16368153.333000001</v>
      </c>
      <c r="J81" s="124">
        <v>18863383.754000001</v>
      </c>
      <c r="K81" s="124">
        <v>20725696.625</v>
      </c>
      <c r="L81" s="124">
        <v>20727972.695999999</v>
      </c>
      <c r="M81" s="124">
        <v>21506197.967</v>
      </c>
      <c r="N81" s="142">
        <v>22274138.145</v>
      </c>
      <c r="O81" s="124">
        <f t="shared" si="6"/>
        <v>225367676.12400004</v>
      </c>
    </row>
    <row r="82" spans="1:15" x14ac:dyDescent="0.2">
      <c r="A82" s="88"/>
      <c r="B82" s="126"/>
      <c r="C82" s="127"/>
      <c r="D82" s="127"/>
      <c r="E82" s="128"/>
      <c r="F82" s="128"/>
      <c r="G82" s="128"/>
      <c r="H82" s="128"/>
      <c r="I82" s="128"/>
      <c r="J82" s="128"/>
      <c r="K82" s="128"/>
      <c r="L82" s="128"/>
      <c r="M82" s="128"/>
      <c r="N82" s="128"/>
      <c r="O82" s="127"/>
    </row>
    <row r="84" spans="1:15" x14ac:dyDescent="0.2">
      <c r="C84" s="35"/>
    </row>
  </sheetData>
  <autoFilter ref="A1:O1"/>
  <pageMargins left="0.59055118110236227" right="0.35433070866141736" top="0.23622047244094491" bottom="0.19685039370078741" header="0" footer="0"/>
  <pageSetup paperSize="9" scale="60" orientation="landscape" horizontalDpi="4294967293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D92"/>
  <sheetViews>
    <sheetView showGridLines="0" workbookViewId="0">
      <selection activeCell="D1" sqref="D1"/>
    </sheetView>
  </sheetViews>
  <sheetFormatPr defaultColWidth="9.140625" defaultRowHeight="12.75" x14ac:dyDescent="0.2"/>
  <cols>
    <col min="1" max="1" width="29.140625" customWidth="1"/>
    <col min="2" max="2" width="20" style="36" customWidth="1"/>
    <col min="3" max="3" width="17.5703125" style="36" customWidth="1"/>
    <col min="4" max="4" width="11.7109375" customWidth="1"/>
  </cols>
  <sheetData>
    <row r="2" spans="1:4" ht="24.6" customHeight="1" x14ac:dyDescent="0.3">
      <c r="A2" s="157" t="s">
        <v>62</v>
      </c>
      <c r="B2" s="157"/>
      <c r="C2" s="157"/>
      <c r="D2" s="157"/>
    </row>
    <row r="3" spans="1:4" ht="15.75" x14ac:dyDescent="0.25">
      <c r="A3" s="156" t="s">
        <v>63</v>
      </c>
      <c r="B3" s="156"/>
      <c r="C3" s="156"/>
      <c r="D3" s="156"/>
    </row>
    <row r="4" spans="1:4" x14ac:dyDescent="0.2">
      <c r="A4" s="129"/>
      <c r="B4" s="130"/>
      <c r="C4" s="130"/>
      <c r="D4" s="129"/>
    </row>
    <row r="5" spans="1:4" x14ac:dyDescent="0.2">
      <c r="A5" s="131" t="s">
        <v>64</v>
      </c>
      <c r="B5" s="132" t="s">
        <v>156</v>
      </c>
      <c r="C5" s="132" t="s">
        <v>157</v>
      </c>
      <c r="D5" s="133" t="s">
        <v>65</v>
      </c>
    </row>
    <row r="6" spans="1:4" x14ac:dyDescent="0.2">
      <c r="A6" s="134" t="s">
        <v>158</v>
      </c>
      <c r="B6" s="135">
        <v>2.1916000000000002</v>
      </c>
      <c r="C6" s="135">
        <v>3327.9866699999998</v>
      </c>
      <c r="D6" s="141">
        <f t="shared" ref="D6:D15" si="0">(C6-B6)/B6</f>
        <v>1517.5191960211714</v>
      </c>
    </row>
    <row r="7" spans="1:4" x14ac:dyDescent="0.2">
      <c r="A7" s="134" t="s">
        <v>159</v>
      </c>
      <c r="B7" s="135">
        <v>4.0415700000000001</v>
      </c>
      <c r="C7" s="135">
        <v>169.97635</v>
      </c>
      <c r="D7" s="141">
        <f t="shared" si="0"/>
        <v>41.057010023332516</v>
      </c>
    </row>
    <row r="8" spans="1:4" x14ac:dyDescent="0.2">
      <c r="A8" s="134" t="s">
        <v>160</v>
      </c>
      <c r="B8" s="135">
        <v>406.32022000000001</v>
      </c>
      <c r="C8" s="135">
        <v>6820.1260000000002</v>
      </c>
      <c r="D8" s="141">
        <f t="shared" si="0"/>
        <v>15.785101169712894</v>
      </c>
    </row>
    <row r="9" spans="1:4" x14ac:dyDescent="0.2">
      <c r="A9" s="134" t="s">
        <v>161</v>
      </c>
      <c r="B9" s="135">
        <v>200.16897</v>
      </c>
      <c r="C9" s="135">
        <v>3105.4611199999999</v>
      </c>
      <c r="D9" s="141">
        <f t="shared" si="0"/>
        <v>14.514198429456872</v>
      </c>
    </row>
    <row r="10" spans="1:4" x14ac:dyDescent="0.2">
      <c r="A10" s="134" t="s">
        <v>162</v>
      </c>
      <c r="B10" s="135">
        <v>25.97503</v>
      </c>
      <c r="C10" s="135">
        <v>237.61395999999999</v>
      </c>
      <c r="D10" s="141">
        <f t="shared" si="0"/>
        <v>8.1477838524151842</v>
      </c>
    </row>
    <row r="11" spans="1:4" x14ac:dyDescent="0.2">
      <c r="A11" s="134" t="s">
        <v>163</v>
      </c>
      <c r="B11" s="135">
        <v>3.7805900000000001</v>
      </c>
      <c r="C11" s="135">
        <v>28.060659999999999</v>
      </c>
      <c r="D11" s="141">
        <f t="shared" si="0"/>
        <v>6.4222965198553661</v>
      </c>
    </row>
    <row r="12" spans="1:4" x14ac:dyDescent="0.2">
      <c r="A12" s="134" t="s">
        <v>164</v>
      </c>
      <c r="B12" s="135">
        <v>8.125</v>
      </c>
      <c r="C12" s="135">
        <v>52.278170000000003</v>
      </c>
      <c r="D12" s="141">
        <f t="shared" si="0"/>
        <v>5.4342363076923084</v>
      </c>
    </row>
    <row r="13" spans="1:4" x14ac:dyDescent="0.2">
      <c r="A13" s="134" t="s">
        <v>165</v>
      </c>
      <c r="B13" s="135">
        <v>2876.4624699999999</v>
      </c>
      <c r="C13" s="135">
        <v>17322.381949999999</v>
      </c>
      <c r="D13" s="141">
        <f t="shared" si="0"/>
        <v>5.0221129705891832</v>
      </c>
    </row>
    <row r="14" spans="1:4" x14ac:dyDescent="0.2">
      <c r="A14" s="134" t="s">
        <v>166</v>
      </c>
      <c r="B14" s="135">
        <v>2841.2578100000001</v>
      </c>
      <c r="C14" s="135">
        <v>16060.194509999999</v>
      </c>
      <c r="D14" s="141">
        <f t="shared" si="0"/>
        <v>4.6524946287785118</v>
      </c>
    </row>
    <row r="15" spans="1:4" x14ac:dyDescent="0.2">
      <c r="A15" s="134" t="s">
        <v>167</v>
      </c>
      <c r="B15" s="135">
        <v>38.528469999999999</v>
      </c>
      <c r="C15" s="135">
        <v>208.45985999999999</v>
      </c>
      <c r="D15" s="141">
        <f t="shared" si="0"/>
        <v>4.4105408286391858</v>
      </c>
    </row>
    <row r="16" spans="1:4" x14ac:dyDescent="0.2">
      <c r="A16" s="136"/>
      <c r="B16" s="130"/>
      <c r="C16" s="130"/>
      <c r="D16" s="137"/>
    </row>
    <row r="17" spans="1:4" x14ac:dyDescent="0.2">
      <c r="A17" s="138"/>
      <c r="B17" s="130"/>
      <c r="C17" s="130"/>
      <c r="D17" s="129"/>
    </row>
    <row r="18" spans="1:4" ht="19.5" x14ac:dyDescent="0.3">
      <c r="A18" s="157" t="s">
        <v>66</v>
      </c>
      <c r="B18" s="157"/>
      <c r="C18" s="157"/>
      <c r="D18" s="157"/>
    </row>
    <row r="19" spans="1:4" ht="15.75" x14ac:dyDescent="0.25">
      <c r="A19" s="156" t="s">
        <v>67</v>
      </c>
      <c r="B19" s="156"/>
      <c r="C19" s="156"/>
      <c r="D19" s="156"/>
    </row>
    <row r="20" spans="1:4" x14ac:dyDescent="0.2">
      <c r="A20" s="139"/>
      <c r="B20" s="130"/>
      <c r="C20" s="130"/>
      <c r="D20" s="129"/>
    </row>
    <row r="21" spans="1:4" x14ac:dyDescent="0.2">
      <c r="A21" s="131" t="s">
        <v>64</v>
      </c>
      <c r="B21" s="132" t="s">
        <v>156</v>
      </c>
      <c r="C21" s="132" t="s">
        <v>157</v>
      </c>
      <c r="D21" s="133" t="s">
        <v>65</v>
      </c>
    </row>
    <row r="22" spans="1:4" x14ac:dyDescent="0.2">
      <c r="A22" s="134" t="s">
        <v>168</v>
      </c>
      <c r="B22" s="135">
        <v>1434772.1879100001</v>
      </c>
      <c r="C22" s="135">
        <v>1635243.3003100001</v>
      </c>
      <c r="D22" s="141">
        <f t="shared" ref="D22:D31" si="1">(C22-B22)/B22</f>
        <v>0.13972330526703453</v>
      </c>
    </row>
    <row r="23" spans="1:4" x14ac:dyDescent="0.2">
      <c r="A23" s="134" t="s">
        <v>169</v>
      </c>
      <c r="B23" s="135">
        <v>996665.05669</v>
      </c>
      <c r="C23" s="135">
        <v>1327262.5618100001</v>
      </c>
      <c r="D23" s="141">
        <f t="shared" si="1"/>
        <v>0.33170371821596656</v>
      </c>
    </row>
    <row r="24" spans="1:4" x14ac:dyDescent="0.2">
      <c r="A24" s="134" t="s">
        <v>170</v>
      </c>
      <c r="B24" s="135">
        <v>1063019.6285000001</v>
      </c>
      <c r="C24" s="135">
        <v>1285478.53369</v>
      </c>
      <c r="D24" s="141">
        <f t="shared" si="1"/>
        <v>0.2092707408459672</v>
      </c>
    </row>
    <row r="25" spans="1:4" x14ac:dyDescent="0.2">
      <c r="A25" s="134" t="s">
        <v>171</v>
      </c>
      <c r="B25" s="135">
        <v>804770.64017000003</v>
      </c>
      <c r="C25" s="135">
        <v>1067567.1544999999</v>
      </c>
      <c r="D25" s="141">
        <f t="shared" si="1"/>
        <v>0.32654833714421627</v>
      </c>
    </row>
    <row r="26" spans="1:4" x14ac:dyDescent="0.2">
      <c r="A26" s="134" t="s">
        <v>172</v>
      </c>
      <c r="B26" s="135">
        <v>805285.03286000004</v>
      </c>
      <c r="C26" s="135">
        <v>1009246.0017199999</v>
      </c>
      <c r="D26" s="141">
        <f t="shared" si="1"/>
        <v>0.2532779829964365</v>
      </c>
    </row>
    <row r="27" spans="1:4" x14ac:dyDescent="0.2">
      <c r="A27" s="134" t="s">
        <v>173</v>
      </c>
      <c r="B27" s="135">
        <v>770316.54966999998</v>
      </c>
      <c r="C27" s="135">
        <v>955460.88019000005</v>
      </c>
      <c r="D27" s="141">
        <f t="shared" si="1"/>
        <v>0.24034837444335713</v>
      </c>
    </row>
    <row r="28" spans="1:4" x14ac:dyDescent="0.2">
      <c r="A28" s="134" t="s">
        <v>174</v>
      </c>
      <c r="B28" s="135">
        <v>607047.80105000001</v>
      </c>
      <c r="C28" s="135">
        <v>809302.18940000003</v>
      </c>
      <c r="D28" s="141">
        <f t="shared" si="1"/>
        <v>0.33317703811819122</v>
      </c>
    </row>
    <row r="29" spans="1:4" x14ac:dyDescent="0.2">
      <c r="A29" s="134" t="s">
        <v>175</v>
      </c>
      <c r="B29" s="135">
        <v>482300.22648000001</v>
      </c>
      <c r="C29" s="135">
        <v>672938.85011999996</v>
      </c>
      <c r="D29" s="141">
        <f t="shared" si="1"/>
        <v>0.39526961252195336</v>
      </c>
    </row>
    <row r="30" spans="1:4" x14ac:dyDescent="0.2">
      <c r="A30" s="134" t="s">
        <v>176</v>
      </c>
      <c r="B30" s="135">
        <v>329583.80479999998</v>
      </c>
      <c r="C30" s="135">
        <v>572698.25910999998</v>
      </c>
      <c r="D30" s="141">
        <f t="shared" si="1"/>
        <v>0.73764077836751774</v>
      </c>
    </row>
    <row r="31" spans="1:4" x14ac:dyDescent="0.2">
      <c r="A31" s="134" t="s">
        <v>177</v>
      </c>
      <c r="B31" s="135">
        <v>439301.36670000001</v>
      </c>
      <c r="C31" s="135">
        <v>558541.73730000004</v>
      </c>
      <c r="D31" s="141">
        <f t="shared" si="1"/>
        <v>0.27143182252248615</v>
      </c>
    </row>
    <row r="32" spans="1:4" x14ac:dyDescent="0.2">
      <c r="A32" s="129"/>
      <c r="B32" s="130"/>
      <c r="C32" s="130"/>
      <c r="D32" s="129"/>
    </row>
    <row r="33" spans="1:4" ht="19.5" x14ac:dyDescent="0.3">
      <c r="A33" s="157" t="s">
        <v>68</v>
      </c>
      <c r="B33" s="157"/>
      <c r="C33" s="157"/>
      <c r="D33" s="157"/>
    </row>
    <row r="34" spans="1:4" ht="15.75" x14ac:dyDescent="0.25">
      <c r="A34" s="156" t="s">
        <v>72</v>
      </c>
      <c r="B34" s="156"/>
      <c r="C34" s="156"/>
      <c r="D34" s="156"/>
    </row>
    <row r="35" spans="1:4" x14ac:dyDescent="0.2">
      <c r="A35" s="129"/>
      <c r="B35" s="130"/>
      <c r="C35" s="130"/>
      <c r="D35" s="129"/>
    </row>
    <row r="36" spans="1:4" x14ac:dyDescent="0.2">
      <c r="A36" s="131" t="s">
        <v>70</v>
      </c>
      <c r="B36" s="132" t="s">
        <v>156</v>
      </c>
      <c r="C36" s="132" t="s">
        <v>157</v>
      </c>
      <c r="D36" s="133" t="s">
        <v>65</v>
      </c>
    </row>
    <row r="37" spans="1:4" x14ac:dyDescent="0.2">
      <c r="A37" s="134" t="s">
        <v>151</v>
      </c>
      <c r="B37" s="135">
        <v>301404.19325000001</v>
      </c>
      <c r="C37" s="135">
        <v>920781.29558000003</v>
      </c>
      <c r="D37" s="141">
        <f t="shared" ref="D37:D46" si="2">(C37-B37)/B37</f>
        <v>2.0549717495677209</v>
      </c>
    </row>
    <row r="38" spans="1:4" x14ac:dyDescent="0.2">
      <c r="A38" s="134" t="s">
        <v>154</v>
      </c>
      <c r="B38" s="135">
        <v>10199.22731</v>
      </c>
      <c r="C38" s="135">
        <v>17204.49596</v>
      </c>
      <c r="D38" s="141">
        <f t="shared" si="2"/>
        <v>0.68684307517409371</v>
      </c>
    </row>
    <row r="39" spans="1:4" x14ac:dyDescent="0.2">
      <c r="A39" s="134" t="s">
        <v>149</v>
      </c>
      <c r="B39" s="135">
        <v>1364472.0563699999</v>
      </c>
      <c r="C39" s="135">
        <v>2273114.5842300002</v>
      </c>
      <c r="D39" s="141">
        <f t="shared" si="2"/>
        <v>0.66592974448837394</v>
      </c>
    </row>
    <row r="40" spans="1:4" x14ac:dyDescent="0.2">
      <c r="A40" s="134" t="s">
        <v>137</v>
      </c>
      <c r="B40" s="135">
        <v>255890.40302999999</v>
      </c>
      <c r="C40" s="135">
        <v>407649.37463999999</v>
      </c>
      <c r="D40" s="141">
        <f t="shared" si="2"/>
        <v>0.59306238066383499</v>
      </c>
    </row>
    <row r="41" spans="1:4" x14ac:dyDescent="0.2">
      <c r="A41" s="134" t="s">
        <v>152</v>
      </c>
      <c r="B41" s="135">
        <v>279389.43196999998</v>
      </c>
      <c r="C41" s="135">
        <v>433009.34214000002</v>
      </c>
      <c r="D41" s="141">
        <f t="shared" si="2"/>
        <v>0.54984152080059812</v>
      </c>
    </row>
    <row r="42" spans="1:4" x14ac:dyDescent="0.2">
      <c r="A42" s="134" t="s">
        <v>148</v>
      </c>
      <c r="B42" s="135">
        <v>819266.59869000001</v>
      </c>
      <c r="C42" s="135">
        <v>1227940.3031299999</v>
      </c>
      <c r="D42" s="141">
        <f t="shared" si="2"/>
        <v>0.49882871472297968</v>
      </c>
    </row>
    <row r="43" spans="1:4" x14ac:dyDescent="0.2">
      <c r="A43" s="136" t="s">
        <v>133</v>
      </c>
      <c r="B43" s="135">
        <v>174397.99295000001</v>
      </c>
      <c r="C43" s="135">
        <v>248573.98305000001</v>
      </c>
      <c r="D43" s="141">
        <f t="shared" si="2"/>
        <v>0.42532593893592735</v>
      </c>
    </row>
    <row r="44" spans="1:4" x14ac:dyDescent="0.2">
      <c r="A44" s="134" t="s">
        <v>140</v>
      </c>
      <c r="B44" s="135">
        <v>109800.35294</v>
      </c>
      <c r="C44" s="135">
        <v>152535.24441000001</v>
      </c>
      <c r="D44" s="141">
        <f t="shared" si="2"/>
        <v>0.38920541078180637</v>
      </c>
    </row>
    <row r="45" spans="1:4" x14ac:dyDescent="0.2">
      <c r="A45" s="134" t="s">
        <v>142</v>
      </c>
      <c r="B45" s="135">
        <v>1799124.2959499999</v>
      </c>
      <c r="C45" s="135">
        <v>2484044.2321000001</v>
      </c>
      <c r="D45" s="141">
        <f t="shared" si="2"/>
        <v>0.38069628523822407</v>
      </c>
    </row>
    <row r="46" spans="1:4" x14ac:dyDescent="0.2">
      <c r="A46" s="134" t="s">
        <v>132</v>
      </c>
      <c r="B46" s="135">
        <v>125746.17405</v>
      </c>
      <c r="C46" s="135">
        <v>170627.44172</v>
      </c>
      <c r="D46" s="141">
        <f t="shared" si="2"/>
        <v>0.35691954851965535</v>
      </c>
    </row>
    <row r="47" spans="1:4" x14ac:dyDescent="0.2">
      <c r="A47" s="129"/>
      <c r="B47" s="130"/>
      <c r="C47" s="130"/>
      <c r="D47" s="129"/>
    </row>
    <row r="48" spans="1:4" ht="19.5" x14ac:dyDescent="0.3">
      <c r="A48" s="157" t="s">
        <v>71</v>
      </c>
      <c r="B48" s="157"/>
      <c r="C48" s="157"/>
      <c r="D48" s="157"/>
    </row>
    <row r="49" spans="1:4" ht="15.75" x14ac:dyDescent="0.25">
      <c r="A49" s="156" t="s">
        <v>69</v>
      </c>
      <c r="B49" s="156"/>
      <c r="C49" s="156"/>
      <c r="D49" s="156"/>
    </row>
    <row r="50" spans="1:4" x14ac:dyDescent="0.2">
      <c r="A50" s="129"/>
      <c r="B50" s="130"/>
      <c r="C50" s="130"/>
      <c r="D50" s="129"/>
    </row>
    <row r="51" spans="1:4" x14ac:dyDescent="0.2">
      <c r="A51" s="131" t="s">
        <v>70</v>
      </c>
      <c r="B51" s="132" t="s">
        <v>156</v>
      </c>
      <c r="C51" s="132" t="s">
        <v>157</v>
      </c>
      <c r="D51" s="133" t="s">
        <v>65</v>
      </c>
    </row>
    <row r="52" spans="1:4" x14ac:dyDescent="0.2">
      <c r="A52" s="134" t="s">
        <v>144</v>
      </c>
      <c r="B52" s="135">
        <v>2797534.3574299999</v>
      </c>
      <c r="C52" s="135">
        <v>2963769.0689500002</v>
      </c>
      <c r="D52" s="141">
        <f t="shared" ref="D52:D61" si="3">(C52-B52)/B52</f>
        <v>5.9421865929365943E-2</v>
      </c>
    </row>
    <row r="53" spans="1:4" x14ac:dyDescent="0.2">
      <c r="A53" s="134" t="s">
        <v>142</v>
      </c>
      <c r="B53" s="135">
        <v>1799124.2959499999</v>
      </c>
      <c r="C53" s="135">
        <v>2484044.2321000001</v>
      </c>
      <c r="D53" s="141">
        <f t="shared" si="3"/>
        <v>0.38069628523822407</v>
      </c>
    </row>
    <row r="54" spans="1:4" x14ac:dyDescent="0.2">
      <c r="A54" s="134" t="s">
        <v>149</v>
      </c>
      <c r="B54" s="135">
        <v>1364472.0563699999</v>
      </c>
      <c r="C54" s="135">
        <v>2273114.5842300002</v>
      </c>
      <c r="D54" s="141">
        <f t="shared" si="3"/>
        <v>0.66592974448837394</v>
      </c>
    </row>
    <row r="55" spans="1:4" x14ac:dyDescent="0.2">
      <c r="A55" s="134" t="s">
        <v>143</v>
      </c>
      <c r="B55" s="135">
        <v>1651689.0728800001</v>
      </c>
      <c r="C55" s="135">
        <v>1809626.97658</v>
      </c>
      <c r="D55" s="141">
        <f t="shared" si="3"/>
        <v>9.5622055199898109E-2</v>
      </c>
    </row>
    <row r="56" spans="1:4" x14ac:dyDescent="0.2">
      <c r="A56" s="134" t="s">
        <v>146</v>
      </c>
      <c r="B56" s="135">
        <v>1218440.1889800001</v>
      </c>
      <c r="C56" s="135">
        <v>1324998.3317199999</v>
      </c>
      <c r="D56" s="141">
        <f t="shared" si="3"/>
        <v>8.7454553537997984E-2</v>
      </c>
    </row>
    <row r="57" spans="1:4" x14ac:dyDescent="0.2">
      <c r="A57" s="134" t="s">
        <v>148</v>
      </c>
      <c r="B57" s="135">
        <v>819266.59869000001</v>
      </c>
      <c r="C57" s="135">
        <v>1227940.3031299999</v>
      </c>
      <c r="D57" s="141">
        <f t="shared" si="3"/>
        <v>0.49882871472297968</v>
      </c>
    </row>
    <row r="58" spans="1:4" x14ac:dyDescent="0.2">
      <c r="A58" s="134" t="s">
        <v>129</v>
      </c>
      <c r="B58" s="135">
        <v>765121.46846999996</v>
      </c>
      <c r="C58" s="135">
        <v>952702.42720000003</v>
      </c>
      <c r="D58" s="141">
        <f t="shared" si="3"/>
        <v>0.24516493976453496</v>
      </c>
    </row>
    <row r="59" spans="1:4" x14ac:dyDescent="0.2">
      <c r="A59" s="134" t="s">
        <v>147</v>
      </c>
      <c r="B59" s="135">
        <v>832346.54180999997</v>
      </c>
      <c r="C59" s="135">
        <v>936953.85571000003</v>
      </c>
      <c r="D59" s="141">
        <f t="shared" si="3"/>
        <v>0.12567759778580159</v>
      </c>
    </row>
    <row r="60" spans="1:4" x14ac:dyDescent="0.2">
      <c r="A60" s="134" t="s">
        <v>139</v>
      </c>
      <c r="B60" s="135">
        <v>768393.63055999996</v>
      </c>
      <c r="C60" s="135">
        <v>933218.57921999996</v>
      </c>
      <c r="D60" s="141">
        <f t="shared" si="3"/>
        <v>0.21450587577082947</v>
      </c>
    </row>
    <row r="61" spans="1:4" x14ac:dyDescent="0.2">
      <c r="A61" s="134" t="s">
        <v>151</v>
      </c>
      <c r="B61" s="135">
        <v>301404.19325000001</v>
      </c>
      <c r="C61" s="135">
        <v>920781.29558000003</v>
      </c>
      <c r="D61" s="141">
        <f t="shared" si="3"/>
        <v>2.0549717495677209</v>
      </c>
    </row>
    <row r="62" spans="1:4" x14ac:dyDescent="0.2">
      <c r="A62" s="129"/>
      <c r="B62" s="130"/>
      <c r="C62" s="130"/>
      <c r="D62" s="129"/>
    </row>
    <row r="63" spans="1:4" ht="19.5" x14ac:dyDescent="0.3">
      <c r="A63" s="157" t="s">
        <v>73</v>
      </c>
      <c r="B63" s="157"/>
      <c r="C63" s="157"/>
      <c r="D63" s="157"/>
    </row>
    <row r="64" spans="1:4" ht="15.75" x14ac:dyDescent="0.25">
      <c r="A64" s="156" t="s">
        <v>74</v>
      </c>
      <c r="B64" s="156"/>
      <c r="C64" s="156"/>
      <c r="D64" s="156"/>
    </row>
    <row r="65" spans="1:4" x14ac:dyDescent="0.2">
      <c r="A65" s="129"/>
      <c r="B65" s="130"/>
      <c r="C65" s="130"/>
      <c r="D65" s="129"/>
    </row>
    <row r="66" spans="1:4" x14ac:dyDescent="0.2">
      <c r="A66" s="131" t="s">
        <v>75</v>
      </c>
      <c r="B66" s="132" t="s">
        <v>156</v>
      </c>
      <c r="C66" s="132" t="s">
        <v>157</v>
      </c>
      <c r="D66" s="133" t="s">
        <v>65</v>
      </c>
    </row>
    <row r="67" spans="1:4" x14ac:dyDescent="0.2">
      <c r="A67" s="134" t="s">
        <v>178</v>
      </c>
      <c r="B67" s="140">
        <v>6584198.7050200002</v>
      </c>
      <c r="C67" s="140">
        <v>8683671.8726799991</v>
      </c>
      <c r="D67" s="141">
        <f t="shared" ref="D67:D76" si="4">(C67-B67)/B67</f>
        <v>0.31886540211177017</v>
      </c>
    </row>
    <row r="68" spans="1:4" x14ac:dyDescent="0.2">
      <c r="A68" s="134" t="s">
        <v>179</v>
      </c>
      <c r="B68" s="140">
        <v>1419231.8284799999</v>
      </c>
      <c r="C68" s="140">
        <v>1793929.68099</v>
      </c>
      <c r="D68" s="141">
        <f t="shared" si="4"/>
        <v>0.26401454997757645</v>
      </c>
    </row>
    <row r="69" spans="1:4" x14ac:dyDescent="0.2">
      <c r="A69" s="134" t="s">
        <v>180</v>
      </c>
      <c r="B69" s="140">
        <v>1311920.75263</v>
      </c>
      <c r="C69" s="140">
        <v>1400287.3392</v>
      </c>
      <c r="D69" s="141">
        <f t="shared" si="4"/>
        <v>6.73566497007171E-2</v>
      </c>
    </row>
    <row r="70" spans="1:4" x14ac:dyDescent="0.2">
      <c r="A70" s="134" t="s">
        <v>181</v>
      </c>
      <c r="B70" s="140">
        <v>936024.62398999999</v>
      </c>
      <c r="C70" s="140">
        <v>1171140.26782</v>
      </c>
      <c r="D70" s="141">
        <f t="shared" si="4"/>
        <v>0.25118531906540081</v>
      </c>
    </row>
    <row r="71" spans="1:4" x14ac:dyDescent="0.2">
      <c r="A71" s="134" t="s">
        <v>182</v>
      </c>
      <c r="B71" s="140">
        <v>881337.83868000004</v>
      </c>
      <c r="C71" s="140">
        <v>972156.50277999998</v>
      </c>
      <c r="D71" s="141">
        <f t="shared" si="4"/>
        <v>0.10304636895656397</v>
      </c>
    </row>
    <row r="72" spans="1:4" x14ac:dyDescent="0.2">
      <c r="A72" s="134" t="s">
        <v>183</v>
      </c>
      <c r="B72" s="140">
        <v>794943.86930999998</v>
      </c>
      <c r="C72" s="140">
        <v>902813.12980999995</v>
      </c>
      <c r="D72" s="141">
        <f t="shared" si="4"/>
        <v>0.1356941850418055</v>
      </c>
    </row>
    <row r="73" spans="1:4" x14ac:dyDescent="0.2">
      <c r="A73" s="134" t="s">
        <v>184</v>
      </c>
      <c r="B73" s="140">
        <v>573026.55061999999</v>
      </c>
      <c r="C73" s="140">
        <v>532270.36175000004</v>
      </c>
      <c r="D73" s="141">
        <f t="shared" si="4"/>
        <v>-7.1124433633839135E-2</v>
      </c>
    </row>
    <row r="74" spans="1:4" x14ac:dyDescent="0.2">
      <c r="A74" s="134" t="s">
        <v>185</v>
      </c>
      <c r="B74" s="140">
        <v>264879.98512999999</v>
      </c>
      <c r="C74" s="140">
        <v>516468.9804</v>
      </c>
      <c r="D74" s="141">
        <f t="shared" si="4"/>
        <v>0.94982259662436586</v>
      </c>
    </row>
    <row r="75" spans="1:4" x14ac:dyDescent="0.2">
      <c r="A75" s="134" t="s">
        <v>186</v>
      </c>
      <c r="B75" s="140">
        <v>477265.17456999997</v>
      </c>
      <c r="C75" s="140">
        <v>489217.16449</v>
      </c>
      <c r="D75" s="141">
        <f t="shared" si="4"/>
        <v>2.5042660887143853E-2</v>
      </c>
    </row>
    <row r="76" spans="1:4" x14ac:dyDescent="0.2">
      <c r="A76" s="134" t="s">
        <v>187</v>
      </c>
      <c r="B76" s="140">
        <v>330601.98125000001</v>
      </c>
      <c r="C76" s="140">
        <v>461043.42605000001</v>
      </c>
      <c r="D76" s="141">
        <f t="shared" si="4"/>
        <v>0.39455735959840077</v>
      </c>
    </row>
    <row r="77" spans="1:4" x14ac:dyDescent="0.2">
      <c r="A77" s="129"/>
      <c r="B77" s="130"/>
      <c r="C77" s="130"/>
      <c r="D77" s="129"/>
    </row>
    <row r="78" spans="1:4" ht="19.5" x14ac:dyDescent="0.3">
      <c r="A78" s="157" t="s">
        <v>76</v>
      </c>
      <c r="B78" s="157"/>
      <c r="C78" s="157"/>
      <c r="D78" s="157"/>
    </row>
    <row r="79" spans="1:4" ht="15.75" x14ac:dyDescent="0.25">
      <c r="A79" s="156" t="s">
        <v>77</v>
      </c>
      <c r="B79" s="156"/>
      <c r="C79" s="156"/>
      <c r="D79" s="156"/>
    </row>
    <row r="80" spans="1:4" x14ac:dyDescent="0.2">
      <c r="A80" s="129"/>
      <c r="B80" s="130"/>
      <c r="C80" s="130"/>
      <c r="D80" s="129"/>
    </row>
    <row r="81" spans="1:4" x14ac:dyDescent="0.2">
      <c r="A81" s="131" t="s">
        <v>75</v>
      </c>
      <c r="B81" s="132" t="s">
        <v>156</v>
      </c>
      <c r="C81" s="132" t="s">
        <v>157</v>
      </c>
      <c r="D81" s="133" t="s">
        <v>65</v>
      </c>
    </row>
    <row r="82" spans="1:4" x14ac:dyDescent="0.2">
      <c r="A82" s="134" t="s">
        <v>188</v>
      </c>
      <c r="B82" s="140">
        <v>23309.986270000001</v>
      </c>
      <c r="C82" s="140">
        <v>323909.18839000002</v>
      </c>
      <c r="D82" s="141">
        <f t="shared" ref="D82:D91" si="5">(C82-B82)/B82</f>
        <v>12.895726262476259</v>
      </c>
    </row>
    <row r="83" spans="1:4" x14ac:dyDescent="0.2">
      <c r="A83" s="134" t="s">
        <v>189</v>
      </c>
      <c r="B83" s="140">
        <v>453.34719999999999</v>
      </c>
      <c r="C83" s="140">
        <v>1415.6895300000001</v>
      </c>
      <c r="D83" s="141">
        <f t="shared" si="5"/>
        <v>2.1227490320884308</v>
      </c>
    </row>
    <row r="84" spans="1:4" x14ac:dyDescent="0.2">
      <c r="A84" s="134" t="s">
        <v>190</v>
      </c>
      <c r="B84" s="140">
        <v>370.66915999999998</v>
      </c>
      <c r="C84" s="140">
        <v>890.72130000000004</v>
      </c>
      <c r="D84" s="141">
        <f t="shared" si="5"/>
        <v>1.403008925803269</v>
      </c>
    </row>
    <row r="85" spans="1:4" x14ac:dyDescent="0.2">
      <c r="A85" s="134" t="s">
        <v>191</v>
      </c>
      <c r="B85" s="140">
        <v>17934.825690000001</v>
      </c>
      <c r="C85" s="140">
        <v>38112.44167</v>
      </c>
      <c r="D85" s="141">
        <f t="shared" si="5"/>
        <v>1.1250522491138857</v>
      </c>
    </row>
    <row r="86" spans="1:4" x14ac:dyDescent="0.2">
      <c r="A86" s="134" t="s">
        <v>192</v>
      </c>
      <c r="B86" s="140">
        <v>15564.878119999999</v>
      </c>
      <c r="C86" s="140">
        <v>32958.484689999997</v>
      </c>
      <c r="D86" s="141">
        <f t="shared" si="5"/>
        <v>1.1174907015590558</v>
      </c>
    </row>
    <row r="87" spans="1:4" x14ac:dyDescent="0.2">
      <c r="A87" s="134" t="s">
        <v>193</v>
      </c>
      <c r="B87" s="140">
        <v>44.631599999999999</v>
      </c>
      <c r="C87" s="140">
        <v>93.917159999999996</v>
      </c>
      <c r="D87" s="141">
        <f t="shared" si="5"/>
        <v>1.1042749979834914</v>
      </c>
    </row>
    <row r="88" spans="1:4" x14ac:dyDescent="0.2">
      <c r="A88" s="134" t="s">
        <v>194</v>
      </c>
      <c r="B88" s="140">
        <v>52696.610869999997</v>
      </c>
      <c r="C88" s="140">
        <v>105186.94963</v>
      </c>
      <c r="D88" s="141">
        <f t="shared" si="5"/>
        <v>0.99608566648605057</v>
      </c>
    </row>
    <row r="89" spans="1:4" x14ac:dyDescent="0.2">
      <c r="A89" s="134" t="s">
        <v>185</v>
      </c>
      <c r="B89" s="140">
        <v>264879.98512999999</v>
      </c>
      <c r="C89" s="140">
        <v>516468.9804</v>
      </c>
      <c r="D89" s="141">
        <f t="shared" si="5"/>
        <v>0.94982259662436586</v>
      </c>
    </row>
    <row r="90" spans="1:4" x14ac:dyDescent="0.2">
      <c r="A90" s="134" t="s">
        <v>195</v>
      </c>
      <c r="B90" s="140">
        <v>39015.741860000002</v>
      </c>
      <c r="C90" s="140">
        <v>75505.816779999994</v>
      </c>
      <c r="D90" s="141">
        <f t="shared" si="5"/>
        <v>0.93526543852317745</v>
      </c>
    </row>
    <row r="91" spans="1:4" x14ac:dyDescent="0.2">
      <c r="A91" s="134" t="s">
        <v>196</v>
      </c>
      <c r="B91" s="140">
        <v>259.94457</v>
      </c>
      <c r="C91" s="140">
        <v>498.01326999999998</v>
      </c>
      <c r="D91" s="141">
        <f t="shared" si="5"/>
        <v>0.91584409707038694</v>
      </c>
    </row>
    <row r="92" spans="1:4" x14ac:dyDescent="0.2">
      <c r="A92" s="129" t="s">
        <v>117</v>
      </c>
      <c r="B92" s="130"/>
      <c r="C92" s="130"/>
      <c r="D92" s="129"/>
    </row>
  </sheetData>
  <mergeCells count="12">
    <mergeCell ref="A79:D79"/>
    <mergeCell ref="A2:D2"/>
    <mergeCell ref="A3:D3"/>
    <mergeCell ref="A18:D18"/>
    <mergeCell ref="A19:D19"/>
    <mergeCell ref="A33:D33"/>
    <mergeCell ref="A34:D34"/>
    <mergeCell ref="A48:D48"/>
    <mergeCell ref="A49:D49"/>
    <mergeCell ref="A63:D63"/>
    <mergeCell ref="A64:D64"/>
    <mergeCell ref="A78:D78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5"/>
  <sheetViews>
    <sheetView showGridLines="0" zoomScale="80" zoomScaleNormal="80" workbookViewId="0">
      <selection activeCell="B1" sqref="B1:J1"/>
    </sheetView>
  </sheetViews>
  <sheetFormatPr defaultColWidth="9.140625" defaultRowHeight="12.75" x14ac:dyDescent="0.2"/>
  <cols>
    <col min="1" max="1" width="44.7109375" style="17" customWidth="1"/>
    <col min="2" max="2" width="16" style="19" customWidth="1"/>
    <col min="3" max="3" width="16" style="17" customWidth="1"/>
    <col min="4" max="4" width="10.28515625" style="17" customWidth="1"/>
    <col min="5" max="5" width="14" style="17" bestFit="1" customWidth="1"/>
    <col min="6" max="6" width="15" style="17" bestFit="1" customWidth="1"/>
    <col min="7" max="7" width="17.140625" style="17" customWidth="1"/>
    <col min="8" max="8" width="10.5703125" style="17" bestFit="1" customWidth="1"/>
    <col min="9" max="9" width="14" style="17" bestFit="1" customWidth="1"/>
    <col min="10" max="11" width="17" style="17" customWidth="1"/>
    <col min="12" max="12" width="10.5703125" style="17" bestFit="1" customWidth="1"/>
    <col min="13" max="13" width="10.7109375" style="17" bestFit="1" customWidth="1"/>
    <col min="14" max="16384" width="9.140625" style="17"/>
  </cols>
  <sheetData>
    <row r="1" spans="1:13" ht="26.25" x14ac:dyDescent="0.4">
      <c r="B1" s="155" t="s">
        <v>120</v>
      </c>
      <c r="C1" s="155"/>
      <c r="D1" s="155"/>
      <c r="E1" s="155"/>
      <c r="F1" s="155"/>
      <c r="G1" s="155"/>
      <c r="H1" s="155"/>
      <c r="I1" s="155"/>
      <c r="J1" s="155"/>
    </row>
    <row r="2" spans="1:13" x14ac:dyDescent="0.2">
      <c r="D2" s="18"/>
    </row>
    <row r="3" spans="1:13" x14ac:dyDescent="0.2">
      <c r="D3" s="18"/>
    </row>
    <row r="4" spans="1:13" x14ac:dyDescent="0.2">
      <c r="B4" s="20"/>
      <c r="C4" s="18"/>
      <c r="D4" s="18"/>
      <c r="E4" s="18"/>
      <c r="F4" s="18"/>
      <c r="G4" s="18"/>
      <c r="H4" s="18"/>
      <c r="I4" s="18"/>
    </row>
    <row r="5" spans="1:13" ht="26.25" x14ac:dyDescent="0.2">
      <c r="A5" s="159" t="s">
        <v>112</v>
      </c>
      <c r="B5" s="160"/>
      <c r="C5" s="160"/>
      <c r="D5" s="160"/>
      <c r="E5" s="160"/>
      <c r="F5" s="160"/>
      <c r="G5" s="160"/>
      <c r="H5" s="160"/>
      <c r="I5" s="160"/>
      <c r="J5" s="160"/>
      <c r="K5" s="160"/>
      <c r="L5" s="160"/>
      <c r="M5" s="161"/>
    </row>
    <row r="6" spans="1:13" ht="18" x14ac:dyDescent="0.2">
      <c r="A6" s="90"/>
      <c r="B6" s="158" t="str">
        <f>SEKTOR_USD!B6</f>
        <v>1 - 31 ARALıK</v>
      </c>
      <c r="C6" s="158"/>
      <c r="D6" s="158"/>
      <c r="E6" s="158"/>
      <c r="F6" s="158" t="str">
        <f>SEKTOR_USD!F6</f>
        <v>1 OCAK  -  31 ARALıK</v>
      </c>
      <c r="G6" s="158"/>
      <c r="H6" s="158"/>
      <c r="I6" s="158"/>
      <c r="J6" s="158" t="s">
        <v>104</v>
      </c>
      <c r="K6" s="158"/>
      <c r="L6" s="158"/>
      <c r="M6" s="158"/>
    </row>
    <row r="7" spans="1:13" ht="30" x14ac:dyDescent="0.25">
      <c r="A7" s="91" t="s">
        <v>1</v>
      </c>
      <c r="B7" s="92">
        <f>SEKTOR_USD!B7</f>
        <v>2020</v>
      </c>
      <c r="C7" s="93">
        <f>SEKTOR_USD!C7</f>
        <v>2021</v>
      </c>
      <c r="D7" s="7" t="s">
        <v>119</v>
      </c>
      <c r="E7" s="7" t="s">
        <v>116</v>
      </c>
      <c r="F7" s="5"/>
      <c r="G7" s="6"/>
      <c r="H7" s="7" t="s">
        <v>119</v>
      </c>
      <c r="I7" s="7" t="s">
        <v>116</v>
      </c>
      <c r="J7" s="5"/>
      <c r="K7" s="5"/>
      <c r="L7" s="7" t="s">
        <v>119</v>
      </c>
      <c r="M7" s="7" t="s">
        <v>116</v>
      </c>
    </row>
    <row r="8" spans="1:13" ht="16.5" x14ac:dyDescent="0.25">
      <c r="A8" s="94" t="s">
        <v>2</v>
      </c>
      <c r="B8" s="95">
        <f>SEKTOR_USD!B8*$B$53</f>
        <v>20018790.667411808</v>
      </c>
      <c r="C8" s="95">
        <f>SEKTOR_USD!C8*$C$53</f>
        <v>43376982.228988901</v>
      </c>
      <c r="D8" s="96">
        <f t="shared" ref="D8:D43" si="0">(C8-B8)/B8*100</f>
        <v>116.68133180293168</v>
      </c>
      <c r="E8" s="96">
        <f>C8/C$44*100</f>
        <v>15.575900599982543</v>
      </c>
      <c r="F8" s="95">
        <f>SEKTOR_USD!F8*$B$54</f>
        <v>170828648.24511182</v>
      </c>
      <c r="G8" s="95">
        <f>SEKTOR_USD!G8*$C$54</f>
        <v>263564486.19280791</v>
      </c>
      <c r="H8" s="96">
        <f t="shared" ref="H8:H43" si="1">(G8-F8)/F8*100</f>
        <v>54.285881730232376</v>
      </c>
      <c r="I8" s="96">
        <f>G8/G$44*100</f>
        <v>14.39740551582131</v>
      </c>
      <c r="J8" s="95">
        <f>SEKTOR_USD!J8*$B$55</f>
        <v>170828648.24511182</v>
      </c>
      <c r="K8" s="95">
        <f>SEKTOR_USD!K8*$C$55</f>
        <v>263564486.19280791</v>
      </c>
      <c r="L8" s="96">
        <f t="shared" ref="L8:L43" si="2">(K8-J8)/J8*100</f>
        <v>54.285881730232376</v>
      </c>
      <c r="M8" s="96">
        <f>K8/K$44*100</f>
        <v>14.39740551582131</v>
      </c>
    </row>
    <row r="9" spans="1:13" s="21" customFormat="1" ht="15.75" x14ac:dyDescent="0.25">
      <c r="A9" s="97" t="s">
        <v>3</v>
      </c>
      <c r="B9" s="95">
        <f>SEKTOR_USD!B9*$B$53</f>
        <v>13620165.218168871</v>
      </c>
      <c r="C9" s="95">
        <f>SEKTOR_USD!C9*$C$53</f>
        <v>28263993.770437811</v>
      </c>
      <c r="D9" s="98">
        <f t="shared" si="0"/>
        <v>107.51579233954176</v>
      </c>
      <c r="E9" s="98">
        <f t="shared" ref="E9:E44" si="3">C9/C$44*100</f>
        <v>10.149096016012244</v>
      </c>
      <c r="F9" s="95">
        <f>SEKTOR_USD!F9*$B$54</f>
        <v>114592894.46188132</v>
      </c>
      <c r="G9" s="95">
        <f>SEKTOR_USD!G9*$C$54</f>
        <v>171442454.87721077</v>
      </c>
      <c r="H9" s="98">
        <f t="shared" si="1"/>
        <v>49.610022228943805</v>
      </c>
      <c r="I9" s="98">
        <f t="shared" ref="I9:I44" si="4">G9/G$44*100</f>
        <v>9.3651712381668197</v>
      </c>
      <c r="J9" s="95">
        <f>SEKTOR_USD!J9*$B$55</f>
        <v>114592894.46188132</v>
      </c>
      <c r="K9" s="95">
        <f>SEKTOR_USD!K9*$C$55</f>
        <v>171442454.87721077</v>
      </c>
      <c r="L9" s="98">
        <f t="shared" si="2"/>
        <v>49.610022228943805</v>
      </c>
      <c r="M9" s="98">
        <f t="shared" ref="M9:M44" si="5">K9/K$44*100</f>
        <v>9.3651712381668197</v>
      </c>
    </row>
    <row r="10" spans="1:13" ht="14.25" x14ac:dyDescent="0.2">
      <c r="A10" s="99" t="str">
        <f>SEKTOR_USD!A10</f>
        <v xml:space="preserve"> Hububat, Bakliyat, Yağlı Tohumlar ve Mamulleri </v>
      </c>
      <c r="B10" s="100">
        <f>SEKTOR_USD!B10*$B$53</f>
        <v>5905791.2813319024</v>
      </c>
      <c r="C10" s="100">
        <f>SEKTOR_USD!C10*$C$53</f>
        <v>12829906.397952884</v>
      </c>
      <c r="D10" s="101">
        <f t="shared" si="0"/>
        <v>117.24280095214309</v>
      </c>
      <c r="E10" s="101">
        <f t="shared" si="3"/>
        <v>4.6069905395134336</v>
      </c>
      <c r="F10" s="100">
        <f>SEKTOR_USD!F10*$B$54</f>
        <v>51169663.845182292</v>
      </c>
      <c r="G10" s="100">
        <f>SEKTOR_USD!G10*$C$54</f>
        <v>81154384.427606836</v>
      </c>
      <c r="H10" s="101">
        <f t="shared" si="1"/>
        <v>58.598627251383938</v>
      </c>
      <c r="I10" s="101">
        <f t="shared" si="4"/>
        <v>4.4331184328694775</v>
      </c>
      <c r="J10" s="100">
        <f>SEKTOR_USD!J10*$B$55</f>
        <v>51169663.845182292</v>
      </c>
      <c r="K10" s="100">
        <f>SEKTOR_USD!K10*$C$55</f>
        <v>81154384.427606836</v>
      </c>
      <c r="L10" s="101">
        <f t="shared" si="2"/>
        <v>58.598627251383938</v>
      </c>
      <c r="M10" s="101">
        <f t="shared" si="5"/>
        <v>4.4331184328694775</v>
      </c>
    </row>
    <row r="11" spans="1:13" ht="14.25" x14ac:dyDescent="0.2">
      <c r="A11" s="99" t="str">
        <f>SEKTOR_USD!A11</f>
        <v xml:space="preserve"> Yaş Meyve ve Sebze  </v>
      </c>
      <c r="B11" s="100">
        <f>SEKTOR_USD!B11*$B$53</f>
        <v>3127908.076072772</v>
      </c>
      <c r="C11" s="100">
        <f>SEKTOR_USD!C11*$C$53</f>
        <v>5547538.5758962603</v>
      </c>
      <c r="D11" s="101">
        <f t="shared" si="0"/>
        <v>77.356189535513536</v>
      </c>
      <c r="E11" s="101">
        <f t="shared" si="3"/>
        <v>1.9920221507475528</v>
      </c>
      <c r="F11" s="100">
        <f>SEKTOR_USD!F11*$B$54</f>
        <v>19157342.421030182</v>
      </c>
      <c r="G11" s="100">
        <f>SEKTOR_USD!G11*$C$54</f>
        <v>27329853.108746696</v>
      </c>
      <c r="H11" s="101">
        <f t="shared" si="1"/>
        <v>42.659939505727323</v>
      </c>
      <c r="I11" s="101">
        <f t="shared" si="4"/>
        <v>1.4929134936890183</v>
      </c>
      <c r="J11" s="100">
        <f>SEKTOR_USD!J11*$B$55</f>
        <v>19157342.421030182</v>
      </c>
      <c r="K11" s="100">
        <f>SEKTOR_USD!K11*$C$55</f>
        <v>27329853.108746696</v>
      </c>
      <c r="L11" s="101">
        <f t="shared" si="2"/>
        <v>42.659939505727323</v>
      </c>
      <c r="M11" s="101">
        <f t="shared" si="5"/>
        <v>1.4929134936890183</v>
      </c>
    </row>
    <row r="12" spans="1:13" ht="14.25" x14ac:dyDescent="0.2">
      <c r="A12" s="99" t="str">
        <f>SEKTOR_USD!A12</f>
        <v xml:space="preserve"> Meyve Sebze Mamulleri </v>
      </c>
      <c r="B12" s="100">
        <f>SEKTOR_USD!B12*$B$53</f>
        <v>1164675.0271130742</v>
      </c>
      <c r="C12" s="100">
        <f>SEKTOR_USD!C12*$C$53</f>
        <v>2489782.2054199222</v>
      </c>
      <c r="D12" s="101">
        <f t="shared" si="0"/>
        <v>113.77484254912234</v>
      </c>
      <c r="E12" s="101">
        <f t="shared" si="3"/>
        <v>0.89403637953653892</v>
      </c>
      <c r="F12" s="100">
        <f>SEKTOR_USD!F12*$B$54</f>
        <v>11806574.893933451</v>
      </c>
      <c r="G12" s="100">
        <f>SEKTOR_USD!G12*$C$54</f>
        <v>17977390.403731652</v>
      </c>
      <c r="H12" s="101">
        <f t="shared" si="1"/>
        <v>52.265924412751907</v>
      </c>
      <c r="I12" s="101">
        <f t="shared" si="4"/>
        <v>0.98202828270807452</v>
      </c>
      <c r="J12" s="100">
        <f>SEKTOR_USD!J12*$B$55</f>
        <v>11806574.893933451</v>
      </c>
      <c r="K12" s="100">
        <f>SEKTOR_USD!K12*$C$55</f>
        <v>17977390.403731652</v>
      </c>
      <c r="L12" s="101">
        <f t="shared" si="2"/>
        <v>52.265924412751907</v>
      </c>
      <c r="M12" s="101">
        <f t="shared" si="5"/>
        <v>0.98202828270807452</v>
      </c>
    </row>
    <row r="13" spans="1:13" ht="14.25" x14ac:dyDescent="0.2">
      <c r="A13" s="99" t="str">
        <f>SEKTOR_USD!A13</f>
        <v xml:space="preserve"> Kuru Meyve ve Mamulleri  </v>
      </c>
      <c r="B13" s="100">
        <f>SEKTOR_USD!B13*$B$53</f>
        <v>970604.9156487002</v>
      </c>
      <c r="C13" s="100">
        <f>SEKTOR_USD!C13*$C$53</f>
        <v>2297815.1872916324</v>
      </c>
      <c r="D13" s="101">
        <f t="shared" si="0"/>
        <v>136.7405264742448</v>
      </c>
      <c r="E13" s="101">
        <f t="shared" si="3"/>
        <v>0.82510444745660205</v>
      </c>
      <c r="F13" s="100">
        <f>SEKTOR_USD!F13*$B$54</f>
        <v>9813598.8036520332</v>
      </c>
      <c r="G13" s="100">
        <f>SEKTOR_USD!G13*$C$54</f>
        <v>13952923.653297015</v>
      </c>
      <c r="H13" s="101">
        <f t="shared" si="1"/>
        <v>42.179479031734743</v>
      </c>
      <c r="I13" s="101">
        <f t="shared" si="4"/>
        <v>0.76218880194980454</v>
      </c>
      <c r="J13" s="100">
        <f>SEKTOR_USD!J13*$B$55</f>
        <v>9813598.8036520332</v>
      </c>
      <c r="K13" s="100">
        <f>SEKTOR_USD!K13*$C$55</f>
        <v>13952923.653297015</v>
      </c>
      <c r="L13" s="101">
        <f t="shared" si="2"/>
        <v>42.179479031734743</v>
      </c>
      <c r="M13" s="101">
        <f t="shared" si="5"/>
        <v>0.76218880194980454</v>
      </c>
    </row>
    <row r="14" spans="1:13" ht="14.25" x14ac:dyDescent="0.2">
      <c r="A14" s="99" t="str">
        <f>SEKTOR_USD!A14</f>
        <v xml:space="preserve"> Fındık ve Mamulleri </v>
      </c>
      <c r="B14" s="100">
        <f>SEKTOR_USD!B14*$B$53</f>
        <v>1346136.7752567211</v>
      </c>
      <c r="C14" s="100">
        <f>SEKTOR_USD!C14*$C$53</f>
        <v>3347510.035080791</v>
      </c>
      <c r="D14" s="101">
        <f t="shared" si="0"/>
        <v>148.67532754555265</v>
      </c>
      <c r="E14" s="101">
        <f t="shared" si="3"/>
        <v>1.2020311438128795</v>
      </c>
      <c r="F14" s="100">
        <f>SEKTOR_USD!F14*$B$54</f>
        <v>13610661.468399391</v>
      </c>
      <c r="G14" s="100">
        <f>SEKTOR_USD!G14*$C$54</f>
        <v>20036592.796630692</v>
      </c>
      <c r="H14" s="101">
        <f t="shared" si="1"/>
        <v>47.212483707354956</v>
      </c>
      <c r="I14" s="101">
        <f t="shared" si="4"/>
        <v>1.0945137405099614</v>
      </c>
      <c r="J14" s="100">
        <f>SEKTOR_USD!J14*$B$55</f>
        <v>13610661.468399391</v>
      </c>
      <c r="K14" s="100">
        <f>SEKTOR_USD!K14*$C$55</f>
        <v>20036592.796630692</v>
      </c>
      <c r="L14" s="101">
        <f t="shared" si="2"/>
        <v>47.212483707354956</v>
      </c>
      <c r="M14" s="101">
        <f t="shared" si="5"/>
        <v>1.0945137405099614</v>
      </c>
    </row>
    <row r="15" spans="1:13" ht="14.25" x14ac:dyDescent="0.2">
      <c r="A15" s="99" t="str">
        <f>SEKTOR_USD!A15</f>
        <v xml:space="preserve"> Zeytin ve Zeytinyağı </v>
      </c>
      <c r="B15" s="100">
        <f>SEKTOR_USD!B15*$B$53</f>
        <v>232586.262586697</v>
      </c>
      <c r="C15" s="100">
        <f>SEKTOR_USD!C15*$C$53</f>
        <v>533055.05899209727</v>
      </c>
      <c r="D15" s="101">
        <f t="shared" si="0"/>
        <v>129.18596010948838</v>
      </c>
      <c r="E15" s="101">
        <f t="shared" si="3"/>
        <v>0.19141056354146174</v>
      </c>
      <c r="F15" s="100">
        <f>SEKTOR_USD!F15*$B$54</f>
        <v>1902598.9312589532</v>
      </c>
      <c r="G15" s="100">
        <f>SEKTOR_USD!G15*$C$54</f>
        <v>2743074.1133773774</v>
      </c>
      <c r="H15" s="101">
        <f t="shared" si="1"/>
        <v>44.175110597916728</v>
      </c>
      <c r="I15" s="101">
        <f t="shared" si="4"/>
        <v>0.14984245768739607</v>
      </c>
      <c r="J15" s="100">
        <f>SEKTOR_USD!J15*$B$55</f>
        <v>1902598.9312589532</v>
      </c>
      <c r="K15" s="100">
        <f>SEKTOR_USD!K15*$C$55</f>
        <v>2743074.1133773774</v>
      </c>
      <c r="L15" s="101">
        <f t="shared" si="2"/>
        <v>44.175110597916728</v>
      </c>
      <c r="M15" s="101">
        <f t="shared" si="5"/>
        <v>0.14984245768739607</v>
      </c>
    </row>
    <row r="16" spans="1:13" ht="14.25" x14ac:dyDescent="0.2">
      <c r="A16" s="99" t="str">
        <f>SEKTOR_USD!A16</f>
        <v xml:space="preserve"> Tütün </v>
      </c>
      <c r="B16" s="100">
        <f>SEKTOR_USD!B16*$B$53</f>
        <v>771280.51014219108</v>
      </c>
      <c r="C16" s="100">
        <f>SEKTOR_USD!C16*$C$53</f>
        <v>1047213.4286077026</v>
      </c>
      <c r="D16" s="101">
        <f t="shared" si="0"/>
        <v>35.775948547518894</v>
      </c>
      <c r="E16" s="101">
        <f t="shared" si="3"/>
        <v>0.37603566298947438</v>
      </c>
      <c r="F16" s="100">
        <f>SEKTOR_USD!F16*$B$54</f>
        <v>6387857.4673544718</v>
      </c>
      <c r="G16" s="100">
        <f>SEKTOR_USD!G16*$C$54</f>
        <v>6939756.3585259579</v>
      </c>
      <c r="H16" s="101">
        <f t="shared" si="1"/>
        <v>8.6398122373894299</v>
      </c>
      <c r="I16" s="101">
        <f t="shared" si="4"/>
        <v>0.37908933755819524</v>
      </c>
      <c r="J16" s="100">
        <f>SEKTOR_USD!J16*$B$55</f>
        <v>6387857.4673544718</v>
      </c>
      <c r="K16" s="100">
        <f>SEKTOR_USD!K16*$C$55</f>
        <v>6939756.3585259579</v>
      </c>
      <c r="L16" s="101">
        <f t="shared" si="2"/>
        <v>8.6398122373894299</v>
      </c>
      <c r="M16" s="101">
        <f t="shared" si="5"/>
        <v>0.37908933755819524</v>
      </c>
    </row>
    <row r="17" spans="1:13" ht="14.25" x14ac:dyDescent="0.2">
      <c r="A17" s="99" t="str">
        <f>SEKTOR_USD!A17</f>
        <v xml:space="preserve"> Süs Bitkileri ve Mamulleri</v>
      </c>
      <c r="B17" s="100">
        <f>SEKTOR_USD!B17*$B$53</f>
        <v>101182.37001681316</v>
      </c>
      <c r="C17" s="100">
        <f>SEKTOR_USD!C17*$C$53</f>
        <v>171172.88119652134</v>
      </c>
      <c r="D17" s="101">
        <f t="shared" si="0"/>
        <v>69.172634687325541</v>
      </c>
      <c r="E17" s="101">
        <f t="shared" si="3"/>
        <v>6.1465128414300581E-2</v>
      </c>
      <c r="F17" s="100">
        <f>SEKTOR_USD!F17*$B$54</f>
        <v>744596.63107056823</v>
      </c>
      <c r="G17" s="100">
        <f>SEKTOR_USD!G17*$C$54</f>
        <v>1308480.015294547</v>
      </c>
      <c r="H17" s="101">
        <f t="shared" si="1"/>
        <v>75.730047745883155</v>
      </c>
      <c r="I17" s="101">
        <f t="shared" si="4"/>
        <v>7.1476691194891834E-2</v>
      </c>
      <c r="J17" s="100">
        <f>SEKTOR_USD!J17*$B$55</f>
        <v>744596.63107056823</v>
      </c>
      <c r="K17" s="100">
        <f>SEKTOR_USD!K17*$C$55</f>
        <v>1308480.015294547</v>
      </c>
      <c r="L17" s="101">
        <f t="shared" si="2"/>
        <v>75.730047745883155</v>
      </c>
      <c r="M17" s="101">
        <f t="shared" si="5"/>
        <v>7.1476691194891834E-2</v>
      </c>
    </row>
    <row r="18" spans="1:13" s="21" customFormat="1" ht="15.75" x14ac:dyDescent="0.25">
      <c r="A18" s="97" t="s">
        <v>12</v>
      </c>
      <c r="B18" s="95">
        <f>SEKTOR_USD!B18*$B$53</f>
        <v>1975157.3749630519</v>
      </c>
      <c r="C18" s="95">
        <f>SEKTOR_USD!C18*$C$53</f>
        <v>5489755.426766932</v>
      </c>
      <c r="D18" s="98">
        <f t="shared" si="0"/>
        <v>177.94015283818212</v>
      </c>
      <c r="E18" s="98">
        <f t="shared" si="3"/>
        <v>1.9712732525775254</v>
      </c>
      <c r="F18" s="95">
        <f>SEKTOR_USD!F18*$B$54</f>
        <v>17191254.965753838</v>
      </c>
      <c r="G18" s="95">
        <f>SEKTOR_USD!G18*$C$54</f>
        <v>30135603.354343437</v>
      </c>
      <c r="H18" s="98">
        <f t="shared" si="1"/>
        <v>75.296122443507642</v>
      </c>
      <c r="I18" s="98">
        <f t="shared" si="4"/>
        <v>1.646179681579069</v>
      </c>
      <c r="J18" s="95">
        <f>SEKTOR_USD!J18*$B$55</f>
        <v>17191254.965753838</v>
      </c>
      <c r="K18" s="95">
        <f>SEKTOR_USD!K18*$C$55</f>
        <v>30135603.354343437</v>
      </c>
      <c r="L18" s="98">
        <f t="shared" si="2"/>
        <v>75.296122443507642</v>
      </c>
      <c r="M18" s="98">
        <f t="shared" si="5"/>
        <v>1.646179681579069</v>
      </c>
    </row>
    <row r="19" spans="1:13" ht="14.25" x14ac:dyDescent="0.2">
      <c r="A19" s="99" t="str">
        <f>SEKTOR_USD!A19</f>
        <v xml:space="preserve"> Su Ürünleri ve Hayvansal Mamuller</v>
      </c>
      <c r="B19" s="100">
        <f>SEKTOR_USD!B19*$B$53</f>
        <v>1975157.3749630519</v>
      </c>
      <c r="C19" s="100">
        <f>SEKTOR_USD!C19*$C$53</f>
        <v>5489755.426766932</v>
      </c>
      <c r="D19" s="101">
        <f t="shared" si="0"/>
        <v>177.94015283818212</v>
      </c>
      <c r="E19" s="101">
        <f t="shared" si="3"/>
        <v>1.9712732525775254</v>
      </c>
      <c r="F19" s="100">
        <f>SEKTOR_USD!F19*$B$54</f>
        <v>17191254.965753838</v>
      </c>
      <c r="G19" s="100">
        <f>SEKTOR_USD!G19*$C$54</f>
        <v>30135603.354343437</v>
      </c>
      <c r="H19" s="101">
        <f t="shared" si="1"/>
        <v>75.296122443507642</v>
      </c>
      <c r="I19" s="101">
        <f t="shared" si="4"/>
        <v>1.646179681579069</v>
      </c>
      <c r="J19" s="100">
        <f>SEKTOR_USD!J19*$B$55</f>
        <v>17191254.965753838</v>
      </c>
      <c r="K19" s="100">
        <f>SEKTOR_USD!K19*$C$55</f>
        <v>30135603.354343437</v>
      </c>
      <c r="L19" s="101">
        <f t="shared" si="2"/>
        <v>75.296122443507642</v>
      </c>
      <c r="M19" s="101">
        <f t="shared" si="5"/>
        <v>1.646179681579069</v>
      </c>
    </row>
    <row r="20" spans="1:13" s="21" customFormat="1" ht="15.75" x14ac:dyDescent="0.25">
      <c r="A20" s="97" t="s">
        <v>110</v>
      </c>
      <c r="B20" s="95">
        <f>SEKTOR_USD!B20*$B$53</f>
        <v>4423468.0742798839</v>
      </c>
      <c r="C20" s="95">
        <f>SEKTOR_USD!C20*$C$53</f>
        <v>9623233.0317841526</v>
      </c>
      <c r="D20" s="98">
        <f t="shared" si="0"/>
        <v>117.54950799211457</v>
      </c>
      <c r="E20" s="98">
        <f t="shared" si="3"/>
        <v>3.4555313313927716</v>
      </c>
      <c r="F20" s="95">
        <f>SEKTOR_USD!F20*$B$54</f>
        <v>39044498.817476675</v>
      </c>
      <c r="G20" s="95">
        <f>SEKTOR_USD!G20*$C$54</f>
        <v>61986427.961253703</v>
      </c>
      <c r="H20" s="98">
        <f t="shared" si="1"/>
        <v>58.758416265053995</v>
      </c>
      <c r="I20" s="98">
        <f t="shared" si="4"/>
        <v>3.3860545960754225</v>
      </c>
      <c r="J20" s="95">
        <f>SEKTOR_USD!J20*$B$55</f>
        <v>39044498.817476675</v>
      </c>
      <c r="K20" s="95">
        <f>SEKTOR_USD!K20*$C$55</f>
        <v>61986427.961253703</v>
      </c>
      <c r="L20" s="98">
        <f t="shared" si="2"/>
        <v>58.758416265053995</v>
      </c>
      <c r="M20" s="98">
        <f t="shared" si="5"/>
        <v>3.3860545960754225</v>
      </c>
    </row>
    <row r="21" spans="1:13" ht="14.25" x14ac:dyDescent="0.2">
      <c r="A21" s="99" t="str">
        <f>SEKTOR_USD!A21</f>
        <v xml:space="preserve"> Mobilya, Kağıt ve Orman Ürünleri</v>
      </c>
      <c r="B21" s="100">
        <f>SEKTOR_USD!B21*$B$53</f>
        <v>4423468.0742798839</v>
      </c>
      <c r="C21" s="100">
        <f>SEKTOR_USD!C21*$C$53</f>
        <v>9623233.0317841526</v>
      </c>
      <c r="D21" s="101">
        <f t="shared" si="0"/>
        <v>117.54950799211457</v>
      </c>
      <c r="E21" s="101">
        <f t="shared" si="3"/>
        <v>3.4555313313927716</v>
      </c>
      <c r="F21" s="100">
        <f>SEKTOR_USD!F21*$B$54</f>
        <v>39044498.817476675</v>
      </c>
      <c r="G21" s="100">
        <f>SEKTOR_USD!G21*$C$54</f>
        <v>61986427.961253703</v>
      </c>
      <c r="H21" s="101">
        <f t="shared" si="1"/>
        <v>58.758416265053995</v>
      </c>
      <c r="I21" s="101">
        <f t="shared" si="4"/>
        <v>3.3860545960754225</v>
      </c>
      <c r="J21" s="100">
        <f>SEKTOR_USD!J21*$B$55</f>
        <v>39044498.817476675</v>
      </c>
      <c r="K21" s="100">
        <f>SEKTOR_USD!K21*$C$55</f>
        <v>61986427.961253703</v>
      </c>
      <c r="L21" s="101">
        <f t="shared" si="2"/>
        <v>58.758416265053995</v>
      </c>
      <c r="M21" s="101">
        <f t="shared" si="5"/>
        <v>3.3860545960754225</v>
      </c>
    </row>
    <row r="22" spans="1:13" ht="16.5" x14ac:dyDescent="0.25">
      <c r="A22" s="94" t="s">
        <v>14</v>
      </c>
      <c r="B22" s="95">
        <f>SEKTOR_USD!B22*$B$53</f>
        <v>102424384.9289964</v>
      </c>
      <c r="C22" s="95">
        <f>SEKTOR_USD!C22*$C$53</f>
        <v>227942406.64564481</v>
      </c>
      <c r="D22" s="98">
        <f t="shared" si="0"/>
        <v>122.547010464023</v>
      </c>
      <c r="E22" s="98">
        <f t="shared" si="3"/>
        <v>81.850052400847289</v>
      </c>
      <c r="F22" s="95">
        <f>SEKTOR_USD!F22*$B$54</f>
        <v>894925445.85116422</v>
      </c>
      <c r="G22" s="95">
        <f>SEKTOR_USD!G22*$C$54</f>
        <v>1514515154.6160383</v>
      </c>
      <c r="H22" s="98">
        <f t="shared" si="1"/>
        <v>69.233667635361726</v>
      </c>
      <c r="I22" s="98">
        <f t="shared" si="4"/>
        <v>82.731513474515012</v>
      </c>
      <c r="J22" s="95">
        <f>SEKTOR_USD!J22*$B$55</f>
        <v>894925445.85116422</v>
      </c>
      <c r="K22" s="95">
        <f>SEKTOR_USD!K22*$C$55</f>
        <v>1514515154.6160383</v>
      </c>
      <c r="L22" s="98">
        <f t="shared" si="2"/>
        <v>69.233667635361726</v>
      </c>
      <c r="M22" s="98">
        <f t="shared" si="5"/>
        <v>82.731513474515012</v>
      </c>
    </row>
    <row r="23" spans="1:13" s="21" customFormat="1" ht="15.75" x14ac:dyDescent="0.25">
      <c r="A23" s="97" t="s">
        <v>15</v>
      </c>
      <c r="B23" s="95">
        <f>SEKTOR_USD!B23*$B$53</f>
        <v>9010511.3186624516</v>
      </c>
      <c r="C23" s="95">
        <f>SEKTOR_USD!C23*$C$53</f>
        <v>18435720.884127639</v>
      </c>
      <c r="D23" s="98">
        <f t="shared" si="0"/>
        <v>104.60238306281042</v>
      </c>
      <c r="E23" s="98">
        <f t="shared" si="3"/>
        <v>6.6199385301702618</v>
      </c>
      <c r="F23" s="95">
        <f>SEKTOR_USD!F23*$B$54</f>
        <v>78724019.519377157</v>
      </c>
      <c r="G23" s="95">
        <f>SEKTOR_USD!G23*$C$54</f>
        <v>133404084.84955533</v>
      </c>
      <c r="H23" s="98">
        <f t="shared" si="1"/>
        <v>69.457918515859319</v>
      </c>
      <c r="I23" s="98">
        <f t="shared" si="4"/>
        <v>7.2872970664228012</v>
      </c>
      <c r="J23" s="95">
        <f>SEKTOR_USD!J23*$B$55</f>
        <v>78724019.519377157</v>
      </c>
      <c r="K23" s="95">
        <f>SEKTOR_USD!K23*$C$55</f>
        <v>133404084.84955533</v>
      </c>
      <c r="L23" s="98">
        <f t="shared" si="2"/>
        <v>69.457918515859319</v>
      </c>
      <c r="M23" s="98">
        <f t="shared" si="5"/>
        <v>7.2872970664228012</v>
      </c>
    </row>
    <row r="24" spans="1:13" ht="14.25" x14ac:dyDescent="0.2">
      <c r="A24" s="99" t="str">
        <f>SEKTOR_USD!A24</f>
        <v xml:space="preserve"> Tekstil ve Hammaddeleri</v>
      </c>
      <c r="B24" s="100">
        <f>SEKTOR_USD!B24*$B$53</f>
        <v>5931048.3250021972</v>
      </c>
      <c r="C24" s="100">
        <f>SEKTOR_USD!C24*$C$53</f>
        <v>12567520.222880332</v>
      </c>
      <c r="D24" s="101">
        <f t="shared" si="0"/>
        <v>111.89374178426841</v>
      </c>
      <c r="E24" s="101">
        <f t="shared" si="3"/>
        <v>4.5127723442465335</v>
      </c>
      <c r="F24" s="100">
        <f>SEKTOR_USD!F24*$B$54</f>
        <v>51111768.458789922</v>
      </c>
      <c r="G24" s="100">
        <f>SEKTOR_USD!G24*$C$54</f>
        <v>89922628.156002089</v>
      </c>
      <c r="H24" s="101">
        <f t="shared" si="1"/>
        <v>75.933314122175886</v>
      </c>
      <c r="I24" s="101">
        <f t="shared" si="4"/>
        <v>4.9120902489999478</v>
      </c>
      <c r="J24" s="100">
        <f>SEKTOR_USD!J24*$B$55</f>
        <v>51111768.458789922</v>
      </c>
      <c r="K24" s="100">
        <f>SEKTOR_USD!K24*$C$55</f>
        <v>89922628.156002089</v>
      </c>
      <c r="L24" s="101">
        <f t="shared" si="2"/>
        <v>75.933314122175886</v>
      </c>
      <c r="M24" s="101">
        <f t="shared" si="5"/>
        <v>4.9120902489999478</v>
      </c>
    </row>
    <row r="25" spans="1:13" ht="14.25" x14ac:dyDescent="0.2">
      <c r="A25" s="99" t="str">
        <f>SEKTOR_USD!A25</f>
        <v xml:space="preserve"> Deri ve Deri Mamulleri </v>
      </c>
      <c r="B25" s="100">
        <f>SEKTOR_USD!B25*$B$53</f>
        <v>847522.90166021325</v>
      </c>
      <c r="C25" s="100">
        <f>SEKTOR_USD!C25*$C$53</f>
        <v>2054170.171394275</v>
      </c>
      <c r="D25" s="101">
        <f t="shared" si="0"/>
        <v>142.37341166478919</v>
      </c>
      <c r="E25" s="101">
        <f t="shared" si="3"/>
        <v>0.73761586816207003</v>
      </c>
      <c r="F25" s="100">
        <f>SEKTOR_USD!F25*$B$54</f>
        <v>9344581.5530430786</v>
      </c>
      <c r="G25" s="100">
        <f>SEKTOR_USD!G25*$C$54</f>
        <v>15301656.367709672</v>
      </c>
      <c r="H25" s="101">
        <f t="shared" si="1"/>
        <v>63.748973465020079</v>
      </c>
      <c r="I25" s="101">
        <f t="shared" si="4"/>
        <v>0.8358643266851371</v>
      </c>
      <c r="J25" s="100">
        <f>SEKTOR_USD!J25*$B$55</f>
        <v>9344581.5530430786</v>
      </c>
      <c r="K25" s="100">
        <f>SEKTOR_USD!K25*$C$55</f>
        <v>15301656.367709672</v>
      </c>
      <c r="L25" s="101">
        <f t="shared" si="2"/>
        <v>63.748973465020079</v>
      </c>
      <c r="M25" s="101">
        <f t="shared" si="5"/>
        <v>0.8358643266851371</v>
      </c>
    </row>
    <row r="26" spans="1:13" ht="14.25" x14ac:dyDescent="0.2">
      <c r="A26" s="99" t="str">
        <f>SEKTOR_USD!A26</f>
        <v xml:space="preserve"> Halı </v>
      </c>
      <c r="B26" s="100">
        <f>SEKTOR_USD!B26*$B$53</f>
        <v>2231940.0920000412</v>
      </c>
      <c r="C26" s="100">
        <f>SEKTOR_USD!C26*$C$53</f>
        <v>3814030.4898530296</v>
      </c>
      <c r="D26" s="101">
        <f t="shared" si="0"/>
        <v>70.884088848248496</v>
      </c>
      <c r="E26" s="101">
        <f t="shared" si="3"/>
        <v>1.3695503177616575</v>
      </c>
      <c r="F26" s="100">
        <f>SEKTOR_USD!F26*$B$54</f>
        <v>18267669.507544156</v>
      </c>
      <c r="G26" s="100">
        <f>SEKTOR_USD!G26*$C$54</f>
        <v>28179800.325843554</v>
      </c>
      <c r="H26" s="101">
        <f t="shared" si="1"/>
        <v>54.260510976541923</v>
      </c>
      <c r="I26" s="101">
        <f t="shared" si="4"/>
        <v>1.5393424907377156</v>
      </c>
      <c r="J26" s="100">
        <f>SEKTOR_USD!J26*$B$55</f>
        <v>18267669.507544156</v>
      </c>
      <c r="K26" s="100">
        <f>SEKTOR_USD!K26*$C$55</f>
        <v>28179800.325843554</v>
      </c>
      <c r="L26" s="101">
        <f t="shared" si="2"/>
        <v>54.260510976541923</v>
      </c>
      <c r="M26" s="101">
        <f t="shared" si="5"/>
        <v>1.5393424907377156</v>
      </c>
    </row>
    <row r="27" spans="1:13" s="21" customFormat="1" ht="15.75" x14ac:dyDescent="0.25">
      <c r="A27" s="97" t="s">
        <v>19</v>
      </c>
      <c r="B27" s="95">
        <f>SEKTOR_USD!B27*$B$53</f>
        <v>13887014.04797991</v>
      </c>
      <c r="C27" s="95">
        <f>SEKTOR_USD!C27*$C$53</f>
        <v>33452265.971321281</v>
      </c>
      <c r="D27" s="98">
        <f t="shared" si="0"/>
        <v>140.88883222658978</v>
      </c>
      <c r="E27" s="98">
        <f t="shared" si="3"/>
        <v>12.012112019753665</v>
      </c>
      <c r="F27" s="95">
        <f>SEKTOR_USD!F27*$B$54</f>
        <v>128109260.75473538</v>
      </c>
      <c r="G27" s="95">
        <f>SEKTOR_USD!G27*$C$54</f>
        <v>224664492.21074936</v>
      </c>
      <c r="H27" s="98">
        <f t="shared" si="1"/>
        <v>75.369439248321441</v>
      </c>
      <c r="I27" s="98">
        <f t="shared" si="4"/>
        <v>12.272464496593855</v>
      </c>
      <c r="J27" s="95">
        <f>SEKTOR_USD!J27*$B$55</f>
        <v>128109260.75473538</v>
      </c>
      <c r="K27" s="95">
        <f>SEKTOR_USD!K27*$C$55</f>
        <v>224664492.21074936</v>
      </c>
      <c r="L27" s="98">
        <f t="shared" si="2"/>
        <v>75.369439248321441</v>
      </c>
      <c r="M27" s="98">
        <f t="shared" si="5"/>
        <v>12.272464496593855</v>
      </c>
    </row>
    <row r="28" spans="1:13" ht="14.25" x14ac:dyDescent="0.2">
      <c r="A28" s="99" t="str">
        <f>SEKTOR_USD!A28</f>
        <v xml:space="preserve"> Kimyevi Maddeler ve Mamulleri  </v>
      </c>
      <c r="B28" s="100">
        <f>SEKTOR_USD!B28*$B$53</f>
        <v>13887014.04797991</v>
      </c>
      <c r="C28" s="100">
        <f>SEKTOR_USD!C28*$C$53</f>
        <v>33452265.971321281</v>
      </c>
      <c r="D28" s="101">
        <f t="shared" si="0"/>
        <v>140.88883222658978</v>
      </c>
      <c r="E28" s="101">
        <f t="shared" si="3"/>
        <v>12.012112019753665</v>
      </c>
      <c r="F28" s="100">
        <f>SEKTOR_USD!F28*$B$54</f>
        <v>128109260.75473538</v>
      </c>
      <c r="G28" s="100">
        <f>SEKTOR_USD!G28*$C$54</f>
        <v>224664492.21074936</v>
      </c>
      <c r="H28" s="101">
        <f t="shared" si="1"/>
        <v>75.369439248321441</v>
      </c>
      <c r="I28" s="101">
        <f t="shared" si="4"/>
        <v>12.272464496593855</v>
      </c>
      <c r="J28" s="100">
        <f>SEKTOR_USD!J28*$B$55</f>
        <v>128109260.75473538</v>
      </c>
      <c r="K28" s="100">
        <f>SEKTOR_USD!K28*$C$55</f>
        <v>224664492.21074936</v>
      </c>
      <c r="L28" s="101">
        <f t="shared" si="2"/>
        <v>75.369439248321441</v>
      </c>
      <c r="M28" s="101">
        <f t="shared" si="5"/>
        <v>12.272464496593855</v>
      </c>
    </row>
    <row r="29" spans="1:13" s="21" customFormat="1" ht="15.75" x14ac:dyDescent="0.25">
      <c r="A29" s="97" t="s">
        <v>21</v>
      </c>
      <c r="B29" s="95">
        <f>SEKTOR_USD!B29*$B$53</f>
        <v>79526859.562354043</v>
      </c>
      <c r="C29" s="95">
        <f>SEKTOR_USD!C29*$C$53</f>
        <v>176054419.79019585</v>
      </c>
      <c r="D29" s="98">
        <f t="shared" si="0"/>
        <v>121.37730668486684</v>
      </c>
      <c r="E29" s="98">
        <f t="shared" si="3"/>
        <v>63.218001850923358</v>
      </c>
      <c r="F29" s="95">
        <f>SEKTOR_USD!F29*$B$54</f>
        <v>688092165.57705164</v>
      </c>
      <c r="G29" s="95">
        <f>SEKTOR_USD!G29*$C$54</f>
        <v>1156446577.5557337</v>
      </c>
      <c r="H29" s="98">
        <f t="shared" si="1"/>
        <v>68.065650999805825</v>
      </c>
      <c r="I29" s="98">
        <f t="shared" si="4"/>
        <v>63.171751911498362</v>
      </c>
      <c r="J29" s="95">
        <f>SEKTOR_USD!J29*$B$55</f>
        <v>688092165.57705164</v>
      </c>
      <c r="K29" s="95">
        <f>SEKTOR_USD!K29*$C$55</f>
        <v>1156446577.5557337</v>
      </c>
      <c r="L29" s="98">
        <f t="shared" si="2"/>
        <v>68.065650999805825</v>
      </c>
      <c r="M29" s="98">
        <f t="shared" si="5"/>
        <v>63.171751911498362</v>
      </c>
    </row>
    <row r="30" spans="1:13" ht="14.25" x14ac:dyDescent="0.2">
      <c r="A30" s="99" t="str">
        <f>SEKTOR_USD!A30</f>
        <v xml:space="preserve"> Hazırgiyim ve Konfeksiyon </v>
      </c>
      <c r="B30" s="100">
        <f>SEKTOR_USD!B30*$B$53</f>
        <v>12748996.503250448</v>
      </c>
      <c r="C30" s="100">
        <f>SEKTOR_USD!C30*$C$53</f>
        <v>24369985.907318234</v>
      </c>
      <c r="D30" s="101">
        <f t="shared" si="0"/>
        <v>91.152189124100332</v>
      </c>
      <c r="E30" s="101">
        <f t="shared" si="3"/>
        <v>8.7508272500729039</v>
      </c>
      <c r="F30" s="100">
        <f>SEKTOR_USD!F30*$B$54</f>
        <v>120123712.42848268</v>
      </c>
      <c r="G30" s="100">
        <f>SEKTOR_USD!G30*$C$54</f>
        <v>179479876.3421289</v>
      </c>
      <c r="H30" s="101">
        <f t="shared" si="1"/>
        <v>49.41252872865109</v>
      </c>
      <c r="I30" s="101">
        <f t="shared" si="4"/>
        <v>9.8042213461822847</v>
      </c>
      <c r="J30" s="100">
        <f>SEKTOR_USD!J30*$B$55</f>
        <v>120123712.42848268</v>
      </c>
      <c r="K30" s="100">
        <f>SEKTOR_USD!K30*$C$55</f>
        <v>179479876.3421289</v>
      </c>
      <c r="L30" s="101">
        <f t="shared" si="2"/>
        <v>49.41252872865109</v>
      </c>
      <c r="M30" s="101">
        <f t="shared" si="5"/>
        <v>9.8042213461822847</v>
      </c>
    </row>
    <row r="31" spans="1:13" ht="14.25" x14ac:dyDescent="0.2">
      <c r="A31" s="99" t="str">
        <f>SEKTOR_USD!A31</f>
        <v xml:space="preserve"> Otomotiv Endüstrisi</v>
      </c>
      <c r="B31" s="100">
        <f>SEKTOR_USD!B31*$B$53</f>
        <v>21593504.689359456</v>
      </c>
      <c r="C31" s="100">
        <f>SEKTOR_USD!C31*$C$53</f>
        <v>39912651.268803723</v>
      </c>
      <c r="D31" s="101">
        <f t="shared" si="0"/>
        <v>84.836374840399671</v>
      </c>
      <c r="E31" s="101">
        <f t="shared" si="3"/>
        <v>14.331921145708179</v>
      </c>
      <c r="F31" s="100">
        <f>SEKTOR_USD!F31*$B$54</f>
        <v>179258513.32909852</v>
      </c>
      <c r="G31" s="100">
        <f>SEKTOR_USD!G31*$C$54</f>
        <v>260065547.62430444</v>
      </c>
      <c r="H31" s="101">
        <f t="shared" si="1"/>
        <v>45.078491835337978</v>
      </c>
      <c r="I31" s="101">
        <f t="shared" si="4"/>
        <v>14.206273401728975</v>
      </c>
      <c r="J31" s="100">
        <f>SEKTOR_USD!J31*$B$55</f>
        <v>179258513.32909852</v>
      </c>
      <c r="K31" s="100">
        <f>SEKTOR_USD!K31*$C$55</f>
        <v>260065547.62430444</v>
      </c>
      <c r="L31" s="101">
        <f t="shared" si="2"/>
        <v>45.078491835337978</v>
      </c>
      <c r="M31" s="101">
        <f t="shared" si="5"/>
        <v>14.206273401728975</v>
      </c>
    </row>
    <row r="32" spans="1:13" ht="14.25" x14ac:dyDescent="0.2">
      <c r="A32" s="99" t="str">
        <f>SEKTOR_USD!A32</f>
        <v xml:space="preserve"> Gemi, Yat ve Hizmetleri</v>
      </c>
      <c r="B32" s="100">
        <f>SEKTOR_USD!B32*$B$53</f>
        <v>1452290.6520128339</v>
      </c>
      <c r="C32" s="100">
        <f>SEKTOR_USD!C32*$C$53</f>
        <v>2305817.1015522117</v>
      </c>
      <c r="D32" s="101">
        <f t="shared" si="0"/>
        <v>58.771048918920897</v>
      </c>
      <c r="E32" s="101">
        <f t="shared" si="3"/>
        <v>0.82797779213683831</v>
      </c>
      <c r="F32" s="100">
        <f>SEKTOR_USD!F32*$B$54</f>
        <v>9648937.2822259199</v>
      </c>
      <c r="G32" s="100">
        <f>SEKTOR_USD!G32*$C$54</f>
        <v>14414598.016884012</v>
      </c>
      <c r="H32" s="101">
        <f t="shared" si="1"/>
        <v>49.390524523740076</v>
      </c>
      <c r="I32" s="101">
        <f t="shared" si="4"/>
        <v>0.78740810643515258</v>
      </c>
      <c r="J32" s="100">
        <f>SEKTOR_USD!J32*$B$55</f>
        <v>9648937.2822259199</v>
      </c>
      <c r="K32" s="100">
        <f>SEKTOR_USD!K32*$C$55</f>
        <v>14414598.016884012</v>
      </c>
      <c r="L32" s="101">
        <f t="shared" si="2"/>
        <v>49.390524523740076</v>
      </c>
      <c r="M32" s="101">
        <f t="shared" si="5"/>
        <v>0.78740810643515258</v>
      </c>
    </row>
    <row r="33" spans="1:13" ht="14.25" x14ac:dyDescent="0.2">
      <c r="A33" s="99" t="str">
        <f>SEKTOR_USD!A33</f>
        <v xml:space="preserve"> Elektrik ve Elektronik</v>
      </c>
      <c r="B33" s="100">
        <f>SEKTOR_USD!B33*$B$53</f>
        <v>9404851.0484118331</v>
      </c>
      <c r="C33" s="100">
        <f>SEKTOR_USD!C33*$C$53</f>
        <v>17843561.733513471</v>
      </c>
      <c r="D33" s="101">
        <f t="shared" si="0"/>
        <v>89.727212495583913</v>
      </c>
      <c r="E33" s="101">
        <f t="shared" si="3"/>
        <v>6.4073047415713775</v>
      </c>
      <c r="F33" s="100">
        <f>SEKTOR_USD!F33*$B$54</f>
        <v>77526213.488480642</v>
      </c>
      <c r="G33" s="100">
        <f>SEKTOR_USD!G33*$C$54</f>
        <v>125642256.53832208</v>
      </c>
      <c r="H33" s="101">
        <f t="shared" si="1"/>
        <v>62.064224324577431</v>
      </c>
      <c r="I33" s="101">
        <f t="shared" si="4"/>
        <v>6.8633014388052862</v>
      </c>
      <c r="J33" s="100">
        <f>SEKTOR_USD!J33*$B$55</f>
        <v>77526213.488480642</v>
      </c>
      <c r="K33" s="100">
        <f>SEKTOR_USD!K33*$C$55</f>
        <v>125642256.53832208</v>
      </c>
      <c r="L33" s="101">
        <f t="shared" si="2"/>
        <v>62.064224324577431</v>
      </c>
      <c r="M33" s="101">
        <f t="shared" si="5"/>
        <v>6.8633014388052862</v>
      </c>
    </row>
    <row r="34" spans="1:13" ht="14.25" x14ac:dyDescent="0.2">
      <c r="A34" s="99" t="str">
        <f>SEKTOR_USD!A34</f>
        <v xml:space="preserve"> Makine ve Aksamları</v>
      </c>
      <c r="B34" s="100">
        <f>SEKTOR_USD!B34*$B$53</f>
        <v>6424685.6901009809</v>
      </c>
      <c r="C34" s="100">
        <f>SEKTOR_USD!C34*$C$53</f>
        <v>12617822.653491348</v>
      </c>
      <c r="D34" s="101">
        <f t="shared" si="0"/>
        <v>96.395952457761808</v>
      </c>
      <c r="E34" s="101">
        <f t="shared" si="3"/>
        <v>4.5308350498307659</v>
      </c>
      <c r="F34" s="100">
        <f>SEKTOR_USD!F34*$B$54</f>
        <v>52897322.050061904</v>
      </c>
      <c r="G34" s="100">
        <f>SEKTOR_USD!G34*$C$54</f>
        <v>83457061.873848557</v>
      </c>
      <c r="H34" s="101">
        <f t="shared" si="1"/>
        <v>57.771808929883036</v>
      </c>
      <c r="I34" s="101">
        <f t="shared" si="4"/>
        <v>4.5589038960195678</v>
      </c>
      <c r="J34" s="100">
        <f>SEKTOR_USD!J34*$B$55</f>
        <v>52897322.050061904</v>
      </c>
      <c r="K34" s="100">
        <f>SEKTOR_USD!K34*$C$55</f>
        <v>83457061.873848557</v>
      </c>
      <c r="L34" s="101">
        <f t="shared" si="2"/>
        <v>57.771808929883036</v>
      </c>
      <c r="M34" s="101">
        <f t="shared" si="5"/>
        <v>4.5589038960195678</v>
      </c>
    </row>
    <row r="35" spans="1:13" ht="14.25" x14ac:dyDescent="0.2">
      <c r="A35" s="99" t="str">
        <f>SEKTOR_USD!A35</f>
        <v xml:space="preserve"> Demir ve Demir Dışı Metaller </v>
      </c>
      <c r="B35" s="100">
        <f>SEKTOR_USD!B35*$B$53</f>
        <v>6323724.7091042204</v>
      </c>
      <c r="C35" s="100">
        <f>SEKTOR_USD!C35*$C$53</f>
        <v>16536495.238848059</v>
      </c>
      <c r="D35" s="101">
        <f t="shared" si="0"/>
        <v>161.49929036348766</v>
      </c>
      <c r="E35" s="101">
        <f t="shared" si="3"/>
        <v>5.937960477578982</v>
      </c>
      <c r="F35" s="100">
        <f>SEKTOR_USD!F35*$B$54</f>
        <v>57908952.498721324</v>
      </c>
      <c r="G35" s="100">
        <f>SEKTOR_USD!G35*$C$54</f>
        <v>109524229.37981792</v>
      </c>
      <c r="H35" s="101">
        <f t="shared" si="1"/>
        <v>89.131774369837373</v>
      </c>
      <c r="I35" s="101">
        <f t="shared" si="4"/>
        <v>5.9828422522582558</v>
      </c>
      <c r="J35" s="100">
        <f>SEKTOR_USD!J35*$B$55</f>
        <v>57908952.498721324</v>
      </c>
      <c r="K35" s="100">
        <f>SEKTOR_USD!K35*$C$55</f>
        <v>109524229.37981792</v>
      </c>
      <c r="L35" s="101">
        <f t="shared" si="2"/>
        <v>89.131774369837373</v>
      </c>
      <c r="M35" s="101">
        <f t="shared" si="5"/>
        <v>5.9828422522582558</v>
      </c>
    </row>
    <row r="36" spans="1:13" ht="14.25" x14ac:dyDescent="0.2">
      <c r="A36" s="99" t="str">
        <f>SEKTOR_USD!A36</f>
        <v xml:space="preserve"> Çelik</v>
      </c>
      <c r="B36" s="100">
        <f>SEKTOR_USD!B36*$B$53</f>
        <v>10532036.42324267</v>
      </c>
      <c r="C36" s="100">
        <f>SEKTOR_USD!C36*$C$53</f>
        <v>30611706.777325284</v>
      </c>
      <c r="D36" s="101">
        <f t="shared" si="0"/>
        <v>190.65325590566425</v>
      </c>
      <c r="E36" s="101">
        <f t="shared" si="3"/>
        <v>10.992117880454606</v>
      </c>
      <c r="F36" s="100">
        <f>SEKTOR_USD!F36*$B$54</f>
        <v>88438873.980821505</v>
      </c>
      <c r="G36" s="100">
        <f>SEKTOR_USD!G36*$C$54</f>
        <v>198100842.87644601</v>
      </c>
      <c r="H36" s="101">
        <f t="shared" si="1"/>
        <v>123.99747301102606</v>
      </c>
      <c r="I36" s="101">
        <f t="shared" si="4"/>
        <v>10.82140545229505</v>
      </c>
      <c r="J36" s="100">
        <f>SEKTOR_USD!J36*$B$55</f>
        <v>88438873.980821505</v>
      </c>
      <c r="K36" s="100">
        <f>SEKTOR_USD!K36*$C$55</f>
        <v>198100842.87644601</v>
      </c>
      <c r="L36" s="101">
        <f t="shared" si="2"/>
        <v>123.99747301102606</v>
      </c>
      <c r="M36" s="101">
        <f t="shared" si="5"/>
        <v>10.82140545229505</v>
      </c>
    </row>
    <row r="37" spans="1:13" ht="14.25" x14ac:dyDescent="0.2">
      <c r="A37" s="99" t="str">
        <f>SEKTOR_USD!A37</f>
        <v xml:space="preserve"> Çimento Cam Seramik ve Toprak Ürünleri</v>
      </c>
      <c r="B37" s="100">
        <f>SEKTOR_USD!B37*$B$53</f>
        <v>2719053.4375038333</v>
      </c>
      <c r="C37" s="100">
        <f>SEKTOR_USD!C37*$C$53</f>
        <v>5695512.9491721271</v>
      </c>
      <c r="D37" s="101">
        <f t="shared" si="0"/>
        <v>109.46675304773585</v>
      </c>
      <c r="E37" s="101">
        <f t="shared" si="3"/>
        <v>2.0451571087610518</v>
      </c>
      <c r="F37" s="100">
        <f>SEKTOR_USD!F37*$B$54</f>
        <v>26366578.646850284</v>
      </c>
      <c r="G37" s="100">
        <f>SEKTOR_USD!G37*$C$54</f>
        <v>40906175.54774683</v>
      </c>
      <c r="H37" s="101">
        <f t="shared" si="1"/>
        <v>55.144040854285912</v>
      </c>
      <c r="I37" s="101">
        <f t="shared" si="4"/>
        <v>2.234530175023087</v>
      </c>
      <c r="J37" s="100">
        <f>SEKTOR_USD!J37*$B$55</f>
        <v>26366578.646850284</v>
      </c>
      <c r="K37" s="100">
        <f>SEKTOR_USD!K37*$C$55</f>
        <v>40906175.54774683</v>
      </c>
      <c r="L37" s="101">
        <f t="shared" si="2"/>
        <v>55.144040854285912</v>
      </c>
      <c r="M37" s="101">
        <f t="shared" si="5"/>
        <v>2.234530175023087</v>
      </c>
    </row>
    <row r="38" spans="1:13" ht="14.25" x14ac:dyDescent="0.2">
      <c r="A38" s="99" t="str">
        <f>SEKTOR_USD!A38</f>
        <v xml:space="preserve"> Mücevher</v>
      </c>
      <c r="B38" s="100">
        <f>SEKTOR_USD!B38*$B$53</f>
        <v>2326467.5349029498</v>
      </c>
      <c r="C38" s="100">
        <f>SEKTOR_USD!C38*$C$53</f>
        <v>12400029.115069296</v>
      </c>
      <c r="D38" s="101">
        <f t="shared" si="0"/>
        <v>432.99815832532443</v>
      </c>
      <c r="E38" s="101">
        <f t="shared" si="3"/>
        <v>4.4526292749828968</v>
      </c>
      <c r="F38" s="100">
        <f>SEKTOR_USD!F38*$B$54</f>
        <v>26508698.290376056</v>
      </c>
      <c r="G38" s="100">
        <f>SEKTOR_USD!G38*$C$54</f>
        <v>60107796.107114568</v>
      </c>
      <c r="H38" s="101">
        <f t="shared" si="1"/>
        <v>126.74744511667184</v>
      </c>
      <c r="I38" s="101">
        <f t="shared" si="4"/>
        <v>3.2834329378631164</v>
      </c>
      <c r="J38" s="100">
        <f>SEKTOR_USD!J38*$B$55</f>
        <v>26508698.290376056</v>
      </c>
      <c r="K38" s="100">
        <f>SEKTOR_USD!K38*$C$55</f>
        <v>60107796.107114568</v>
      </c>
      <c r="L38" s="101">
        <f t="shared" si="2"/>
        <v>126.74744511667184</v>
      </c>
      <c r="M38" s="101">
        <f t="shared" si="5"/>
        <v>3.2834329378631164</v>
      </c>
    </row>
    <row r="39" spans="1:13" ht="14.25" x14ac:dyDescent="0.2">
      <c r="A39" s="99" t="str">
        <f>SEKTOR_USD!A39</f>
        <v xml:space="preserve"> Savunma ve Havacılık Sanayii</v>
      </c>
      <c r="B39" s="100">
        <f>SEKTOR_USD!B39*$B$53</f>
        <v>2156540.8100810531</v>
      </c>
      <c r="C39" s="100">
        <f>SEKTOR_USD!C39*$C$53</f>
        <v>5831274.4572541118</v>
      </c>
      <c r="D39" s="101">
        <f t="shared" si="0"/>
        <v>170.3994485054491</v>
      </c>
      <c r="E39" s="101">
        <f t="shared" si="3"/>
        <v>2.0939066447252097</v>
      </c>
      <c r="F39" s="100">
        <f>SEKTOR_USD!F39*$B$54</f>
        <v>15990462.254578834</v>
      </c>
      <c r="G39" s="100">
        <f>SEKTOR_USD!G39*$C$54</f>
        <v>28581314.393055234</v>
      </c>
      <c r="H39" s="101">
        <f t="shared" si="1"/>
        <v>78.739763354064621</v>
      </c>
      <c r="I39" s="101">
        <f t="shared" si="4"/>
        <v>1.5612754944191161</v>
      </c>
      <c r="J39" s="100">
        <f>SEKTOR_USD!J39*$B$55</f>
        <v>15990462.254578834</v>
      </c>
      <c r="K39" s="100">
        <f>SEKTOR_USD!K39*$C$55</f>
        <v>28581314.393055234</v>
      </c>
      <c r="L39" s="101">
        <f t="shared" si="2"/>
        <v>78.739763354064621</v>
      </c>
      <c r="M39" s="101">
        <f t="shared" si="5"/>
        <v>1.5612754944191161</v>
      </c>
    </row>
    <row r="40" spans="1:13" ht="14.25" x14ac:dyDescent="0.2">
      <c r="A40" s="99" t="str">
        <f>SEKTOR_USD!A40</f>
        <v xml:space="preserve"> İklimlendirme Sanayii</v>
      </c>
      <c r="B40" s="100">
        <f>SEKTOR_USD!B40*$B$53</f>
        <v>3765982.6459947443</v>
      </c>
      <c r="C40" s="100">
        <f>SEKTOR_USD!C40*$C$53</f>
        <v>7697872.1182020623</v>
      </c>
      <c r="D40" s="101">
        <f t="shared" si="0"/>
        <v>104.40540602036555</v>
      </c>
      <c r="E40" s="101">
        <f t="shared" si="3"/>
        <v>2.764168570130777</v>
      </c>
      <c r="F40" s="100">
        <f>SEKTOR_USD!F40*$B$54</f>
        <v>32719306.161082838</v>
      </c>
      <c r="G40" s="100">
        <f>SEKTOR_USD!G40*$C$54</f>
        <v>54916320.813646011</v>
      </c>
      <c r="H40" s="101">
        <f t="shared" si="1"/>
        <v>67.840725421509276</v>
      </c>
      <c r="I40" s="101">
        <f t="shared" si="4"/>
        <v>2.9998447499964236</v>
      </c>
      <c r="J40" s="100">
        <f>SEKTOR_USD!J40*$B$55</f>
        <v>32719306.161082838</v>
      </c>
      <c r="K40" s="100">
        <f>SEKTOR_USD!K40*$C$55</f>
        <v>54916320.813646011</v>
      </c>
      <c r="L40" s="101">
        <f t="shared" si="2"/>
        <v>67.840725421509276</v>
      </c>
      <c r="M40" s="101">
        <f t="shared" si="5"/>
        <v>2.9998447499964236</v>
      </c>
    </row>
    <row r="41" spans="1:13" ht="14.25" x14ac:dyDescent="0.2">
      <c r="A41" s="99" t="str">
        <f>SEKTOR_USD!A41</f>
        <v xml:space="preserve"> Diğer Sanayi Ürünleri</v>
      </c>
      <c r="B41" s="100">
        <f>SEKTOR_USD!B41*$B$53</f>
        <v>78725.418389017534</v>
      </c>
      <c r="C41" s="100">
        <f>SEKTOR_USD!C41*$C$53</f>
        <v>231690.46964590176</v>
      </c>
      <c r="D41" s="101">
        <f t="shared" si="0"/>
        <v>194.30198579703375</v>
      </c>
      <c r="E41" s="101">
        <f t="shared" si="3"/>
        <v>8.3195914969762003E-2</v>
      </c>
      <c r="F41" s="100">
        <f>SEKTOR_USD!F41*$B$54</f>
        <v>704595.16627123626</v>
      </c>
      <c r="G41" s="100">
        <f>SEKTOR_USD!G41*$C$54</f>
        <v>1250558.0424190462</v>
      </c>
      <c r="H41" s="101">
        <f t="shared" si="1"/>
        <v>77.486037696948898</v>
      </c>
      <c r="I41" s="101">
        <f t="shared" si="4"/>
        <v>6.831266047204651E-2</v>
      </c>
      <c r="J41" s="100">
        <f>SEKTOR_USD!J41*$B$55</f>
        <v>704595.16627123626</v>
      </c>
      <c r="K41" s="100">
        <f>SEKTOR_USD!K41*$C$55</f>
        <v>1250558.0424190462</v>
      </c>
      <c r="L41" s="101">
        <f t="shared" si="2"/>
        <v>77.486037696948898</v>
      </c>
      <c r="M41" s="101">
        <f t="shared" si="5"/>
        <v>6.831266047204651E-2</v>
      </c>
    </row>
    <row r="42" spans="1:13" ht="16.5" x14ac:dyDescent="0.25">
      <c r="A42" s="94" t="s">
        <v>31</v>
      </c>
      <c r="B42" s="95">
        <f>SEKTOR_USD!B42*$B$53</f>
        <v>3695701.0896581942</v>
      </c>
      <c r="C42" s="95">
        <f>SEKTOR_USD!C42*$C$53</f>
        <v>7168406.7462341217</v>
      </c>
      <c r="D42" s="98">
        <f t="shared" si="0"/>
        <v>93.966085793402428</v>
      </c>
      <c r="E42" s="98">
        <f t="shared" si="3"/>
        <v>2.5740469991701764</v>
      </c>
      <c r="F42" s="95">
        <f>SEKTOR_USD!F42*$B$54</f>
        <v>29962755.18940182</v>
      </c>
      <c r="G42" s="95">
        <f>SEKTOR_USD!G42*$C$54</f>
        <v>52559121.870838277</v>
      </c>
      <c r="H42" s="98">
        <f t="shared" si="1"/>
        <v>75.414849330775354</v>
      </c>
      <c r="I42" s="98">
        <f t="shared" si="4"/>
        <v>2.871081009663663</v>
      </c>
      <c r="J42" s="95">
        <f>SEKTOR_USD!J42*$B$55</f>
        <v>29962755.18940182</v>
      </c>
      <c r="K42" s="95">
        <f>SEKTOR_USD!K42*$C$55</f>
        <v>52559121.870838277</v>
      </c>
      <c r="L42" s="98">
        <f t="shared" si="2"/>
        <v>75.414849330775354</v>
      </c>
      <c r="M42" s="98">
        <f t="shared" si="5"/>
        <v>2.871081009663663</v>
      </c>
    </row>
    <row r="43" spans="1:13" ht="14.25" x14ac:dyDescent="0.2">
      <c r="A43" s="99" t="str">
        <f>SEKTOR_USD!A43</f>
        <v xml:space="preserve"> Madencilik Ürünleri</v>
      </c>
      <c r="B43" s="100">
        <f>SEKTOR_USD!B43*$B$53</f>
        <v>3695701.0896581942</v>
      </c>
      <c r="C43" s="100">
        <f>SEKTOR_USD!C43*$C$53</f>
        <v>7168406.7462341217</v>
      </c>
      <c r="D43" s="101">
        <f t="shared" si="0"/>
        <v>93.966085793402428</v>
      </c>
      <c r="E43" s="101">
        <f t="shared" si="3"/>
        <v>2.5740469991701764</v>
      </c>
      <c r="F43" s="100">
        <f>SEKTOR_USD!F43*$B$54</f>
        <v>29962755.18940182</v>
      </c>
      <c r="G43" s="100">
        <f>SEKTOR_USD!G43*$C$54</f>
        <v>52559121.870838277</v>
      </c>
      <c r="H43" s="101">
        <f t="shared" si="1"/>
        <v>75.414849330775354</v>
      </c>
      <c r="I43" s="101">
        <f t="shared" si="4"/>
        <v>2.871081009663663</v>
      </c>
      <c r="J43" s="100">
        <f>SEKTOR_USD!J43*$B$55</f>
        <v>29962755.18940182</v>
      </c>
      <c r="K43" s="100">
        <f>SEKTOR_USD!K43*$C$55</f>
        <v>52559121.870838277</v>
      </c>
      <c r="L43" s="101">
        <f t="shared" si="2"/>
        <v>75.414849330775354</v>
      </c>
      <c r="M43" s="101">
        <f t="shared" si="5"/>
        <v>2.871081009663663</v>
      </c>
    </row>
    <row r="44" spans="1:13" ht="18" x14ac:dyDescent="0.25">
      <c r="A44" s="102" t="s">
        <v>33</v>
      </c>
      <c r="B44" s="103">
        <f>SEKTOR_USD!B44*$B$53</f>
        <v>126138876.68606639</v>
      </c>
      <c r="C44" s="103">
        <f>SEKTOR_USD!C44*$C$53</f>
        <v>278487795.62086779</v>
      </c>
      <c r="D44" s="104">
        <f>(C44-B44)/B44*100</f>
        <v>120.77871861342669</v>
      </c>
      <c r="E44" s="105">
        <f t="shared" si="3"/>
        <v>100</v>
      </c>
      <c r="F44" s="103">
        <f>SEKTOR_USD!F44*$B$54</f>
        <v>1095716849.2856779</v>
      </c>
      <c r="G44" s="103">
        <f>SEKTOR_USD!G44*$C$54</f>
        <v>1830638762.6796846</v>
      </c>
      <c r="H44" s="104">
        <f>(G44-F44)/F44*100</f>
        <v>67.072247166146866</v>
      </c>
      <c r="I44" s="104">
        <f t="shared" si="4"/>
        <v>100</v>
      </c>
      <c r="J44" s="103">
        <f>SEKTOR_USD!J44*$B$55</f>
        <v>1095716849.2856779</v>
      </c>
      <c r="K44" s="103">
        <f>SEKTOR_USD!K44*$C$55</f>
        <v>1830638762.6796846</v>
      </c>
      <c r="L44" s="104">
        <f>(K44-J44)/J44*100</f>
        <v>67.072247166146866</v>
      </c>
      <c r="M44" s="104">
        <f t="shared" si="5"/>
        <v>100</v>
      </c>
    </row>
    <row r="45" spans="1:13" ht="14.25" hidden="1" x14ac:dyDescent="0.2">
      <c r="A45" s="42" t="s">
        <v>34</v>
      </c>
      <c r="B45" s="40" t="e">
        <f>SEKTOR_USD!#REF!*2.1157</f>
        <v>#REF!</v>
      </c>
      <c r="C45" s="40" t="e">
        <f>SEKTOR_USD!#REF!*2.7012</f>
        <v>#REF!</v>
      </c>
      <c r="D45" s="41"/>
      <c r="E45" s="41"/>
      <c r="F45" s="40" t="e">
        <f>SEKTOR_USD!#REF!*2.1642</f>
        <v>#REF!</v>
      </c>
      <c r="G45" s="40" t="e">
        <f>SEKTOR_USD!#REF!*2.5613</f>
        <v>#REF!</v>
      </c>
      <c r="H45" s="41" t="e">
        <f>(G45-F45)/F45*100</f>
        <v>#REF!</v>
      </c>
      <c r="I45" s="41" t="e">
        <f t="shared" ref="I45:I46" si="6">G45/G$46*100</f>
        <v>#REF!</v>
      </c>
      <c r="J45" s="40" t="e">
        <f>SEKTOR_USD!#REF!*2.0809</f>
        <v>#REF!</v>
      </c>
      <c r="K45" s="40" t="e">
        <f>SEKTOR_USD!#REF!*2.3856</f>
        <v>#REF!</v>
      </c>
      <c r="L45" s="41" t="e">
        <f>(K45-J45)/J45*100</f>
        <v>#REF!</v>
      </c>
      <c r="M45" s="41" t="e">
        <f t="shared" ref="M45:M46" si="7">K45/K$46*100</f>
        <v>#REF!</v>
      </c>
    </row>
    <row r="46" spans="1:13" s="22" customFormat="1" ht="18" hidden="1" x14ac:dyDescent="0.25">
      <c r="A46" s="43" t="s">
        <v>35</v>
      </c>
      <c r="B46" s="44">
        <f>SEKTOR_USD!B45*2.1157</f>
        <v>3163571.3013096764</v>
      </c>
      <c r="C46" s="44">
        <f>SEKTOR_USD!C45*2.7012</f>
        <v>4307447.1943294667</v>
      </c>
      <c r="D46" s="45">
        <f>(C46-B46)/B46*100</f>
        <v>36.15774022688349</v>
      </c>
      <c r="E46" s="46">
        <f>C46/C$46*100</f>
        <v>100</v>
      </c>
      <c r="F46" s="44">
        <f>SEKTOR_USD!F45*2.1642</f>
        <v>29204538.196899302</v>
      </c>
      <c r="G46" s="44">
        <f>SEKTOR_USD!G45*2.5613</f>
        <v>48202453.351695448</v>
      </c>
      <c r="H46" s="45">
        <f>(G46-F46)/F46*100</f>
        <v>65.051243155124396</v>
      </c>
      <c r="I46" s="46">
        <f t="shared" si="6"/>
        <v>100</v>
      </c>
      <c r="J46" s="44">
        <f>SEKTOR_USD!J45*2.0809</f>
        <v>28080456.304374713</v>
      </c>
      <c r="K46" s="44">
        <f>SEKTOR_USD!K45*2.3856</f>
        <v>44895862.536916666</v>
      </c>
      <c r="L46" s="45">
        <f>(K46-J46)/J46*100</f>
        <v>59.882952222262297</v>
      </c>
      <c r="M46" s="46">
        <f t="shared" si="7"/>
        <v>100</v>
      </c>
    </row>
    <row r="47" spans="1:13" s="22" customFormat="1" ht="18" hidden="1" x14ac:dyDescent="0.25">
      <c r="A47" s="23"/>
      <c r="B47" s="24"/>
      <c r="C47" s="24"/>
      <c r="D47" s="25"/>
      <c r="E47" s="26"/>
      <c r="F47" s="26"/>
      <c r="G47" s="26"/>
      <c r="H47" s="26"/>
      <c r="I47" s="26"/>
    </row>
    <row r="48" spans="1:13" hidden="1" x14ac:dyDescent="0.2">
      <c r="A48" s="1" t="s">
        <v>114</v>
      </c>
    </row>
    <row r="49" spans="1:3" hidden="1" x14ac:dyDescent="0.2">
      <c r="A49" s="1" t="s">
        <v>111</v>
      </c>
    </row>
    <row r="51" spans="1:3" x14ac:dyDescent="0.2">
      <c r="A51" s="27" t="s">
        <v>115</v>
      </c>
    </row>
    <row r="52" spans="1:3" x14ac:dyDescent="0.2">
      <c r="A52" s="83"/>
      <c r="B52" s="84">
        <v>2020</v>
      </c>
      <c r="C52" s="84">
        <v>2021</v>
      </c>
    </row>
    <row r="53" spans="1:3" x14ac:dyDescent="0.2">
      <c r="A53" s="86" t="s">
        <v>224</v>
      </c>
      <c r="B53" s="85">
        <v>7.718763</v>
      </c>
      <c r="C53" s="85">
        <v>13.466856</v>
      </c>
    </row>
    <row r="54" spans="1:3" x14ac:dyDescent="0.2">
      <c r="A54" s="84" t="s">
        <v>225</v>
      </c>
      <c r="B54" s="85">
        <v>7.0173765000000001</v>
      </c>
      <c r="C54" s="85">
        <v>8.8630121666666657</v>
      </c>
    </row>
    <row r="55" spans="1:3" x14ac:dyDescent="0.2">
      <c r="A55" s="84" t="s">
        <v>225</v>
      </c>
      <c r="B55" s="85">
        <v>7.0173765000000001</v>
      </c>
      <c r="C55" s="85">
        <v>8.8630121666666657</v>
      </c>
    </row>
  </sheetData>
  <mergeCells count="5">
    <mergeCell ref="B6:E6"/>
    <mergeCell ref="F6:I6"/>
    <mergeCell ref="J6:M6"/>
    <mergeCell ref="A5:M5"/>
    <mergeCell ref="B1:J1"/>
  </mergeCells>
  <printOptions horizontalCentered="1" verticalCentered="1"/>
  <pageMargins left="0.11811023622047245" right="0" top="0.19685039370078741" bottom="0.19685039370078741" header="0.51181102362204722" footer="0.51181102362204722"/>
  <pageSetup paperSize="9" scale="70" orientation="landscape" horizontalDpi="4294967294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9"/>
  <sheetViews>
    <sheetView showGridLines="0" zoomScale="80" zoomScaleNormal="80" workbookViewId="0">
      <selection activeCell="C1" sqref="C1"/>
    </sheetView>
  </sheetViews>
  <sheetFormatPr defaultColWidth="9.140625" defaultRowHeight="12.75" x14ac:dyDescent="0.2"/>
  <cols>
    <col min="1" max="1" width="51" style="17" customWidth="1"/>
    <col min="2" max="2" width="14.42578125" style="17" customWidth="1"/>
    <col min="3" max="3" width="17.85546875" style="17" bestFit="1" customWidth="1"/>
    <col min="4" max="4" width="14.42578125" style="17" customWidth="1"/>
    <col min="5" max="5" width="17.85546875" style="17" bestFit="1" customWidth="1"/>
    <col min="6" max="6" width="19.85546875" style="17" bestFit="1" customWidth="1"/>
    <col min="7" max="7" width="19.85546875" style="17" customWidth="1"/>
    <col min="8" max="16384" width="9.140625" style="17"/>
  </cols>
  <sheetData>
    <row r="1" spans="1:7" x14ac:dyDescent="0.2">
      <c r="B1" s="18"/>
    </row>
    <row r="2" spans="1:7" x14ac:dyDescent="0.2">
      <c r="B2" s="18"/>
    </row>
    <row r="3" spans="1:7" x14ac:dyDescent="0.2">
      <c r="B3" s="18"/>
    </row>
    <row r="4" spans="1:7" x14ac:dyDescent="0.2">
      <c r="B4" s="18"/>
      <c r="C4" s="18"/>
    </row>
    <row r="5" spans="1:7" ht="26.25" x14ac:dyDescent="0.2">
      <c r="A5" s="159" t="s">
        <v>37</v>
      </c>
      <c r="B5" s="160"/>
      <c r="C5" s="160"/>
      <c r="D5" s="160"/>
      <c r="E5" s="160"/>
      <c r="F5" s="160"/>
      <c r="G5" s="161"/>
    </row>
    <row r="6" spans="1:7" ht="50.25" customHeight="1" x14ac:dyDescent="0.2">
      <c r="A6" s="90"/>
      <c r="B6" s="162" t="s">
        <v>121</v>
      </c>
      <c r="C6" s="162"/>
      <c r="D6" s="162" t="s">
        <v>122</v>
      </c>
      <c r="E6" s="162"/>
      <c r="F6" s="162" t="s">
        <v>118</v>
      </c>
      <c r="G6" s="162"/>
    </row>
    <row r="7" spans="1:7" ht="30" x14ac:dyDescent="0.25">
      <c r="A7" s="91" t="s">
        <v>1</v>
      </c>
      <c r="B7" s="106" t="s">
        <v>38</v>
      </c>
      <c r="C7" s="106" t="s">
        <v>39</v>
      </c>
      <c r="D7" s="106" t="s">
        <v>38</v>
      </c>
      <c r="E7" s="106" t="s">
        <v>39</v>
      </c>
      <c r="F7" s="106" t="s">
        <v>38</v>
      </c>
      <c r="G7" s="106" t="s">
        <v>39</v>
      </c>
    </row>
    <row r="8" spans="1:7" ht="16.5" x14ac:dyDescent="0.25">
      <c r="A8" s="94" t="s">
        <v>2</v>
      </c>
      <c r="B8" s="107">
        <f>SEKTOR_USD!D8</f>
        <v>24.194678157336234</v>
      </c>
      <c r="C8" s="107">
        <f>SEKTOR_TL!D8</f>
        <v>116.68133180293168</v>
      </c>
      <c r="D8" s="107">
        <f>SEKTOR_USD!H8</f>
        <v>22.157354675357883</v>
      </c>
      <c r="E8" s="107">
        <f>SEKTOR_TL!H8</f>
        <v>54.285881730232376</v>
      </c>
      <c r="F8" s="107">
        <f>SEKTOR_USD!L8</f>
        <v>22.157354675357883</v>
      </c>
      <c r="G8" s="107">
        <f>SEKTOR_TL!L8</f>
        <v>54.285881730232376</v>
      </c>
    </row>
    <row r="9" spans="1:7" s="21" customFormat="1" ht="15.75" x14ac:dyDescent="0.25">
      <c r="A9" s="97" t="s">
        <v>3</v>
      </c>
      <c r="B9" s="107">
        <f>SEKTOR_USD!D9</f>
        <v>18.94128962440368</v>
      </c>
      <c r="C9" s="107">
        <f>SEKTOR_TL!D9</f>
        <v>107.51579233954176</v>
      </c>
      <c r="D9" s="107">
        <f>SEKTOR_USD!H9</f>
        <v>18.455197218658302</v>
      </c>
      <c r="E9" s="107">
        <f>SEKTOR_TL!H9</f>
        <v>49.610022228943805</v>
      </c>
      <c r="F9" s="107">
        <f>SEKTOR_USD!L9</f>
        <v>18.455197218658302</v>
      </c>
      <c r="G9" s="107">
        <f>SEKTOR_TL!L9</f>
        <v>49.610022228943805</v>
      </c>
    </row>
    <row r="10" spans="1:7" ht="14.25" x14ac:dyDescent="0.2">
      <c r="A10" s="99" t="s">
        <v>4</v>
      </c>
      <c r="B10" s="108">
        <f>SEKTOR_USD!D10</f>
        <v>24.516493976453496</v>
      </c>
      <c r="C10" s="108">
        <f>SEKTOR_TL!D10</f>
        <v>117.24280095214309</v>
      </c>
      <c r="D10" s="108">
        <f>SEKTOR_USD!H10</f>
        <v>25.572013089619251</v>
      </c>
      <c r="E10" s="108">
        <f>SEKTOR_TL!H10</f>
        <v>58.598627251383938</v>
      </c>
      <c r="F10" s="108">
        <f>SEKTOR_USD!L10</f>
        <v>25.572013089619251</v>
      </c>
      <c r="G10" s="108">
        <f>SEKTOR_TL!L10</f>
        <v>58.598627251383938</v>
      </c>
    </row>
    <row r="11" spans="1:7" ht="14.25" x14ac:dyDescent="0.2">
      <c r="A11" s="99" t="s">
        <v>5</v>
      </c>
      <c r="B11" s="108">
        <f>SEKTOR_USD!D11</f>
        <v>1.6547881411748158</v>
      </c>
      <c r="C11" s="108">
        <f>SEKTOR_TL!D11</f>
        <v>77.356189535513536</v>
      </c>
      <c r="D11" s="108">
        <f>SEKTOR_USD!H11</f>
        <v>12.952401300315566</v>
      </c>
      <c r="E11" s="108">
        <f>SEKTOR_TL!H11</f>
        <v>42.659939505727323</v>
      </c>
      <c r="F11" s="108">
        <f>SEKTOR_USD!L11</f>
        <v>12.952401300315566</v>
      </c>
      <c r="G11" s="108">
        <f>SEKTOR_TL!L11</f>
        <v>42.659939505727323</v>
      </c>
    </row>
    <row r="12" spans="1:7" ht="14.25" x14ac:dyDescent="0.2">
      <c r="A12" s="99" t="s">
        <v>6</v>
      </c>
      <c r="B12" s="108">
        <f>SEKTOR_USD!D12</f>
        <v>22.528773234004369</v>
      </c>
      <c r="C12" s="108">
        <f>SEKTOR_TL!D12</f>
        <v>113.77484254912234</v>
      </c>
      <c r="D12" s="108">
        <f>SEKTOR_USD!H12</f>
        <v>20.558033728467919</v>
      </c>
      <c r="E12" s="108">
        <f>SEKTOR_TL!H12</f>
        <v>52.265924412751907</v>
      </c>
      <c r="F12" s="108">
        <f>SEKTOR_USD!L12</f>
        <v>20.558033728467919</v>
      </c>
      <c r="G12" s="108">
        <f>SEKTOR_TL!L12</f>
        <v>52.265924412751907</v>
      </c>
    </row>
    <row r="13" spans="1:7" ht="14.25" x14ac:dyDescent="0.2">
      <c r="A13" s="99" t="s">
        <v>7</v>
      </c>
      <c r="B13" s="108">
        <f>SEKTOR_USD!D13</f>
        <v>35.691954851965534</v>
      </c>
      <c r="C13" s="108">
        <f>SEKTOR_TL!D13</f>
        <v>136.7405264742448</v>
      </c>
      <c r="D13" s="108">
        <f>SEKTOR_USD!H13</f>
        <v>12.571992024555492</v>
      </c>
      <c r="E13" s="108">
        <f>SEKTOR_TL!H13</f>
        <v>42.179479031734743</v>
      </c>
      <c r="F13" s="108">
        <f>SEKTOR_USD!L13</f>
        <v>12.571992024555492</v>
      </c>
      <c r="G13" s="108">
        <f>SEKTOR_TL!L13</f>
        <v>42.179479031734743</v>
      </c>
    </row>
    <row r="14" spans="1:7" ht="14.25" x14ac:dyDescent="0.2">
      <c r="A14" s="99" t="s">
        <v>8</v>
      </c>
      <c r="B14" s="108">
        <f>SEKTOR_USD!D14</f>
        <v>42.532593893592733</v>
      </c>
      <c r="C14" s="108">
        <f>SEKTOR_TL!D14</f>
        <v>148.67532754555265</v>
      </c>
      <c r="D14" s="108">
        <f>SEKTOR_USD!H14</f>
        <v>16.556922663364539</v>
      </c>
      <c r="E14" s="108">
        <f>SEKTOR_TL!H14</f>
        <v>47.212483707354956</v>
      </c>
      <c r="F14" s="108">
        <f>SEKTOR_USD!L14</f>
        <v>16.556922663364539</v>
      </c>
      <c r="G14" s="108">
        <f>SEKTOR_TL!L14</f>
        <v>47.212483707354956</v>
      </c>
    </row>
    <row r="15" spans="1:7" ht="14.25" x14ac:dyDescent="0.2">
      <c r="A15" s="99" t="s">
        <v>9</v>
      </c>
      <c r="B15" s="108">
        <f>SEKTOR_USD!D15</f>
        <v>31.36192360062325</v>
      </c>
      <c r="C15" s="108">
        <f>SEKTOR_TL!D15</f>
        <v>129.18596010948838</v>
      </c>
      <c r="D15" s="108">
        <f>SEKTOR_USD!H15</f>
        <v>14.152052820122513</v>
      </c>
      <c r="E15" s="108">
        <f>SEKTOR_TL!H15</f>
        <v>44.175110597916728</v>
      </c>
      <c r="F15" s="108">
        <f>SEKTOR_USD!L15</f>
        <v>14.152052820122513</v>
      </c>
      <c r="G15" s="108">
        <f>SEKTOR_TL!L15</f>
        <v>44.175110597916728</v>
      </c>
    </row>
    <row r="16" spans="1:7" ht="14.25" x14ac:dyDescent="0.2">
      <c r="A16" s="99" t="s">
        <v>10</v>
      </c>
      <c r="B16" s="108">
        <f>SEKTOR_USD!D16</f>
        <v>-22.177650972246781</v>
      </c>
      <c r="C16" s="108">
        <f>SEKTOR_TL!D16</f>
        <v>35.775948547518894</v>
      </c>
      <c r="D16" s="108">
        <f>SEKTOR_USD!H16</f>
        <v>-13.983366938579836</v>
      </c>
      <c r="E16" s="108">
        <f>SEKTOR_TL!H16</f>
        <v>8.6398122373894299</v>
      </c>
      <c r="F16" s="108">
        <f>SEKTOR_USD!L16</f>
        <v>-13.983366938579836</v>
      </c>
      <c r="G16" s="108">
        <f>SEKTOR_TL!L16</f>
        <v>8.6398122373894299</v>
      </c>
    </row>
    <row r="17" spans="1:7" ht="14.25" x14ac:dyDescent="0.2">
      <c r="A17" s="109" t="s">
        <v>11</v>
      </c>
      <c r="B17" s="108">
        <f>SEKTOR_USD!D17</f>
        <v>-3.0357588113331619</v>
      </c>
      <c r="C17" s="108">
        <f>SEKTOR_TL!D17</f>
        <v>69.172634687325541</v>
      </c>
      <c r="D17" s="108">
        <f>SEKTOR_USD!H17</f>
        <v>39.135982689237942</v>
      </c>
      <c r="E17" s="108">
        <f>SEKTOR_TL!H17</f>
        <v>75.730047745883155</v>
      </c>
      <c r="F17" s="108">
        <f>SEKTOR_USD!L17</f>
        <v>39.135982689237942</v>
      </c>
      <c r="G17" s="108">
        <f>SEKTOR_TL!L17</f>
        <v>75.730047745883155</v>
      </c>
    </row>
    <row r="18" spans="1:7" s="21" customFormat="1" ht="15.75" x14ac:dyDescent="0.25">
      <c r="A18" s="97" t="s">
        <v>12</v>
      </c>
      <c r="B18" s="107">
        <f>SEKTOR_USD!D18</f>
        <v>59.3062380663835</v>
      </c>
      <c r="C18" s="107">
        <f>SEKTOR_TL!D18</f>
        <v>177.94015283818212</v>
      </c>
      <c r="D18" s="107">
        <f>SEKTOR_USD!H18</f>
        <v>38.792418090387727</v>
      </c>
      <c r="E18" s="107">
        <f>SEKTOR_TL!H18</f>
        <v>75.296122443507642</v>
      </c>
      <c r="F18" s="107">
        <f>SEKTOR_USD!L18</f>
        <v>38.792418090387727</v>
      </c>
      <c r="G18" s="107">
        <f>SEKTOR_TL!L18</f>
        <v>75.296122443507642</v>
      </c>
    </row>
    <row r="19" spans="1:7" ht="14.25" x14ac:dyDescent="0.2">
      <c r="A19" s="99" t="s">
        <v>13</v>
      </c>
      <c r="B19" s="108">
        <f>SEKTOR_USD!D19</f>
        <v>59.3062380663835</v>
      </c>
      <c r="C19" s="108">
        <f>SEKTOR_TL!D19</f>
        <v>177.94015283818212</v>
      </c>
      <c r="D19" s="108">
        <f>SEKTOR_USD!H19</f>
        <v>38.792418090387727</v>
      </c>
      <c r="E19" s="108">
        <f>SEKTOR_TL!H19</f>
        <v>75.296122443507642</v>
      </c>
      <c r="F19" s="108">
        <f>SEKTOR_USD!L19</f>
        <v>38.792418090387727</v>
      </c>
      <c r="G19" s="108">
        <f>SEKTOR_TL!L19</f>
        <v>75.296122443507642</v>
      </c>
    </row>
    <row r="20" spans="1:7" s="21" customFormat="1" ht="15.75" x14ac:dyDescent="0.25">
      <c r="A20" s="97" t="s">
        <v>110</v>
      </c>
      <c r="B20" s="107">
        <f>SEKTOR_USD!D20</f>
        <v>24.692288456766629</v>
      </c>
      <c r="C20" s="107">
        <f>SEKTOR_TL!D20</f>
        <v>117.54950799211457</v>
      </c>
      <c r="D20" s="107">
        <f>SEKTOR_USD!H20</f>
        <v>25.69852760278933</v>
      </c>
      <c r="E20" s="107">
        <f>SEKTOR_TL!H20</f>
        <v>58.758416265053995</v>
      </c>
      <c r="F20" s="107">
        <f>SEKTOR_USD!L20</f>
        <v>25.69852760278933</v>
      </c>
      <c r="G20" s="107">
        <f>SEKTOR_TL!L20</f>
        <v>58.758416265053995</v>
      </c>
    </row>
    <row r="21" spans="1:7" ht="14.25" x14ac:dyDescent="0.2">
      <c r="A21" s="99" t="s">
        <v>109</v>
      </c>
      <c r="B21" s="108">
        <f>SEKTOR_USD!D21</f>
        <v>24.692288456766629</v>
      </c>
      <c r="C21" s="108">
        <f>SEKTOR_TL!D21</f>
        <v>117.54950799211457</v>
      </c>
      <c r="D21" s="108">
        <f>SEKTOR_USD!H21</f>
        <v>25.69852760278933</v>
      </c>
      <c r="E21" s="108">
        <f>SEKTOR_TL!H21</f>
        <v>58.758416265053995</v>
      </c>
      <c r="F21" s="108">
        <f>SEKTOR_USD!L21</f>
        <v>25.69852760278933</v>
      </c>
      <c r="G21" s="108">
        <f>SEKTOR_TL!L21</f>
        <v>58.758416265053995</v>
      </c>
    </row>
    <row r="22" spans="1:7" ht="16.5" x14ac:dyDescent="0.25">
      <c r="A22" s="94" t="s">
        <v>14</v>
      </c>
      <c r="B22" s="107">
        <f>SEKTOR_USD!D22</f>
        <v>27.556694014572781</v>
      </c>
      <c r="C22" s="107">
        <f>SEKTOR_TL!D22</f>
        <v>122.547010464023</v>
      </c>
      <c r="D22" s="107">
        <f>SEKTOR_USD!H22</f>
        <v>33.992410248471934</v>
      </c>
      <c r="E22" s="107">
        <f>SEKTOR_TL!H22</f>
        <v>69.233667635361726</v>
      </c>
      <c r="F22" s="107">
        <f>SEKTOR_USD!L22</f>
        <v>33.992410248471934</v>
      </c>
      <c r="G22" s="107">
        <f>SEKTOR_TL!L22</f>
        <v>69.233667635361726</v>
      </c>
    </row>
    <row r="23" spans="1:7" s="21" customFormat="1" ht="15.75" x14ac:dyDescent="0.25">
      <c r="A23" s="97" t="s">
        <v>15</v>
      </c>
      <c r="B23" s="107">
        <f>SEKTOR_USD!D23</f>
        <v>17.271418369443285</v>
      </c>
      <c r="C23" s="107">
        <f>SEKTOR_TL!D23</f>
        <v>104.60238306281042</v>
      </c>
      <c r="D23" s="107">
        <f>SEKTOR_USD!H23</f>
        <v>34.169963074679984</v>
      </c>
      <c r="E23" s="107">
        <f>SEKTOR_TL!H23</f>
        <v>69.457918515859319</v>
      </c>
      <c r="F23" s="107">
        <f>SEKTOR_USD!L23</f>
        <v>34.169963074679984</v>
      </c>
      <c r="G23" s="107">
        <f>SEKTOR_TL!L23</f>
        <v>69.457918515859319</v>
      </c>
    </row>
    <row r="24" spans="1:7" ht="14.25" x14ac:dyDescent="0.2">
      <c r="A24" s="99" t="s">
        <v>16</v>
      </c>
      <c r="B24" s="108">
        <f>SEKTOR_USD!D24</f>
        <v>21.450587577082946</v>
      </c>
      <c r="C24" s="108">
        <f>SEKTOR_TL!D24</f>
        <v>111.89374178426841</v>
      </c>
      <c r="D24" s="108">
        <f>SEKTOR_USD!H24</f>
        <v>39.296920829163021</v>
      </c>
      <c r="E24" s="108">
        <f>SEKTOR_TL!H24</f>
        <v>75.933314122175886</v>
      </c>
      <c r="F24" s="108">
        <f>SEKTOR_USD!L24</f>
        <v>39.296920829163021</v>
      </c>
      <c r="G24" s="108">
        <f>SEKTOR_TL!L24</f>
        <v>75.933314122175886</v>
      </c>
    </row>
    <row r="25" spans="1:7" ht="14.25" x14ac:dyDescent="0.2">
      <c r="A25" s="99" t="s">
        <v>17</v>
      </c>
      <c r="B25" s="108">
        <f>SEKTOR_USD!D25</f>
        <v>38.920541078180634</v>
      </c>
      <c r="C25" s="108">
        <f>SEKTOR_TL!D25</f>
        <v>142.37341166478919</v>
      </c>
      <c r="D25" s="108">
        <f>SEKTOR_USD!H25</f>
        <v>29.649850037915709</v>
      </c>
      <c r="E25" s="108">
        <f>SEKTOR_TL!H25</f>
        <v>63.748973465020079</v>
      </c>
      <c r="F25" s="108">
        <f>SEKTOR_USD!L25</f>
        <v>29.649850037915709</v>
      </c>
      <c r="G25" s="108">
        <f>SEKTOR_TL!L25</f>
        <v>63.748973465020079</v>
      </c>
    </row>
    <row r="26" spans="1:7" ht="14.25" x14ac:dyDescent="0.2">
      <c r="A26" s="99" t="s">
        <v>18</v>
      </c>
      <c r="B26" s="108">
        <f>SEKTOR_USD!D26</f>
        <v>-2.0548090593251169</v>
      </c>
      <c r="C26" s="108">
        <f>SEKTOR_TL!D26</f>
        <v>70.884088848248496</v>
      </c>
      <c r="D26" s="108">
        <f>SEKTOR_USD!H26</f>
        <v>22.137267133178465</v>
      </c>
      <c r="E26" s="108">
        <f>SEKTOR_TL!H26</f>
        <v>54.260510976541923</v>
      </c>
      <c r="F26" s="108">
        <f>SEKTOR_USD!L26</f>
        <v>22.137267133178465</v>
      </c>
      <c r="G26" s="108">
        <f>SEKTOR_TL!L26</f>
        <v>54.260510976541923</v>
      </c>
    </row>
    <row r="27" spans="1:7" s="21" customFormat="1" ht="15.75" x14ac:dyDescent="0.25">
      <c r="A27" s="97" t="s">
        <v>19</v>
      </c>
      <c r="B27" s="107">
        <f>SEKTOR_USD!D27</f>
        <v>38.069628523822409</v>
      </c>
      <c r="C27" s="107">
        <f>SEKTOR_TL!D27</f>
        <v>140.88883222658978</v>
      </c>
      <c r="D27" s="107">
        <f>SEKTOR_USD!H27</f>
        <v>38.85046738711447</v>
      </c>
      <c r="E27" s="107">
        <f>SEKTOR_TL!H27</f>
        <v>75.369439248321441</v>
      </c>
      <c r="F27" s="107">
        <f>SEKTOR_USD!L27</f>
        <v>38.85046738711447</v>
      </c>
      <c r="G27" s="107">
        <f>SEKTOR_TL!L27</f>
        <v>75.369439248321441</v>
      </c>
    </row>
    <row r="28" spans="1:7" ht="14.25" x14ac:dyDescent="0.2">
      <c r="A28" s="99" t="s">
        <v>20</v>
      </c>
      <c r="B28" s="108">
        <f>SEKTOR_USD!D28</f>
        <v>38.069628523822409</v>
      </c>
      <c r="C28" s="108">
        <f>SEKTOR_TL!D28</f>
        <v>140.88883222658978</v>
      </c>
      <c r="D28" s="108">
        <f>SEKTOR_USD!H28</f>
        <v>38.85046738711447</v>
      </c>
      <c r="E28" s="108">
        <f>SEKTOR_TL!H28</f>
        <v>75.369439248321441</v>
      </c>
      <c r="F28" s="108">
        <f>SEKTOR_USD!L28</f>
        <v>38.85046738711447</v>
      </c>
      <c r="G28" s="108">
        <f>SEKTOR_TL!L28</f>
        <v>75.369439248321441</v>
      </c>
    </row>
    <row r="29" spans="1:7" s="21" customFormat="1" ht="15.75" x14ac:dyDescent="0.25">
      <c r="A29" s="97" t="s">
        <v>21</v>
      </c>
      <c r="B29" s="107">
        <f>SEKTOR_USD!D29</f>
        <v>26.886257926779862</v>
      </c>
      <c r="C29" s="107">
        <f>SEKTOR_TL!D29</f>
        <v>121.37730668486684</v>
      </c>
      <c r="D29" s="107">
        <f>SEKTOR_USD!H29</f>
        <v>33.067621662398977</v>
      </c>
      <c r="E29" s="107">
        <f>SEKTOR_TL!H29</f>
        <v>68.065650999805825</v>
      </c>
      <c r="F29" s="107">
        <f>SEKTOR_USD!L29</f>
        <v>33.067621662398977</v>
      </c>
      <c r="G29" s="107">
        <f>SEKTOR_TL!L29</f>
        <v>68.065650999805825</v>
      </c>
    </row>
    <row r="30" spans="1:7" ht="14.25" x14ac:dyDescent="0.2">
      <c r="A30" s="99" t="s">
        <v>22</v>
      </c>
      <c r="B30" s="108">
        <f>SEKTOR_USD!D30</f>
        <v>9.5622055199898117</v>
      </c>
      <c r="C30" s="108">
        <f>SEKTOR_TL!D30</f>
        <v>91.152189124100332</v>
      </c>
      <c r="D30" s="108">
        <f>SEKTOR_USD!H30</f>
        <v>18.298829809723781</v>
      </c>
      <c r="E30" s="108">
        <f>SEKTOR_TL!H30</f>
        <v>49.41252872865109</v>
      </c>
      <c r="F30" s="108">
        <f>SEKTOR_USD!L30</f>
        <v>18.298829809723781</v>
      </c>
      <c r="G30" s="108">
        <f>SEKTOR_TL!L30</f>
        <v>49.41252872865109</v>
      </c>
    </row>
    <row r="31" spans="1:7" ht="14.25" x14ac:dyDescent="0.2">
      <c r="A31" s="99" t="s">
        <v>23</v>
      </c>
      <c r="B31" s="108">
        <f>SEKTOR_USD!D31</f>
        <v>5.9421865929365945</v>
      </c>
      <c r="C31" s="108">
        <f>SEKTOR_TL!D31</f>
        <v>84.836374840399671</v>
      </c>
      <c r="D31" s="108">
        <f>SEKTOR_USD!H31</f>
        <v>14.86731374347573</v>
      </c>
      <c r="E31" s="108">
        <f>SEKTOR_TL!H31</f>
        <v>45.078491835337978</v>
      </c>
      <c r="F31" s="108">
        <f>SEKTOR_USD!L31</f>
        <v>14.86731374347573</v>
      </c>
      <c r="G31" s="108">
        <f>SEKTOR_TL!L31</f>
        <v>45.078491835337978</v>
      </c>
    </row>
    <row r="32" spans="1:7" ht="14.25" x14ac:dyDescent="0.2">
      <c r="A32" s="99" t="s">
        <v>24</v>
      </c>
      <c r="B32" s="108">
        <f>SEKTOR_USD!D32</f>
        <v>-8.9976088059041697</v>
      </c>
      <c r="C32" s="108">
        <f>SEKTOR_TL!D32</f>
        <v>58.771048918920897</v>
      </c>
      <c r="D32" s="108">
        <f>SEKTOR_USD!H32</f>
        <v>18.281407765441308</v>
      </c>
      <c r="E32" s="108">
        <f>SEKTOR_TL!H32</f>
        <v>49.390524523740076</v>
      </c>
      <c r="F32" s="108">
        <f>SEKTOR_USD!L32</f>
        <v>18.281407765441308</v>
      </c>
      <c r="G32" s="108">
        <f>SEKTOR_TL!L32</f>
        <v>49.390524523740076</v>
      </c>
    </row>
    <row r="33" spans="1:7" ht="14.25" x14ac:dyDescent="0.2">
      <c r="A33" s="99" t="s">
        <v>105</v>
      </c>
      <c r="B33" s="108">
        <f>SEKTOR_USD!D33</f>
        <v>8.7454553537997981</v>
      </c>
      <c r="C33" s="108">
        <f>SEKTOR_TL!D33</f>
        <v>89.727212495583913</v>
      </c>
      <c r="D33" s="108">
        <f>SEKTOR_USD!H33</f>
        <v>28.315933441140483</v>
      </c>
      <c r="E33" s="108">
        <f>SEKTOR_TL!H33</f>
        <v>62.064224324577431</v>
      </c>
      <c r="F33" s="108">
        <f>SEKTOR_USD!L33</f>
        <v>28.315933441140483</v>
      </c>
      <c r="G33" s="108">
        <f>SEKTOR_TL!L33</f>
        <v>62.064224324577431</v>
      </c>
    </row>
    <row r="34" spans="1:7" ht="14.25" x14ac:dyDescent="0.2">
      <c r="A34" s="99" t="s">
        <v>25</v>
      </c>
      <c r="B34" s="108">
        <f>SEKTOR_USD!D34</f>
        <v>12.567759778580159</v>
      </c>
      <c r="C34" s="108">
        <f>SEKTOR_TL!D34</f>
        <v>96.395952457761808</v>
      </c>
      <c r="D34" s="108">
        <f>SEKTOR_USD!H34</f>
        <v>24.917371603185185</v>
      </c>
      <c r="E34" s="108">
        <f>SEKTOR_TL!H34</f>
        <v>57.771808929883036</v>
      </c>
      <c r="F34" s="108">
        <f>SEKTOR_USD!L34</f>
        <v>24.917371603185185</v>
      </c>
      <c r="G34" s="108">
        <f>SEKTOR_TL!L34</f>
        <v>57.771808929883036</v>
      </c>
    </row>
    <row r="35" spans="1:7" ht="14.25" x14ac:dyDescent="0.2">
      <c r="A35" s="99" t="s">
        <v>26</v>
      </c>
      <c r="B35" s="108">
        <f>SEKTOR_USD!D35</f>
        <v>49.882871472297971</v>
      </c>
      <c r="C35" s="108">
        <f>SEKTOR_TL!D35</f>
        <v>161.49929036348766</v>
      </c>
      <c r="D35" s="108">
        <f>SEKTOR_USD!H35</f>
        <v>49.746930717049395</v>
      </c>
      <c r="E35" s="108">
        <f>SEKTOR_TL!H35</f>
        <v>89.131774369837373</v>
      </c>
      <c r="F35" s="108">
        <f>SEKTOR_USD!L35</f>
        <v>49.746930717049395</v>
      </c>
      <c r="G35" s="108">
        <f>SEKTOR_TL!L35</f>
        <v>89.131774369837373</v>
      </c>
    </row>
    <row r="36" spans="1:7" ht="14.25" x14ac:dyDescent="0.2">
      <c r="A36" s="99" t="s">
        <v>27</v>
      </c>
      <c r="B36" s="108">
        <f>SEKTOR_USD!D36</f>
        <v>66.592974448837396</v>
      </c>
      <c r="C36" s="108">
        <f>SEKTOR_TL!D36</f>
        <v>190.65325590566425</v>
      </c>
      <c r="D36" s="108">
        <f>SEKTOR_USD!H36</f>
        <v>77.352188354056253</v>
      </c>
      <c r="E36" s="108">
        <f>SEKTOR_TL!H36</f>
        <v>123.99747301102606</v>
      </c>
      <c r="F36" s="108">
        <f>SEKTOR_USD!L36</f>
        <v>77.352188354056253</v>
      </c>
      <c r="G36" s="108">
        <f>SEKTOR_TL!L36</f>
        <v>123.99747301102606</v>
      </c>
    </row>
    <row r="37" spans="1:7" ht="14.25" x14ac:dyDescent="0.2">
      <c r="A37" s="99" t="s">
        <v>106</v>
      </c>
      <c r="B37" s="108">
        <f>SEKTOR_USD!D37</f>
        <v>20.059516724245114</v>
      </c>
      <c r="C37" s="108">
        <f>SEKTOR_TL!D37</f>
        <v>109.46675304773585</v>
      </c>
      <c r="D37" s="108">
        <f>SEKTOR_USD!H37</f>
        <v>22.836810548502498</v>
      </c>
      <c r="E37" s="108">
        <f>SEKTOR_TL!H37</f>
        <v>55.144040854285912</v>
      </c>
      <c r="F37" s="108">
        <f>SEKTOR_USD!L37</f>
        <v>22.836810548502498</v>
      </c>
      <c r="G37" s="108">
        <f>SEKTOR_TL!L37</f>
        <v>55.144040854285912</v>
      </c>
    </row>
    <row r="38" spans="1:7" ht="14.25" x14ac:dyDescent="0.2">
      <c r="A38" s="109" t="s">
        <v>28</v>
      </c>
      <c r="B38" s="108">
        <f>SEKTOR_USD!D38</f>
        <v>205.49717495677208</v>
      </c>
      <c r="C38" s="108">
        <f>SEKTOR_TL!D38</f>
        <v>432.99815832532443</v>
      </c>
      <c r="D38" s="108">
        <f>SEKTOR_USD!H38</f>
        <v>79.529505643813707</v>
      </c>
      <c r="E38" s="108">
        <f>SEKTOR_TL!H38</f>
        <v>126.74744511667184</v>
      </c>
      <c r="F38" s="108">
        <f>SEKTOR_USD!L38</f>
        <v>79.529505643813707</v>
      </c>
      <c r="G38" s="108">
        <f>SEKTOR_TL!L38</f>
        <v>126.74744511667184</v>
      </c>
    </row>
    <row r="39" spans="1:7" ht="14.25" x14ac:dyDescent="0.2">
      <c r="A39" s="109" t="s">
        <v>107</v>
      </c>
      <c r="B39" s="108">
        <f>SEKTOR_USD!D39</f>
        <v>54.984152080059815</v>
      </c>
      <c r="C39" s="108">
        <f>SEKTOR_TL!D39</f>
        <v>170.3994485054491</v>
      </c>
      <c r="D39" s="108">
        <f>SEKTOR_USD!H39</f>
        <v>41.518954435566826</v>
      </c>
      <c r="E39" s="108">
        <f>SEKTOR_TL!H39</f>
        <v>78.739763354064621</v>
      </c>
      <c r="F39" s="108">
        <f>SEKTOR_USD!L39</f>
        <v>41.518954435566826</v>
      </c>
      <c r="G39" s="108">
        <f>SEKTOR_TL!L39</f>
        <v>78.739763354064621</v>
      </c>
    </row>
    <row r="40" spans="1:7" ht="14.25" x14ac:dyDescent="0.2">
      <c r="A40" s="109" t="s">
        <v>29</v>
      </c>
      <c r="B40" s="108">
        <f>SEKTOR_USD!D40</f>
        <v>17.158517547820711</v>
      </c>
      <c r="C40" s="108">
        <f>SEKTOR_TL!D40</f>
        <v>104.40540602036555</v>
      </c>
      <c r="D40" s="108">
        <f>SEKTOR_USD!H40</f>
        <v>32.889534637614872</v>
      </c>
      <c r="E40" s="108">
        <f>SEKTOR_TL!H40</f>
        <v>67.840725421509276</v>
      </c>
      <c r="F40" s="108">
        <f>SEKTOR_USD!L40</f>
        <v>32.889534637614872</v>
      </c>
      <c r="G40" s="108">
        <f>SEKTOR_TL!L40</f>
        <v>67.840725421509276</v>
      </c>
    </row>
    <row r="41" spans="1:7" ht="14.25" x14ac:dyDescent="0.2">
      <c r="A41" s="99" t="s">
        <v>30</v>
      </c>
      <c r="B41" s="108">
        <f>SEKTOR_USD!D41</f>
        <v>68.684307517409366</v>
      </c>
      <c r="C41" s="108">
        <f>SEKTOR_TL!D41</f>
        <v>194.30198579703375</v>
      </c>
      <c r="D41" s="108">
        <f>SEKTOR_USD!H41</f>
        <v>40.526304894050988</v>
      </c>
      <c r="E41" s="108">
        <f>SEKTOR_TL!H41</f>
        <v>77.486037696948898</v>
      </c>
      <c r="F41" s="108">
        <f>SEKTOR_USD!L41</f>
        <v>40.526304894050988</v>
      </c>
      <c r="G41" s="108">
        <f>SEKTOR_TL!L41</f>
        <v>77.486037696948898</v>
      </c>
    </row>
    <row r="42" spans="1:7" ht="16.5" x14ac:dyDescent="0.25">
      <c r="A42" s="94" t="s">
        <v>31</v>
      </c>
      <c r="B42" s="107">
        <f>SEKTOR_USD!D42</f>
        <v>11.17503939129819</v>
      </c>
      <c r="C42" s="107">
        <f>SEKTOR_TL!D42</f>
        <v>93.966085793402428</v>
      </c>
      <c r="D42" s="107">
        <f>SEKTOR_USD!H42</f>
        <v>38.886421263684056</v>
      </c>
      <c r="E42" s="107">
        <f>SEKTOR_TL!H42</f>
        <v>75.414849330775354</v>
      </c>
      <c r="F42" s="107">
        <f>SEKTOR_USD!L42</f>
        <v>38.886421263684056</v>
      </c>
      <c r="G42" s="107">
        <f>SEKTOR_TL!L42</f>
        <v>75.414849330775354</v>
      </c>
    </row>
    <row r="43" spans="1:7" ht="14.25" x14ac:dyDescent="0.2">
      <c r="A43" s="99" t="s">
        <v>32</v>
      </c>
      <c r="B43" s="108">
        <f>SEKTOR_USD!D43</f>
        <v>11.17503939129819</v>
      </c>
      <c r="C43" s="108">
        <f>SEKTOR_TL!D43</f>
        <v>93.966085793402428</v>
      </c>
      <c r="D43" s="108">
        <f>SEKTOR_USD!H43</f>
        <v>38.886421263684056</v>
      </c>
      <c r="E43" s="108">
        <f>SEKTOR_TL!H43</f>
        <v>75.414849330775354</v>
      </c>
      <c r="F43" s="108">
        <f>SEKTOR_USD!L43</f>
        <v>38.886421263684056</v>
      </c>
      <c r="G43" s="108">
        <f>SEKTOR_TL!L43</f>
        <v>75.414849330775354</v>
      </c>
    </row>
    <row r="44" spans="1:7" ht="18" x14ac:dyDescent="0.25">
      <c r="A44" s="110" t="s">
        <v>40</v>
      </c>
      <c r="B44" s="111">
        <f>SEKTOR_USD!D44</f>
        <v>26.543166751076075</v>
      </c>
      <c r="C44" s="111">
        <f>SEKTOR_TL!D44</f>
        <v>120.77871861342669</v>
      </c>
      <c r="D44" s="111">
        <f>SEKTOR_USD!H44</f>
        <v>32.28108446869566</v>
      </c>
      <c r="E44" s="111">
        <f>SEKTOR_TL!H44</f>
        <v>67.072247166146866</v>
      </c>
      <c r="F44" s="111">
        <f>SEKTOR_USD!L44</f>
        <v>32.28108446869566</v>
      </c>
      <c r="G44" s="111">
        <f>SEKTOR_TL!L44</f>
        <v>67.072247166146866</v>
      </c>
    </row>
    <row r="45" spans="1:7" ht="14.25" hidden="1" x14ac:dyDescent="0.2">
      <c r="A45" s="42" t="s">
        <v>34</v>
      </c>
      <c r="B45" s="47"/>
      <c r="C45" s="47"/>
      <c r="D45" s="41" t="e">
        <f>SEKTOR_USD!#REF!</f>
        <v>#REF!</v>
      </c>
      <c r="E45" s="41" t="e">
        <f>SEKTOR_TL!H45</f>
        <v>#REF!</v>
      </c>
      <c r="F45" s="41" t="e">
        <f>SEKTOR_USD!#REF!</f>
        <v>#REF!</v>
      </c>
      <c r="G45" s="41" t="e">
        <f>SEKTOR_TL!L45</f>
        <v>#REF!</v>
      </c>
    </row>
    <row r="46" spans="1:7" s="22" customFormat="1" ht="18" hidden="1" x14ac:dyDescent="0.25">
      <c r="A46" s="43" t="s">
        <v>40</v>
      </c>
      <c r="B46" s="48">
        <f>SEKTOR_USD!D45</f>
        <v>6.6447989774979206</v>
      </c>
      <c r="C46" s="48">
        <f>SEKTOR_TL!D46</f>
        <v>36.15774022688349</v>
      </c>
      <c r="D46" s="48">
        <f>SEKTOR_USD!H45</f>
        <v>39.461953084886673</v>
      </c>
      <c r="E46" s="48">
        <f>SEKTOR_TL!H46</f>
        <v>65.051243155124396</v>
      </c>
      <c r="F46" s="48">
        <f>SEKTOR_USD!L45</f>
        <v>39.461953084886673</v>
      </c>
      <c r="G46" s="48">
        <f>SEKTOR_TL!L46</f>
        <v>59.882952222262297</v>
      </c>
    </row>
    <row r="47" spans="1:7" s="22" customFormat="1" ht="18" x14ac:dyDescent="0.25">
      <c r="A47" s="23"/>
      <c r="B47" s="25"/>
      <c r="C47" s="25"/>
      <c r="D47" s="25"/>
      <c r="E47" s="25"/>
    </row>
    <row r="48" spans="1:7" x14ac:dyDescent="0.2">
      <c r="A48" s="21" t="s">
        <v>36</v>
      </c>
    </row>
    <row r="49" spans="1:1" x14ac:dyDescent="0.2">
      <c r="A49" s="28"/>
    </row>
  </sheetData>
  <mergeCells count="4">
    <mergeCell ref="B6:C6"/>
    <mergeCell ref="D6:E6"/>
    <mergeCell ref="F6:G6"/>
    <mergeCell ref="A5:G5"/>
  </mergeCells>
  <printOptions horizontalCentered="1" verticalCentered="1"/>
  <pageMargins left="0.11811023622047245" right="0" top="0.19685039370078741" bottom="0.19685039370078741" header="0.51181102362204722" footer="0.51181102362204722"/>
  <pageSetup paperSize="9" scale="70" orientation="landscape" horizontalDpi="4294967294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3"/>
  <sheetViews>
    <sheetView showGridLines="0" zoomScale="80" zoomScaleNormal="80" workbookViewId="0">
      <selection activeCell="C2" sqref="C2:K2"/>
    </sheetView>
  </sheetViews>
  <sheetFormatPr defaultColWidth="9.140625" defaultRowHeight="12.75" x14ac:dyDescent="0.2"/>
  <cols>
    <col min="1" max="1" width="32.28515625" customWidth="1"/>
    <col min="2" max="2" width="12.7109375" bestFit="1" customWidth="1"/>
    <col min="3" max="3" width="12.85546875" customWidth="1"/>
    <col min="4" max="4" width="12.140625" bestFit="1" customWidth="1"/>
    <col min="5" max="5" width="13.5703125" bestFit="1" customWidth="1"/>
    <col min="6" max="7" width="14.140625" bestFit="1" customWidth="1"/>
    <col min="8" max="8" width="12.140625" bestFit="1" customWidth="1"/>
    <col min="9" max="9" width="15" bestFit="1" customWidth="1"/>
    <col min="10" max="11" width="14.140625" bestFit="1" customWidth="1"/>
    <col min="12" max="12" width="10.28515625" customWidth="1"/>
    <col min="13" max="13" width="15" bestFit="1" customWidth="1"/>
  </cols>
  <sheetData>
    <row r="2" spans="1:13" ht="26.25" x14ac:dyDescent="0.4">
      <c r="C2" s="155" t="s">
        <v>123</v>
      </c>
      <c r="D2" s="155"/>
      <c r="E2" s="155"/>
      <c r="F2" s="155"/>
      <c r="G2" s="155"/>
      <c r="H2" s="155"/>
      <c r="I2" s="155"/>
      <c r="J2" s="155"/>
      <c r="K2" s="155"/>
    </row>
    <row r="6" spans="1:13" ht="22.5" customHeight="1" x14ac:dyDescent="0.2">
      <c r="A6" s="163" t="s">
        <v>113</v>
      </c>
      <c r="B6" s="164"/>
      <c r="C6" s="164"/>
      <c r="D6" s="164"/>
      <c r="E6" s="164"/>
      <c r="F6" s="164"/>
      <c r="G6" s="164"/>
      <c r="H6" s="164"/>
      <c r="I6" s="164"/>
      <c r="J6" s="164"/>
      <c r="K6" s="164"/>
      <c r="L6" s="164"/>
      <c r="M6" s="165"/>
    </row>
    <row r="7" spans="1:13" ht="24" customHeight="1" x14ac:dyDescent="0.2">
      <c r="A7" s="50"/>
      <c r="B7" s="151" t="s">
        <v>125</v>
      </c>
      <c r="C7" s="151"/>
      <c r="D7" s="151"/>
      <c r="E7" s="151"/>
      <c r="F7" s="151" t="s">
        <v>126</v>
      </c>
      <c r="G7" s="151"/>
      <c r="H7" s="151"/>
      <c r="I7" s="151"/>
      <c r="J7" s="151" t="s">
        <v>104</v>
      </c>
      <c r="K7" s="151"/>
      <c r="L7" s="151"/>
      <c r="M7" s="151"/>
    </row>
    <row r="8" spans="1:13" ht="60.75" x14ac:dyDescent="0.25">
      <c r="A8" s="51" t="s">
        <v>41</v>
      </c>
      <c r="B8" s="73">
        <v>2020</v>
      </c>
      <c r="C8" s="74">
        <v>2021</v>
      </c>
      <c r="D8" s="7" t="s">
        <v>119</v>
      </c>
      <c r="E8" s="7" t="s">
        <v>116</v>
      </c>
      <c r="F8" s="5">
        <v>2020</v>
      </c>
      <c r="G8" s="6">
        <v>2021</v>
      </c>
      <c r="H8" s="7" t="s">
        <v>119</v>
      </c>
      <c r="I8" s="7" t="s">
        <v>116</v>
      </c>
      <c r="J8" s="5" t="s">
        <v>127</v>
      </c>
      <c r="K8" s="5" t="s">
        <v>128</v>
      </c>
      <c r="L8" s="7" t="s">
        <v>119</v>
      </c>
      <c r="M8" s="7" t="s">
        <v>116</v>
      </c>
    </row>
    <row r="9" spans="1:13" ht="22.5" customHeight="1" x14ac:dyDescent="0.25">
      <c r="A9" s="52" t="s">
        <v>197</v>
      </c>
      <c r="B9" s="77">
        <v>4691127.5004500002</v>
      </c>
      <c r="C9" s="77">
        <v>6863842.9650600003</v>
      </c>
      <c r="D9" s="64">
        <f>(C9-B9)/B9*100</f>
        <v>46.315421279885925</v>
      </c>
      <c r="E9" s="79">
        <f t="shared" ref="E9:E23" si="0">C9/C$23*100</f>
        <v>33.191538828838254</v>
      </c>
      <c r="F9" s="77">
        <v>45511345.758919999</v>
      </c>
      <c r="G9" s="77">
        <v>67813283.234040007</v>
      </c>
      <c r="H9" s="64">
        <f t="shared" ref="H9:H22" si="1">(G9-F9)/F9*100</f>
        <v>49.003027933422381</v>
      </c>
      <c r="I9" s="66">
        <f t="shared" ref="I9:I23" si="2">G9/G$23*100</f>
        <v>32.831706976701568</v>
      </c>
      <c r="J9" s="77">
        <v>45511345.758919999</v>
      </c>
      <c r="K9" s="77">
        <v>67813283.234040007</v>
      </c>
      <c r="L9" s="64">
        <f t="shared" ref="L9:L23" si="3">(K9-J9)/J9*100</f>
        <v>49.003027933422381</v>
      </c>
      <c r="M9" s="79">
        <f t="shared" ref="M9:M23" si="4">K9/K$23*100</f>
        <v>32.831706976701568</v>
      </c>
    </row>
    <row r="10" spans="1:13" ht="22.5" customHeight="1" x14ac:dyDescent="0.25">
      <c r="A10" s="52" t="s">
        <v>198</v>
      </c>
      <c r="B10" s="77">
        <v>2958407.0364600001</v>
      </c>
      <c r="C10" s="77">
        <v>3075533.6699299999</v>
      </c>
      <c r="D10" s="64">
        <f t="shared" ref="D10:D23" si="5">(C10-B10)/B10*100</f>
        <v>3.9591115092178901</v>
      </c>
      <c r="E10" s="79">
        <f t="shared" si="0"/>
        <v>14.872382096228314</v>
      </c>
      <c r="F10" s="77">
        <v>26847592.49467</v>
      </c>
      <c r="G10" s="77">
        <v>30767911.57155</v>
      </c>
      <c r="H10" s="64">
        <f t="shared" si="1"/>
        <v>14.602125228391685</v>
      </c>
      <c r="I10" s="66">
        <f t="shared" si="2"/>
        <v>14.896241692293213</v>
      </c>
      <c r="J10" s="77">
        <v>26847592.49467</v>
      </c>
      <c r="K10" s="77">
        <v>30767911.57155</v>
      </c>
      <c r="L10" s="64">
        <f t="shared" si="3"/>
        <v>14.602125228391685</v>
      </c>
      <c r="M10" s="79">
        <f t="shared" si="4"/>
        <v>14.896241692293213</v>
      </c>
    </row>
    <row r="11" spans="1:13" ht="22.5" customHeight="1" x14ac:dyDescent="0.25">
      <c r="A11" s="52" t="s">
        <v>199</v>
      </c>
      <c r="B11" s="77">
        <v>1756914.1465799999</v>
      </c>
      <c r="C11" s="77">
        <v>2022770.1206</v>
      </c>
      <c r="D11" s="64">
        <f t="shared" si="5"/>
        <v>15.131984368019005</v>
      </c>
      <c r="E11" s="79">
        <f t="shared" si="0"/>
        <v>9.7815252099261638</v>
      </c>
      <c r="F11" s="77">
        <v>17928823.575460002</v>
      </c>
      <c r="G11" s="77">
        <v>22472850.940189999</v>
      </c>
      <c r="H11" s="64">
        <f t="shared" si="1"/>
        <v>25.344816103548556</v>
      </c>
      <c r="I11" s="66">
        <f t="shared" si="2"/>
        <v>10.880199598255823</v>
      </c>
      <c r="J11" s="77">
        <v>17928823.575460002</v>
      </c>
      <c r="K11" s="77">
        <v>22472850.940189999</v>
      </c>
      <c r="L11" s="64">
        <f t="shared" si="3"/>
        <v>25.344816103548556</v>
      </c>
      <c r="M11" s="79">
        <f t="shared" si="4"/>
        <v>10.880199598255823</v>
      </c>
    </row>
    <row r="12" spans="1:13" ht="22.5" customHeight="1" x14ac:dyDescent="0.25">
      <c r="A12" s="52" t="s">
        <v>200</v>
      </c>
      <c r="B12" s="77">
        <v>1588647.9632600001</v>
      </c>
      <c r="C12" s="77">
        <v>2079765.5991100001</v>
      </c>
      <c r="D12" s="64">
        <f t="shared" si="5"/>
        <v>30.914189122314887</v>
      </c>
      <c r="E12" s="79">
        <f t="shared" si="0"/>
        <v>10.057138688798396</v>
      </c>
      <c r="F12" s="77">
        <v>15544823.77251</v>
      </c>
      <c r="G12" s="77">
        <v>19702575.137669999</v>
      </c>
      <c r="H12" s="64">
        <f t="shared" si="1"/>
        <v>26.746854297008564</v>
      </c>
      <c r="I12" s="66">
        <f t="shared" si="2"/>
        <v>9.5389744126372022</v>
      </c>
      <c r="J12" s="77">
        <v>15544823.77251</v>
      </c>
      <c r="K12" s="77">
        <v>19702575.137669999</v>
      </c>
      <c r="L12" s="64">
        <f t="shared" si="3"/>
        <v>26.746854297008564</v>
      </c>
      <c r="M12" s="79">
        <f t="shared" si="4"/>
        <v>9.5389744126372022</v>
      </c>
    </row>
    <row r="13" spans="1:13" ht="22.5" customHeight="1" x14ac:dyDescent="0.25">
      <c r="A13" s="53" t="s">
        <v>201</v>
      </c>
      <c r="B13" s="77">
        <v>1256162.63943</v>
      </c>
      <c r="C13" s="77">
        <v>1559885.80531</v>
      </c>
      <c r="D13" s="64">
        <f t="shared" si="5"/>
        <v>24.178649829755987</v>
      </c>
      <c r="E13" s="79">
        <f t="shared" si="0"/>
        <v>7.5431519251035057</v>
      </c>
      <c r="F13" s="77">
        <v>13003571.176000001</v>
      </c>
      <c r="G13" s="77">
        <v>16325342.472279999</v>
      </c>
      <c r="H13" s="64">
        <f t="shared" si="1"/>
        <v>25.545069514525476</v>
      </c>
      <c r="I13" s="66">
        <f t="shared" si="2"/>
        <v>7.9038919041033715</v>
      </c>
      <c r="J13" s="77">
        <v>13003571.176000001</v>
      </c>
      <c r="K13" s="77">
        <v>16325342.472279999</v>
      </c>
      <c r="L13" s="64">
        <f t="shared" si="3"/>
        <v>25.545069514525476</v>
      </c>
      <c r="M13" s="79">
        <f t="shared" si="4"/>
        <v>7.9038919041033715</v>
      </c>
    </row>
    <row r="14" spans="1:13" ht="22.5" customHeight="1" x14ac:dyDescent="0.25">
      <c r="A14" s="52" t="s">
        <v>202</v>
      </c>
      <c r="B14" s="77">
        <v>1262049.3180800001</v>
      </c>
      <c r="C14" s="77">
        <v>1787383.0473100001</v>
      </c>
      <c r="D14" s="64">
        <f t="shared" si="5"/>
        <v>41.625451692268932</v>
      </c>
      <c r="E14" s="79">
        <f t="shared" si="0"/>
        <v>8.6432621082377157</v>
      </c>
      <c r="F14" s="77">
        <v>11185509.65528</v>
      </c>
      <c r="G14" s="77">
        <v>16320372.64311</v>
      </c>
      <c r="H14" s="64">
        <f t="shared" si="1"/>
        <v>45.906383759689867</v>
      </c>
      <c r="I14" s="66">
        <f t="shared" si="2"/>
        <v>7.9014857682070962</v>
      </c>
      <c r="J14" s="77">
        <v>11185509.65528</v>
      </c>
      <c r="K14" s="77">
        <v>16320372.64311</v>
      </c>
      <c r="L14" s="64">
        <f t="shared" si="3"/>
        <v>45.906383759689867</v>
      </c>
      <c r="M14" s="79">
        <f t="shared" si="4"/>
        <v>7.9014857682070962</v>
      </c>
    </row>
    <row r="15" spans="1:13" ht="22.5" customHeight="1" x14ac:dyDescent="0.25">
      <c r="A15" s="52" t="s">
        <v>203</v>
      </c>
      <c r="B15" s="77">
        <v>1026668.48086</v>
      </c>
      <c r="C15" s="77">
        <v>1119824.6838400001</v>
      </c>
      <c r="D15" s="64">
        <f t="shared" si="5"/>
        <v>9.0736401006454148</v>
      </c>
      <c r="E15" s="79">
        <f t="shared" si="0"/>
        <v>5.4151449362073185</v>
      </c>
      <c r="F15" s="77">
        <v>9268733.1156200003</v>
      </c>
      <c r="G15" s="77">
        <v>11717783.4915</v>
      </c>
      <c r="H15" s="64">
        <f t="shared" si="1"/>
        <v>26.422708964969249</v>
      </c>
      <c r="I15" s="66">
        <f t="shared" si="2"/>
        <v>5.6731486172349932</v>
      </c>
      <c r="J15" s="77">
        <v>9268733.1156200003</v>
      </c>
      <c r="K15" s="77">
        <v>11717783.4915</v>
      </c>
      <c r="L15" s="64">
        <f t="shared" si="3"/>
        <v>26.422708964969249</v>
      </c>
      <c r="M15" s="79">
        <f t="shared" si="4"/>
        <v>5.6731486172349932</v>
      </c>
    </row>
    <row r="16" spans="1:13" ht="22.5" customHeight="1" x14ac:dyDescent="0.25">
      <c r="A16" s="52" t="s">
        <v>204</v>
      </c>
      <c r="B16" s="77">
        <v>858982.57137000002</v>
      </c>
      <c r="C16" s="77">
        <v>1034831.74362</v>
      </c>
      <c r="D16" s="64">
        <f t="shared" si="5"/>
        <v>20.471797462611647</v>
      </c>
      <c r="E16" s="79">
        <f t="shared" si="0"/>
        <v>5.0041439139156321</v>
      </c>
      <c r="F16" s="77">
        <v>7832601.0778599996</v>
      </c>
      <c r="G16" s="77">
        <v>9830710.7021299992</v>
      </c>
      <c r="H16" s="64">
        <f t="shared" si="1"/>
        <v>25.510167113169473</v>
      </c>
      <c r="I16" s="66">
        <f t="shared" si="2"/>
        <v>4.7595249448568504</v>
      </c>
      <c r="J16" s="77">
        <v>7832601.0778599996</v>
      </c>
      <c r="K16" s="77">
        <v>9830710.7021299992</v>
      </c>
      <c r="L16" s="64">
        <f t="shared" si="3"/>
        <v>25.510167113169473</v>
      </c>
      <c r="M16" s="79">
        <f t="shared" si="4"/>
        <v>4.7595249448568504</v>
      </c>
    </row>
    <row r="17" spans="1:13" ht="22.5" customHeight="1" x14ac:dyDescent="0.25">
      <c r="A17" s="52" t="s">
        <v>205</v>
      </c>
      <c r="B17" s="77">
        <v>249335.81745999999</v>
      </c>
      <c r="C17" s="77">
        <v>331645.15951999999</v>
      </c>
      <c r="D17" s="64">
        <f t="shared" si="5"/>
        <v>33.011439310441062</v>
      </c>
      <c r="E17" s="79">
        <f t="shared" si="0"/>
        <v>1.6037390781868091</v>
      </c>
      <c r="F17" s="77">
        <v>2399996.0546400002</v>
      </c>
      <c r="G17" s="77">
        <v>3407390.4609900001</v>
      </c>
      <c r="H17" s="64">
        <f t="shared" si="1"/>
        <v>41.974835933682783</v>
      </c>
      <c r="I17" s="66">
        <f t="shared" si="2"/>
        <v>1.6496833634251251</v>
      </c>
      <c r="J17" s="77">
        <v>2399996.0546400002</v>
      </c>
      <c r="K17" s="77">
        <v>3407390.4609900001</v>
      </c>
      <c r="L17" s="64">
        <f t="shared" si="3"/>
        <v>41.974835933682783</v>
      </c>
      <c r="M17" s="79">
        <f t="shared" si="4"/>
        <v>1.6496833634251251</v>
      </c>
    </row>
    <row r="18" spans="1:13" ht="22.5" customHeight="1" x14ac:dyDescent="0.25">
      <c r="A18" s="52" t="s">
        <v>206</v>
      </c>
      <c r="B18" s="77">
        <v>224090.23783</v>
      </c>
      <c r="C18" s="77">
        <v>228288.25855999999</v>
      </c>
      <c r="D18" s="64">
        <f t="shared" si="5"/>
        <v>1.8733617183202349</v>
      </c>
      <c r="E18" s="79">
        <f t="shared" si="0"/>
        <v>1.103935308067741</v>
      </c>
      <c r="F18" s="77">
        <v>2068107.4253</v>
      </c>
      <c r="G18" s="77">
        <v>2542902.1874000002</v>
      </c>
      <c r="H18" s="64">
        <f t="shared" si="1"/>
        <v>22.957935177430464</v>
      </c>
      <c r="I18" s="66">
        <f t="shared" si="2"/>
        <v>1.2311425653731238</v>
      </c>
      <c r="J18" s="77">
        <v>2068107.4253</v>
      </c>
      <c r="K18" s="77">
        <v>2542902.1874000002</v>
      </c>
      <c r="L18" s="64">
        <f t="shared" si="3"/>
        <v>22.957935177430464</v>
      </c>
      <c r="M18" s="79">
        <f t="shared" si="4"/>
        <v>1.2311425653731238</v>
      </c>
    </row>
    <row r="19" spans="1:13" ht="22.5" customHeight="1" x14ac:dyDescent="0.25">
      <c r="A19" s="52" t="s">
        <v>207</v>
      </c>
      <c r="B19" s="77">
        <v>201214.47566</v>
      </c>
      <c r="C19" s="77">
        <v>253474.5012</v>
      </c>
      <c r="D19" s="64">
        <f t="shared" si="5"/>
        <v>25.972299144275198</v>
      </c>
      <c r="E19" s="79">
        <f t="shared" si="0"/>
        <v>1.2257286175582931</v>
      </c>
      <c r="F19" s="77">
        <v>1921119.7084900001</v>
      </c>
      <c r="G19" s="77">
        <v>2538584.0667500002</v>
      </c>
      <c r="H19" s="64">
        <f t="shared" si="1"/>
        <v>32.140858038738621</v>
      </c>
      <c r="I19" s="66">
        <f t="shared" si="2"/>
        <v>1.2290519532524637</v>
      </c>
      <c r="J19" s="77">
        <v>1921119.7084900001</v>
      </c>
      <c r="K19" s="77">
        <v>2538584.0667500002</v>
      </c>
      <c r="L19" s="64">
        <f t="shared" si="3"/>
        <v>32.140858038738621</v>
      </c>
      <c r="M19" s="79">
        <f t="shared" si="4"/>
        <v>1.2290519532524637</v>
      </c>
    </row>
    <row r="20" spans="1:13" ht="22.5" customHeight="1" x14ac:dyDescent="0.25">
      <c r="A20" s="52" t="s">
        <v>208</v>
      </c>
      <c r="B20" s="77">
        <v>131477.70892999999</v>
      </c>
      <c r="C20" s="77">
        <v>156066.85931</v>
      </c>
      <c r="D20" s="64">
        <f t="shared" si="5"/>
        <v>18.70214394524589</v>
      </c>
      <c r="E20" s="79">
        <f t="shared" si="0"/>
        <v>0.7546937258109927</v>
      </c>
      <c r="F20" s="77">
        <v>1503356.2003500001</v>
      </c>
      <c r="G20" s="77">
        <v>1685198.04104</v>
      </c>
      <c r="H20" s="64">
        <f t="shared" si="1"/>
        <v>12.095725593685977</v>
      </c>
      <c r="I20" s="66">
        <f t="shared" si="2"/>
        <v>0.81588629310553729</v>
      </c>
      <c r="J20" s="77">
        <v>1503356.2003500001</v>
      </c>
      <c r="K20" s="77">
        <v>1685198.04104</v>
      </c>
      <c r="L20" s="64">
        <f t="shared" si="3"/>
        <v>12.095725593685977</v>
      </c>
      <c r="M20" s="79">
        <f t="shared" si="4"/>
        <v>0.81588629310553729</v>
      </c>
    </row>
    <row r="21" spans="1:13" ht="22.5" customHeight="1" x14ac:dyDescent="0.25">
      <c r="A21" s="52" t="s">
        <v>209</v>
      </c>
      <c r="B21" s="77">
        <v>136773.34146</v>
      </c>
      <c r="C21" s="77">
        <v>145100.28607</v>
      </c>
      <c r="D21" s="64">
        <f t="shared" si="5"/>
        <v>6.0881342234628812</v>
      </c>
      <c r="E21" s="79">
        <f t="shared" si="0"/>
        <v>0.70166258227119038</v>
      </c>
      <c r="F21" s="77">
        <v>1127794.8324200001</v>
      </c>
      <c r="G21" s="77">
        <v>1401833.80837</v>
      </c>
      <c r="H21" s="64">
        <f t="shared" si="1"/>
        <v>24.298655045436981</v>
      </c>
      <c r="I21" s="66">
        <f t="shared" si="2"/>
        <v>0.67869589306855216</v>
      </c>
      <c r="J21" s="77">
        <v>1127794.8324200001</v>
      </c>
      <c r="K21" s="77">
        <v>1401833.80837</v>
      </c>
      <c r="L21" s="64">
        <f t="shared" si="3"/>
        <v>24.298655045436981</v>
      </c>
      <c r="M21" s="79">
        <f t="shared" si="4"/>
        <v>0.67869589306855216</v>
      </c>
    </row>
    <row r="22" spans="1:13" ht="22.5" customHeight="1" x14ac:dyDescent="0.25">
      <c r="A22" s="52" t="s">
        <v>210</v>
      </c>
      <c r="B22" s="77">
        <v>0</v>
      </c>
      <c r="C22" s="77">
        <v>21083.362659999999</v>
      </c>
      <c r="D22" s="64" t="e">
        <f t="shared" si="5"/>
        <v>#DIV/0!</v>
      </c>
      <c r="E22" s="79">
        <f t="shared" si="0"/>
        <v>0.10195298084966481</v>
      </c>
      <c r="F22" s="77">
        <v>0</v>
      </c>
      <c r="G22" s="77">
        <v>21410.817299999999</v>
      </c>
      <c r="H22" s="64" t="e">
        <f t="shared" si="1"/>
        <v>#DIV/0!</v>
      </c>
      <c r="I22" s="66">
        <f t="shared" si="2"/>
        <v>1.0366017485088133E-2</v>
      </c>
      <c r="J22" s="77">
        <v>0</v>
      </c>
      <c r="K22" s="77">
        <v>21410.817299999999</v>
      </c>
      <c r="L22" s="64" t="e">
        <f t="shared" si="3"/>
        <v>#DIV/0!</v>
      </c>
      <c r="M22" s="79">
        <f t="shared" si="4"/>
        <v>1.0366017485088133E-2</v>
      </c>
    </row>
    <row r="23" spans="1:13" ht="24" customHeight="1" x14ac:dyDescent="0.2">
      <c r="A23" s="68" t="s">
        <v>42</v>
      </c>
      <c r="B23" s="78">
        <f>SUM(B9:B22)</f>
        <v>16341851.237830004</v>
      </c>
      <c r="C23" s="78">
        <f>SUM(C9:C22)</f>
        <v>20679496.062100001</v>
      </c>
      <c r="D23" s="76">
        <f t="shared" si="5"/>
        <v>26.543166751076008</v>
      </c>
      <c r="E23" s="80">
        <f t="shared" si="0"/>
        <v>100</v>
      </c>
      <c r="F23" s="67">
        <f>SUM(F9:F22)</f>
        <v>156143374.84751996</v>
      </c>
      <c r="G23" s="67">
        <f>SUM(G9:G22)</f>
        <v>206548149.57431999</v>
      </c>
      <c r="H23" s="76">
        <f>(G23-F23)/F23*100</f>
        <v>32.281084468695667</v>
      </c>
      <c r="I23" s="70">
        <f t="shared" si="2"/>
        <v>100</v>
      </c>
      <c r="J23" s="78">
        <f>SUM(J9:J22)</f>
        <v>156143374.84751996</v>
      </c>
      <c r="K23" s="78">
        <f>SUM(K9:K22)</f>
        <v>206548149.57431999</v>
      </c>
      <c r="L23" s="76">
        <f t="shared" si="3"/>
        <v>32.281084468695667</v>
      </c>
      <c r="M23" s="80">
        <f t="shared" si="4"/>
        <v>100</v>
      </c>
    </row>
  </sheetData>
  <mergeCells count="5">
    <mergeCell ref="B7:E7"/>
    <mergeCell ref="F7:I7"/>
    <mergeCell ref="J7:M7"/>
    <mergeCell ref="A6:M6"/>
    <mergeCell ref="C2:K2"/>
  </mergeCells>
  <pageMargins left="0.4" right="0.23622047244094491" top="0.7" bottom="0.35433070866141736" header="0.54" footer="0.51181102362204722"/>
  <pageSetup paperSize="9" scale="70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7:N60"/>
  <sheetViews>
    <sheetView showGridLines="0" topLeftCell="C1" workbookViewId="0">
      <selection activeCell="K3" sqref="K3"/>
    </sheetView>
  </sheetViews>
  <sheetFormatPr defaultColWidth="9.140625" defaultRowHeight="12.75" x14ac:dyDescent="0.2"/>
  <cols>
    <col min="1" max="2" width="0" hidden="1" customWidth="1"/>
    <col min="10" max="10" width="11.5703125" bestFit="1" customWidth="1"/>
    <col min="11" max="11" width="12.140625" customWidth="1"/>
  </cols>
  <sheetData>
    <row r="7" spans="9:9" x14ac:dyDescent="0.2">
      <c r="I7" s="29"/>
    </row>
    <row r="8" spans="9:9" x14ac:dyDescent="0.2">
      <c r="I8" s="29"/>
    </row>
    <row r="9" spans="9:9" x14ac:dyDescent="0.2">
      <c r="I9" s="29"/>
    </row>
    <row r="10" spans="9:9" x14ac:dyDescent="0.2">
      <c r="I10" s="29"/>
    </row>
    <row r="17" spans="3:14" ht="12.75" customHeight="1" x14ac:dyDescent="0.2"/>
    <row r="21" spans="3:14" x14ac:dyDescent="0.2">
      <c r="C21" s="1"/>
    </row>
    <row r="22" spans="3:14" x14ac:dyDescent="0.2">
      <c r="C22" s="65"/>
    </row>
    <row r="24" spans="3:14" x14ac:dyDescent="0.2">
      <c r="H24" s="29"/>
      <c r="I24" s="29"/>
    </row>
    <row r="25" spans="3:14" x14ac:dyDescent="0.2">
      <c r="H25" s="29"/>
      <c r="I25" s="29"/>
    </row>
    <row r="26" spans="3:14" x14ac:dyDescent="0.2">
      <c r="H26" s="166"/>
      <c r="I26" s="166"/>
      <c r="N26" t="s">
        <v>43</v>
      </c>
    </row>
    <row r="27" spans="3:14" x14ac:dyDescent="0.2">
      <c r="H27" s="166"/>
      <c r="I27" s="166"/>
    </row>
    <row r="28" spans="3:14" ht="12.75" customHeight="1" x14ac:dyDescent="0.2"/>
    <row r="29" spans="3:14" ht="12.75" customHeight="1" x14ac:dyDescent="0.2"/>
    <row r="30" spans="3:14" ht="9.75" customHeight="1" x14ac:dyDescent="0.2"/>
    <row r="37" spans="8:9" x14ac:dyDescent="0.2">
      <c r="H37" s="29"/>
      <c r="I37" s="29"/>
    </row>
    <row r="38" spans="8:9" x14ac:dyDescent="0.2">
      <c r="H38" s="29"/>
      <c r="I38" s="29"/>
    </row>
    <row r="39" spans="8:9" x14ac:dyDescent="0.2">
      <c r="H39" s="166"/>
      <c r="I39" s="166"/>
    </row>
    <row r="40" spans="8:9" x14ac:dyDescent="0.2">
      <c r="H40" s="166"/>
      <c r="I40" s="166"/>
    </row>
    <row r="41" spans="8:9" ht="12.75" customHeight="1" x14ac:dyDescent="0.2"/>
    <row r="42" spans="8:9" ht="13.5" customHeight="1" x14ac:dyDescent="0.2"/>
    <row r="43" spans="8:9" ht="12.75" customHeight="1" x14ac:dyDescent="0.2"/>
    <row r="49" spans="3:9" x14ac:dyDescent="0.2">
      <c r="H49" s="29"/>
      <c r="I49" s="29"/>
    </row>
    <row r="50" spans="3:9" x14ac:dyDescent="0.2">
      <c r="H50" s="29"/>
      <c r="I50" s="29"/>
    </row>
    <row r="51" spans="3:9" x14ac:dyDescent="0.2">
      <c r="H51" s="166"/>
      <c r="I51" s="166"/>
    </row>
    <row r="52" spans="3:9" x14ac:dyDescent="0.2">
      <c r="H52" s="166"/>
      <c r="I52" s="166"/>
    </row>
    <row r="55" spans="3:9" ht="15.75" customHeight="1" x14ac:dyDescent="0.2"/>
    <row r="56" spans="3:9" ht="12.75" customHeight="1" x14ac:dyDescent="0.2"/>
    <row r="57" spans="3:9" ht="12.75" customHeight="1" x14ac:dyDescent="0.2"/>
    <row r="58" spans="3:9" ht="12.75" customHeight="1" x14ac:dyDescent="0.2"/>
    <row r="60" spans="3:9" x14ac:dyDescent="0.2">
      <c r="C60" s="30"/>
    </row>
  </sheetData>
  <mergeCells count="3">
    <mergeCell ref="H26:I27"/>
    <mergeCell ref="H39:I40"/>
    <mergeCell ref="H51:I52"/>
  </mergeCells>
  <pageMargins left="0.74803149606299213" right="0.74803149606299213" top="0" bottom="0" header="0.51181102362204722" footer="0.51181102362204722"/>
  <pageSetup paperSize="9" orientation="portrait" horizontalDpi="4294967294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"/>
  <sheetViews>
    <sheetView showGridLines="0" zoomScale="90" zoomScaleNormal="90" workbookViewId="0">
      <selection activeCell="B3" sqref="B3"/>
    </sheetView>
  </sheetViews>
  <sheetFormatPr defaultColWidth="9.140625" defaultRowHeight="12.75" x14ac:dyDescent="0.2"/>
  <cols>
    <col min="1" max="1" width="3.140625" bestFit="1" customWidth="1"/>
    <col min="2" max="2" width="28" customWidth="1"/>
    <col min="3" max="3" width="11.7109375" customWidth="1"/>
    <col min="4" max="9" width="11.7109375" bestFit="1" customWidth="1"/>
    <col min="10" max="10" width="10.42578125" customWidth="1"/>
    <col min="11" max="14" width="11.7109375" bestFit="1" customWidth="1"/>
    <col min="15" max="15" width="12.7109375" bestFit="1" customWidth="1"/>
    <col min="16" max="16" width="6.7109375" bestFit="1" customWidth="1"/>
  </cols>
  <sheetData>
    <row r="1" spans="1:16" x14ac:dyDescent="0.2"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</row>
    <row r="3" spans="1:16" ht="15.75" x14ac:dyDescent="0.25">
      <c r="A3" s="37"/>
      <c r="B3" s="75" t="s">
        <v>221</v>
      </c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</row>
    <row r="4" spans="1:16" s="39" customFormat="1" x14ac:dyDescent="0.2">
      <c r="A4" s="49"/>
      <c r="B4" s="62" t="s">
        <v>103</v>
      </c>
      <c r="C4" s="62" t="s">
        <v>44</v>
      </c>
      <c r="D4" s="62" t="s">
        <v>45</v>
      </c>
      <c r="E4" s="62" t="s">
        <v>46</v>
      </c>
      <c r="F4" s="62" t="s">
        <v>47</v>
      </c>
      <c r="G4" s="62" t="s">
        <v>48</v>
      </c>
      <c r="H4" s="62" t="s">
        <v>49</v>
      </c>
      <c r="I4" s="62" t="s">
        <v>0</v>
      </c>
      <c r="J4" s="62" t="s">
        <v>102</v>
      </c>
      <c r="K4" s="62" t="s">
        <v>50</v>
      </c>
      <c r="L4" s="62" t="s">
        <v>51</v>
      </c>
      <c r="M4" s="62" t="s">
        <v>52</v>
      </c>
      <c r="N4" s="62" t="s">
        <v>53</v>
      </c>
      <c r="O4" s="63" t="s">
        <v>101</v>
      </c>
      <c r="P4" s="63" t="s">
        <v>100</v>
      </c>
    </row>
    <row r="5" spans="1:16" x14ac:dyDescent="0.2">
      <c r="A5" s="54" t="s">
        <v>99</v>
      </c>
      <c r="B5" s="55" t="s">
        <v>168</v>
      </c>
      <c r="C5" s="81">
        <v>1312929.6546700001</v>
      </c>
      <c r="D5" s="81">
        <v>1354715.35271</v>
      </c>
      <c r="E5" s="81">
        <v>1536145.92154</v>
      </c>
      <c r="F5" s="81">
        <v>1516307.78306</v>
      </c>
      <c r="G5" s="81">
        <v>1283732.0065899999</v>
      </c>
      <c r="H5" s="81">
        <v>1564303.5912299999</v>
      </c>
      <c r="I5" s="56">
        <v>1324024.72001</v>
      </c>
      <c r="J5" s="56">
        <v>1450279.47538</v>
      </c>
      <c r="K5" s="56">
        <v>1551622.40818</v>
      </c>
      <c r="L5" s="56">
        <v>1558524.33225</v>
      </c>
      <c r="M5" s="56">
        <v>1617558.3817199999</v>
      </c>
      <c r="N5" s="56">
        <v>1635243.3003100001</v>
      </c>
      <c r="O5" s="81">
        <v>17705386.927650001</v>
      </c>
      <c r="P5" s="57">
        <f t="shared" ref="P5:P24" si="0">O5/O$26*100</f>
        <v>8.5720385121529539</v>
      </c>
    </row>
    <row r="6" spans="1:16" x14ac:dyDescent="0.2">
      <c r="A6" s="54" t="s">
        <v>98</v>
      </c>
      <c r="B6" s="55" t="s">
        <v>170</v>
      </c>
      <c r="C6" s="81">
        <v>781161.35175000003</v>
      </c>
      <c r="D6" s="81">
        <v>922469.22904999997</v>
      </c>
      <c r="E6" s="81">
        <v>1020578.07896</v>
      </c>
      <c r="F6" s="81">
        <v>981761.69665000006</v>
      </c>
      <c r="G6" s="81">
        <v>1078033.1115600001</v>
      </c>
      <c r="H6" s="81">
        <v>1220770.46536</v>
      </c>
      <c r="I6" s="56">
        <v>939385.16237000003</v>
      </c>
      <c r="J6" s="56">
        <v>1155442.16741</v>
      </c>
      <c r="K6" s="56">
        <v>1231631.47291</v>
      </c>
      <c r="L6" s="56">
        <v>1177562.02562</v>
      </c>
      <c r="M6" s="56">
        <v>1435435.92738</v>
      </c>
      <c r="N6" s="56">
        <v>1285478.53369</v>
      </c>
      <c r="O6" s="81">
        <v>13229709.22271</v>
      </c>
      <c r="P6" s="57">
        <f t="shared" si="0"/>
        <v>6.4051453619775449</v>
      </c>
    </row>
    <row r="7" spans="1:16" x14ac:dyDescent="0.2">
      <c r="A7" s="54" t="s">
        <v>97</v>
      </c>
      <c r="B7" s="55" t="s">
        <v>169</v>
      </c>
      <c r="C7" s="81">
        <v>809275.24210000003</v>
      </c>
      <c r="D7" s="81">
        <v>821652.97855999996</v>
      </c>
      <c r="E7" s="81">
        <v>1071123.24832</v>
      </c>
      <c r="F7" s="81">
        <v>1019038.33018</v>
      </c>
      <c r="G7" s="81">
        <v>1000231.75772</v>
      </c>
      <c r="H7" s="81">
        <v>1180779.6449800001</v>
      </c>
      <c r="I7" s="56">
        <v>906304.02923999995</v>
      </c>
      <c r="J7" s="56">
        <v>1124602.2451200001</v>
      </c>
      <c r="K7" s="56">
        <v>1243088.3979799999</v>
      </c>
      <c r="L7" s="56">
        <v>1149438.72694</v>
      </c>
      <c r="M7" s="56">
        <v>1191921.7883200001</v>
      </c>
      <c r="N7" s="56">
        <v>1327262.5618100001</v>
      </c>
      <c r="O7" s="81">
        <v>12844718.951269999</v>
      </c>
      <c r="P7" s="57">
        <f t="shared" si="0"/>
        <v>6.2187528562913705</v>
      </c>
    </row>
    <row r="8" spans="1:16" x14ac:dyDescent="0.2">
      <c r="A8" s="54" t="s">
        <v>96</v>
      </c>
      <c r="B8" s="55" t="s">
        <v>171</v>
      </c>
      <c r="C8" s="81">
        <v>809604.02358000004</v>
      </c>
      <c r="D8" s="81">
        <v>775231.12629000004</v>
      </c>
      <c r="E8" s="81">
        <v>927149.90758</v>
      </c>
      <c r="F8" s="81">
        <v>821025.66287999996</v>
      </c>
      <c r="G8" s="81">
        <v>759145.96008999995</v>
      </c>
      <c r="H8" s="81">
        <v>1020523.71337</v>
      </c>
      <c r="I8" s="56">
        <v>732516.10358</v>
      </c>
      <c r="J8" s="56">
        <v>735506.07599000004</v>
      </c>
      <c r="K8" s="56">
        <v>951008.26176000002</v>
      </c>
      <c r="L8" s="56">
        <v>1025778.72545</v>
      </c>
      <c r="M8" s="56">
        <v>1035416.27275</v>
      </c>
      <c r="N8" s="56">
        <v>1067567.1544999999</v>
      </c>
      <c r="O8" s="81">
        <v>10660472.987819999</v>
      </c>
      <c r="P8" s="57">
        <f t="shared" si="0"/>
        <v>5.1612532040545611</v>
      </c>
    </row>
    <row r="9" spans="1:16" x14ac:dyDescent="0.2">
      <c r="A9" s="54" t="s">
        <v>95</v>
      </c>
      <c r="B9" s="55" t="s">
        <v>174</v>
      </c>
      <c r="C9" s="81">
        <v>617853.30747</v>
      </c>
      <c r="D9" s="81">
        <v>647003.89197999996</v>
      </c>
      <c r="E9" s="81">
        <v>755287.47187999997</v>
      </c>
      <c r="F9" s="81">
        <v>743646.42072000005</v>
      </c>
      <c r="G9" s="81">
        <v>679249.12867000001</v>
      </c>
      <c r="H9" s="81">
        <v>726796.71181999997</v>
      </c>
      <c r="I9" s="56">
        <v>747835.85666000005</v>
      </c>
      <c r="J9" s="56">
        <v>805578.66694000002</v>
      </c>
      <c r="K9" s="56">
        <v>918168.56382000004</v>
      </c>
      <c r="L9" s="56">
        <v>965091.79807999998</v>
      </c>
      <c r="M9" s="56">
        <v>826163.43267999997</v>
      </c>
      <c r="N9" s="56">
        <v>809302.18940000003</v>
      </c>
      <c r="O9" s="81">
        <v>9241977.4401200004</v>
      </c>
      <c r="P9" s="57">
        <f t="shared" si="0"/>
        <v>4.4744905530100416</v>
      </c>
    </row>
    <row r="10" spans="1:16" x14ac:dyDescent="0.2">
      <c r="A10" s="54" t="s">
        <v>94</v>
      </c>
      <c r="B10" s="55" t="s">
        <v>172</v>
      </c>
      <c r="C10" s="81">
        <v>564352.97863000003</v>
      </c>
      <c r="D10" s="81">
        <v>592305.37783999997</v>
      </c>
      <c r="E10" s="81">
        <v>715970.02907000005</v>
      </c>
      <c r="F10" s="81">
        <v>736638.40134999994</v>
      </c>
      <c r="G10" s="81">
        <v>559852.17894999997</v>
      </c>
      <c r="H10" s="81">
        <v>730557.94813999999</v>
      </c>
      <c r="I10" s="56">
        <v>628057.70028999995</v>
      </c>
      <c r="J10" s="56">
        <v>773144.83371000004</v>
      </c>
      <c r="K10" s="56">
        <v>852211.32030999998</v>
      </c>
      <c r="L10" s="56">
        <v>888675.59495000006</v>
      </c>
      <c r="M10" s="56">
        <v>960646.74412000005</v>
      </c>
      <c r="N10" s="56">
        <v>1009246.0017199999</v>
      </c>
      <c r="O10" s="81">
        <v>9011659.1090799998</v>
      </c>
      <c r="P10" s="57">
        <f t="shared" si="0"/>
        <v>4.3629822526381101</v>
      </c>
    </row>
    <row r="11" spans="1:16" x14ac:dyDescent="0.2">
      <c r="A11" s="54" t="s">
        <v>93</v>
      </c>
      <c r="B11" s="55" t="s">
        <v>173</v>
      </c>
      <c r="C11" s="81">
        <v>688273.45966000005</v>
      </c>
      <c r="D11" s="81">
        <v>684769.53929999995</v>
      </c>
      <c r="E11" s="81">
        <v>756375.58703000005</v>
      </c>
      <c r="F11" s="81">
        <v>734360.35504000005</v>
      </c>
      <c r="G11" s="81">
        <v>613436.22603000002</v>
      </c>
      <c r="H11" s="81">
        <v>760909.30651000002</v>
      </c>
      <c r="I11" s="56">
        <v>530874.94224999996</v>
      </c>
      <c r="J11" s="56">
        <v>701031.00060000003</v>
      </c>
      <c r="K11" s="56">
        <v>650955.48008999997</v>
      </c>
      <c r="L11" s="56">
        <v>739811.21120999998</v>
      </c>
      <c r="M11" s="56">
        <v>752023.54015999998</v>
      </c>
      <c r="N11" s="56">
        <v>955460.88019000005</v>
      </c>
      <c r="O11" s="81">
        <v>8568281.5280699991</v>
      </c>
      <c r="P11" s="57">
        <f t="shared" si="0"/>
        <v>4.1483216120447333</v>
      </c>
    </row>
    <row r="12" spans="1:16" x14ac:dyDescent="0.2">
      <c r="A12" s="54" t="s">
        <v>92</v>
      </c>
      <c r="B12" s="55" t="s">
        <v>211</v>
      </c>
      <c r="C12" s="81">
        <v>369272.03636000003</v>
      </c>
      <c r="D12" s="81">
        <v>415888.25345000002</v>
      </c>
      <c r="E12" s="81">
        <v>488601.86550000001</v>
      </c>
      <c r="F12" s="81">
        <v>562168.63060999999</v>
      </c>
      <c r="G12" s="81">
        <v>452604.15227000002</v>
      </c>
      <c r="H12" s="81">
        <v>667341.95790000004</v>
      </c>
      <c r="I12" s="56">
        <v>478309.77522000001</v>
      </c>
      <c r="J12" s="56">
        <v>565789.04862999998</v>
      </c>
      <c r="K12" s="56">
        <v>545688.10401999997</v>
      </c>
      <c r="L12" s="56">
        <v>507293.04538000003</v>
      </c>
      <c r="M12" s="56">
        <v>570229.33401999995</v>
      </c>
      <c r="N12" s="56">
        <v>547138.97592999996</v>
      </c>
      <c r="O12" s="81">
        <v>6170325.1792900003</v>
      </c>
      <c r="P12" s="57">
        <f t="shared" si="0"/>
        <v>2.9873543733054833</v>
      </c>
    </row>
    <row r="13" spans="1:16" x14ac:dyDescent="0.2">
      <c r="A13" s="54" t="s">
        <v>91</v>
      </c>
      <c r="B13" s="55" t="s">
        <v>175</v>
      </c>
      <c r="C13" s="81">
        <v>392460.81274000002</v>
      </c>
      <c r="D13" s="81">
        <v>431995.59234999999</v>
      </c>
      <c r="E13" s="81">
        <v>492906.44689999998</v>
      </c>
      <c r="F13" s="81">
        <v>532419.97719000001</v>
      </c>
      <c r="G13" s="81">
        <v>407540.30988999997</v>
      </c>
      <c r="H13" s="81">
        <v>528384.73034999997</v>
      </c>
      <c r="I13" s="56">
        <v>439396.59909999999</v>
      </c>
      <c r="J13" s="56">
        <v>542444.92041999998</v>
      </c>
      <c r="K13" s="56">
        <v>516802.8787</v>
      </c>
      <c r="L13" s="56">
        <v>585383.45875999995</v>
      </c>
      <c r="M13" s="56">
        <v>592064.54365000001</v>
      </c>
      <c r="N13" s="56">
        <v>672938.85011999996</v>
      </c>
      <c r="O13" s="81">
        <v>6134739.12017</v>
      </c>
      <c r="P13" s="57">
        <f t="shared" si="0"/>
        <v>2.9701254321635071</v>
      </c>
    </row>
    <row r="14" spans="1:16" x14ac:dyDescent="0.2">
      <c r="A14" s="54" t="s">
        <v>90</v>
      </c>
      <c r="B14" s="55" t="s">
        <v>177</v>
      </c>
      <c r="C14" s="81">
        <v>327721.13501999999</v>
      </c>
      <c r="D14" s="81">
        <v>367624.07127000001</v>
      </c>
      <c r="E14" s="81">
        <v>419807.39150000003</v>
      </c>
      <c r="F14" s="81">
        <v>430486.17382999999</v>
      </c>
      <c r="G14" s="81">
        <v>407596.15221999999</v>
      </c>
      <c r="H14" s="81">
        <v>486989.32662000001</v>
      </c>
      <c r="I14" s="56">
        <v>372206.54126000003</v>
      </c>
      <c r="J14" s="56">
        <v>394584.17845000001</v>
      </c>
      <c r="K14" s="56">
        <v>450554.21022000001</v>
      </c>
      <c r="L14" s="56">
        <v>564073.82117000001</v>
      </c>
      <c r="M14" s="56">
        <v>495790.32585000002</v>
      </c>
      <c r="N14" s="56">
        <v>558541.73730000004</v>
      </c>
      <c r="O14" s="81">
        <v>5275975.0647099996</v>
      </c>
      <c r="P14" s="57">
        <f t="shared" si="0"/>
        <v>2.5543560063759378</v>
      </c>
    </row>
    <row r="15" spans="1:16" x14ac:dyDescent="0.2">
      <c r="A15" s="54" t="s">
        <v>89</v>
      </c>
      <c r="B15" s="55" t="s">
        <v>212</v>
      </c>
      <c r="C15" s="81">
        <v>292266.48739000002</v>
      </c>
      <c r="D15" s="81">
        <v>318867.29291000002</v>
      </c>
      <c r="E15" s="81">
        <v>414367.58059000003</v>
      </c>
      <c r="F15" s="81">
        <v>389980.27026999998</v>
      </c>
      <c r="G15" s="81">
        <v>340231.4338</v>
      </c>
      <c r="H15" s="81">
        <v>467181.20001999999</v>
      </c>
      <c r="I15" s="56">
        <v>377447.58831999998</v>
      </c>
      <c r="J15" s="56">
        <v>396345.34048999997</v>
      </c>
      <c r="K15" s="56">
        <v>571570.30825</v>
      </c>
      <c r="L15" s="56">
        <v>402073.51143000001</v>
      </c>
      <c r="M15" s="56">
        <v>445943.03949</v>
      </c>
      <c r="N15" s="56">
        <v>453572.37641999999</v>
      </c>
      <c r="O15" s="81">
        <v>4869846.4293799996</v>
      </c>
      <c r="P15" s="57">
        <f t="shared" si="0"/>
        <v>2.3577293911450585</v>
      </c>
    </row>
    <row r="16" spans="1:16" x14ac:dyDescent="0.2">
      <c r="A16" s="54" t="s">
        <v>88</v>
      </c>
      <c r="B16" s="55" t="s">
        <v>213</v>
      </c>
      <c r="C16" s="81">
        <v>259620.09276999999</v>
      </c>
      <c r="D16" s="81">
        <v>388475.94295</v>
      </c>
      <c r="E16" s="81">
        <v>395706.33828000003</v>
      </c>
      <c r="F16" s="81">
        <v>377983.25334</v>
      </c>
      <c r="G16" s="81">
        <v>298255.63615999999</v>
      </c>
      <c r="H16" s="81">
        <v>388411.59606000001</v>
      </c>
      <c r="I16" s="56">
        <v>314136.7942</v>
      </c>
      <c r="J16" s="56">
        <v>447991.91723999998</v>
      </c>
      <c r="K16" s="56">
        <v>578903.04668999999</v>
      </c>
      <c r="L16" s="56">
        <v>457405.13945000002</v>
      </c>
      <c r="M16" s="56">
        <v>397111.04843000002</v>
      </c>
      <c r="N16" s="56">
        <v>379176.96438999998</v>
      </c>
      <c r="O16" s="81">
        <v>4683177.7699600002</v>
      </c>
      <c r="P16" s="57">
        <f t="shared" si="0"/>
        <v>2.2673540187175107</v>
      </c>
    </row>
    <row r="17" spans="1:16" x14ac:dyDescent="0.2">
      <c r="A17" s="54" t="s">
        <v>87</v>
      </c>
      <c r="B17" s="55" t="s">
        <v>214</v>
      </c>
      <c r="C17" s="81">
        <v>311401.18800999998</v>
      </c>
      <c r="D17" s="81">
        <v>334208.53759000002</v>
      </c>
      <c r="E17" s="81">
        <v>387772.35424999997</v>
      </c>
      <c r="F17" s="81">
        <v>375502.25111999997</v>
      </c>
      <c r="G17" s="81">
        <v>338130.29014</v>
      </c>
      <c r="H17" s="81">
        <v>341909.38046000001</v>
      </c>
      <c r="I17" s="56">
        <v>381679.06547999999</v>
      </c>
      <c r="J17" s="56">
        <v>368592.03304000001</v>
      </c>
      <c r="K17" s="56">
        <v>387518.06280999997</v>
      </c>
      <c r="L17" s="56">
        <v>428418.58341000002</v>
      </c>
      <c r="M17" s="56">
        <v>421631.25487</v>
      </c>
      <c r="N17" s="56">
        <v>402809.49472000002</v>
      </c>
      <c r="O17" s="81">
        <v>4479572.4959000004</v>
      </c>
      <c r="P17" s="57">
        <f t="shared" si="0"/>
        <v>2.1687788078140895</v>
      </c>
    </row>
    <row r="18" spans="1:16" x14ac:dyDescent="0.2">
      <c r="A18" s="54" t="s">
        <v>86</v>
      </c>
      <c r="B18" s="55" t="s">
        <v>176</v>
      </c>
      <c r="C18" s="81">
        <v>260628.68309999999</v>
      </c>
      <c r="D18" s="81">
        <v>259160.40708999999</v>
      </c>
      <c r="E18" s="81">
        <v>351005.80102999997</v>
      </c>
      <c r="F18" s="81">
        <v>326848.65353000001</v>
      </c>
      <c r="G18" s="81">
        <v>284530.49161000003</v>
      </c>
      <c r="H18" s="81">
        <v>346932.51903000002</v>
      </c>
      <c r="I18" s="56">
        <v>253365.80682</v>
      </c>
      <c r="J18" s="56">
        <v>310908.15461000003</v>
      </c>
      <c r="K18" s="56">
        <v>321489.98210999998</v>
      </c>
      <c r="L18" s="56">
        <v>297817.76474000001</v>
      </c>
      <c r="M18" s="56">
        <v>453210.6286</v>
      </c>
      <c r="N18" s="56">
        <v>572698.25910999998</v>
      </c>
      <c r="O18" s="81">
        <v>4038597.1513800002</v>
      </c>
      <c r="P18" s="57">
        <f t="shared" si="0"/>
        <v>1.9552812066838849</v>
      </c>
    </row>
    <row r="19" spans="1:16" x14ac:dyDescent="0.2">
      <c r="A19" s="54" t="s">
        <v>85</v>
      </c>
      <c r="B19" s="55" t="s">
        <v>215</v>
      </c>
      <c r="C19" s="81">
        <v>236122.54797000001</v>
      </c>
      <c r="D19" s="81">
        <v>235212.88604000001</v>
      </c>
      <c r="E19" s="81">
        <v>294609.51001000003</v>
      </c>
      <c r="F19" s="81">
        <v>303609.45850000001</v>
      </c>
      <c r="G19" s="81">
        <v>261259.57956000001</v>
      </c>
      <c r="H19" s="81">
        <v>298035.79944999999</v>
      </c>
      <c r="I19" s="56">
        <v>264165.80203999998</v>
      </c>
      <c r="J19" s="56">
        <v>291748.85580000002</v>
      </c>
      <c r="K19" s="56">
        <v>356008.46402000001</v>
      </c>
      <c r="L19" s="56">
        <v>368437.94536000001</v>
      </c>
      <c r="M19" s="56">
        <v>380724.57458000001</v>
      </c>
      <c r="N19" s="56">
        <v>352349.02029000001</v>
      </c>
      <c r="O19" s="81">
        <v>3642284.44362</v>
      </c>
      <c r="P19" s="57">
        <f t="shared" si="0"/>
        <v>1.763406959164955</v>
      </c>
    </row>
    <row r="20" spans="1:16" x14ac:dyDescent="0.2">
      <c r="A20" s="54" t="s">
        <v>84</v>
      </c>
      <c r="B20" s="55" t="s">
        <v>216</v>
      </c>
      <c r="C20" s="81">
        <v>219243.36222000001</v>
      </c>
      <c r="D20" s="81">
        <v>252191.91584999999</v>
      </c>
      <c r="E20" s="81">
        <v>250479.69193999999</v>
      </c>
      <c r="F20" s="81">
        <v>319704.61232000001</v>
      </c>
      <c r="G20" s="81">
        <v>363770.10089</v>
      </c>
      <c r="H20" s="81">
        <v>277582.25822999998</v>
      </c>
      <c r="I20" s="56">
        <v>251159.22954999999</v>
      </c>
      <c r="J20" s="56">
        <v>291585.04634</v>
      </c>
      <c r="K20" s="56">
        <v>286439.71762000001</v>
      </c>
      <c r="L20" s="56">
        <v>215004.05077</v>
      </c>
      <c r="M20" s="56">
        <v>363341.87404999998</v>
      </c>
      <c r="N20" s="56">
        <v>257116.17493000001</v>
      </c>
      <c r="O20" s="81">
        <v>3347618.0347099998</v>
      </c>
      <c r="P20" s="57">
        <f t="shared" si="0"/>
        <v>1.6207446261848315</v>
      </c>
    </row>
    <row r="21" spans="1:16" x14ac:dyDescent="0.2">
      <c r="A21" s="54" t="s">
        <v>83</v>
      </c>
      <c r="B21" s="55" t="s">
        <v>217</v>
      </c>
      <c r="C21" s="81">
        <v>177886.66941</v>
      </c>
      <c r="D21" s="81">
        <v>234822.45847000001</v>
      </c>
      <c r="E21" s="81">
        <v>235968.95084</v>
      </c>
      <c r="F21" s="81">
        <v>208178.91391</v>
      </c>
      <c r="G21" s="81">
        <v>154692.61353</v>
      </c>
      <c r="H21" s="81">
        <v>227157.15938</v>
      </c>
      <c r="I21" s="56">
        <v>228804.40648000001</v>
      </c>
      <c r="J21" s="56">
        <v>212664.74267000001</v>
      </c>
      <c r="K21" s="56">
        <v>227628.37362</v>
      </c>
      <c r="L21" s="56">
        <v>277241.31673999998</v>
      </c>
      <c r="M21" s="56">
        <v>515686.23807000002</v>
      </c>
      <c r="N21" s="56">
        <v>518315.53421000001</v>
      </c>
      <c r="O21" s="81">
        <v>3219047.37733</v>
      </c>
      <c r="P21" s="57">
        <f t="shared" si="0"/>
        <v>1.5584973208252948</v>
      </c>
    </row>
    <row r="22" spans="1:16" x14ac:dyDescent="0.2">
      <c r="A22" s="54" t="s">
        <v>82</v>
      </c>
      <c r="B22" s="55" t="s">
        <v>218</v>
      </c>
      <c r="C22" s="81">
        <v>147102.60913</v>
      </c>
      <c r="D22" s="81">
        <v>203333.83428000001</v>
      </c>
      <c r="E22" s="81">
        <v>237578.84894</v>
      </c>
      <c r="F22" s="81">
        <v>211666.81039999999</v>
      </c>
      <c r="G22" s="81">
        <v>228120.19636</v>
      </c>
      <c r="H22" s="81">
        <v>236553.46476</v>
      </c>
      <c r="I22" s="56">
        <v>259490.22638000001</v>
      </c>
      <c r="J22" s="56">
        <v>219772.60027</v>
      </c>
      <c r="K22" s="56">
        <v>264791.35470999999</v>
      </c>
      <c r="L22" s="56">
        <v>322656.72944999998</v>
      </c>
      <c r="M22" s="56">
        <v>289258.06345000002</v>
      </c>
      <c r="N22" s="56">
        <v>293203.05667000002</v>
      </c>
      <c r="O22" s="81">
        <v>2913527.7947999998</v>
      </c>
      <c r="P22" s="57">
        <f t="shared" si="0"/>
        <v>1.4105804388974474</v>
      </c>
    </row>
    <row r="23" spans="1:16" x14ac:dyDescent="0.2">
      <c r="A23" s="54" t="s">
        <v>81</v>
      </c>
      <c r="B23" s="55" t="s">
        <v>219</v>
      </c>
      <c r="C23" s="81">
        <v>168418.73042000001</v>
      </c>
      <c r="D23" s="81">
        <v>230445.01371999999</v>
      </c>
      <c r="E23" s="81">
        <v>222579.54113</v>
      </c>
      <c r="F23" s="81">
        <v>195556.43356999999</v>
      </c>
      <c r="G23" s="81">
        <v>195695.49069000001</v>
      </c>
      <c r="H23" s="81">
        <v>219080.19133999999</v>
      </c>
      <c r="I23" s="56">
        <v>190919.14361999999</v>
      </c>
      <c r="J23" s="56">
        <v>241707.15556000001</v>
      </c>
      <c r="K23" s="56">
        <v>321833.72194999998</v>
      </c>
      <c r="L23" s="56">
        <v>231705.49093</v>
      </c>
      <c r="M23" s="56">
        <v>285585.01942999999</v>
      </c>
      <c r="N23" s="56">
        <v>353838.24163</v>
      </c>
      <c r="O23" s="81">
        <v>2857364.17399</v>
      </c>
      <c r="P23" s="57">
        <f t="shared" si="0"/>
        <v>1.3833888998176984</v>
      </c>
    </row>
    <row r="24" spans="1:16" x14ac:dyDescent="0.2">
      <c r="A24" s="54" t="s">
        <v>80</v>
      </c>
      <c r="B24" s="55" t="s">
        <v>220</v>
      </c>
      <c r="C24" s="81">
        <v>136071.78271999999</v>
      </c>
      <c r="D24" s="81">
        <v>141036.10754999999</v>
      </c>
      <c r="E24" s="81">
        <v>207483.88240999999</v>
      </c>
      <c r="F24" s="81">
        <v>207578.72450000001</v>
      </c>
      <c r="G24" s="81">
        <v>200773.43799999999</v>
      </c>
      <c r="H24" s="81">
        <v>210817.34656000001</v>
      </c>
      <c r="I24" s="56">
        <v>233454.48633000001</v>
      </c>
      <c r="J24" s="56">
        <v>205045.01511000001</v>
      </c>
      <c r="K24" s="56">
        <v>233917.86368000001</v>
      </c>
      <c r="L24" s="56">
        <v>221076.34270000001</v>
      </c>
      <c r="M24" s="56">
        <v>282292.30261000001</v>
      </c>
      <c r="N24" s="56">
        <v>221633.91042999999</v>
      </c>
      <c r="O24" s="81">
        <v>2501181.2026</v>
      </c>
      <c r="P24" s="57">
        <f t="shared" si="0"/>
        <v>1.2109434084763013</v>
      </c>
    </row>
    <row r="25" spans="1:16" x14ac:dyDescent="0.2">
      <c r="A25" s="58"/>
      <c r="B25" s="167" t="s">
        <v>79</v>
      </c>
      <c r="C25" s="167"/>
      <c r="D25" s="59"/>
      <c r="E25" s="59"/>
      <c r="F25" s="59"/>
      <c r="G25" s="59"/>
      <c r="H25" s="59"/>
      <c r="I25" s="59"/>
      <c r="J25" s="59"/>
      <c r="K25" s="59"/>
      <c r="L25" s="59"/>
      <c r="M25" s="59"/>
      <c r="N25" s="59"/>
      <c r="O25" s="82">
        <f>SUM(O5:O24)</f>
        <v>135395462.40456</v>
      </c>
      <c r="P25" s="60">
        <f>SUM(P5:P24)</f>
        <v>65.551525241741317</v>
      </c>
    </row>
    <row r="26" spans="1:16" ht="13.5" customHeight="1" x14ac:dyDescent="0.2">
      <c r="A26" s="58"/>
      <c r="B26" s="168" t="s">
        <v>78</v>
      </c>
      <c r="C26" s="168"/>
      <c r="D26" s="61"/>
      <c r="E26" s="61"/>
      <c r="F26" s="61"/>
      <c r="G26" s="61"/>
      <c r="H26" s="61"/>
      <c r="I26" s="61"/>
      <c r="J26" s="61"/>
      <c r="K26" s="61"/>
      <c r="L26" s="61"/>
      <c r="M26" s="61"/>
      <c r="N26" s="61"/>
      <c r="O26" s="82">
        <v>206548149.57432002</v>
      </c>
      <c r="P26" s="56">
        <f>O26/O$26*100</f>
        <v>100</v>
      </c>
    </row>
    <row r="27" spans="1:16" x14ac:dyDescent="0.2">
      <c r="B27" s="38"/>
    </row>
    <row r="28" spans="1:16" x14ac:dyDescent="0.2">
      <c r="B28" s="29"/>
    </row>
  </sheetData>
  <mergeCells count="2">
    <mergeCell ref="B25:C25"/>
    <mergeCell ref="B26:C26"/>
  </mergeCells>
  <pageMargins left="0.31" right="0.36" top="0.98425196850393704" bottom="0.98425196850393704" header="0.51181102362204722" footer="0.51181102362204722"/>
  <pageSetup paperSize="9" scale="75" orientation="landscape" r:id="rId1"/>
  <headerFooter alignWithMargins="0"/>
  <ignoredErrors>
    <ignoredError sqref="P25" 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2"/>
  <sheetViews>
    <sheetView showGridLines="0" zoomScaleNormal="100" workbookViewId="0">
      <selection activeCell="N1" sqref="N1"/>
    </sheetView>
  </sheetViews>
  <sheetFormatPr defaultColWidth="9.140625" defaultRowHeight="12.75" x14ac:dyDescent="0.2"/>
  <sheetData>
    <row r="22" spans="1:1" x14ac:dyDescent="0.2">
      <c r="A22" t="s">
        <v>108</v>
      </c>
    </row>
  </sheetData>
  <pageMargins left="0.75" right="0.75" top="1" bottom="1" header="0.5" footer="0.5"/>
  <pageSetup paperSize="9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7"/>
  <sheetViews>
    <sheetView showGridLines="0" workbookViewId="0">
      <selection activeCell="J2" sqref="J2"/>
    </sheetView>
  </sheetViews>
  <sheetFormatPr defaultColWidth="9.140625" defaultRowHeight="12.75" x14ac:dyDescent="0.2"/>
  <cols>
    <col min="5" max="5" width="10.5703125" customWidth="1"/>
  </cols>
  <sheetData>
    <row r="1" spans="2:2" ht="15" x14ac:dyDescent="0.25">
      <c r="B1" s="31" t="s">
        <v>2</v>
      </c>
    </row>
    <row r="2" spans="2:2" ht="15" x14ac:dyDescent="0.25">
      <c r="B2" s="31" t="s">
        <v>54</v>
      </c>
    </row>
    <row r="13" spans="2:2" ht="12.75" customHeight="1" x14ac:dyDescent="0.2"/>
    <row r="30" ht="12.75" customHeight="1" x14ac:dyDescent="0.2"/>
    <row r="46" ht="12.75" customHeight="1" x14ac:dyDescent="0.2"/>
    <row r="60" ht="12.75" customHeight="1" x14ac:dyDescent="0.2"/>
    <row r="80" ht="12.75" customHeight="1" x14ac:dyDescent="0.2"/>
    <row r="84" ht="3.75" customHeight="1" x14ac:dyDescent="0.2"/>
    <row r="95" ht="12.75" customHeight="1" x14ac:dyDescent="0.2"/>
    <row r="105" spans="1:1" ht="3.75" customHeight="1" x14ac:dyDescent="0.2"/>
    <row r="112" spans="1:1" x14ac:dyDescent="0.2">
      <c r="A112" s="30"/>
    </row>
    <row r="113" ht="12.75" customHeight="1" x14ac:dyDescent="0.2"/>
    <row r="127" ht="12.75" customHeight="1" x14ac:dyDescent="0.2"/>
  </sheetData>
  <pageMargins left="0.19685039370078741" right="0.19685039370078741" top="0.19685039370078741" bottom="0.19685039370078741" header="0.51181102362204722" footer="0.51181102362204722"/>
  <pageSetup paperSize="9" orientation="portrait" horizontalDpi="4294967294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14</vt:i4>
      </vt:variant>
    </vt:vector>
  </HeadingPairs>
  <TitlesOfParts>
    <vt:vector size="14" baseType="lpstr">
      <vt:lpstr>SEKTOR_USD</vt:lpstr>
      <vt:lpstr>SECILMIS_ISTATISTIK</vt:lpstr>
      <vt:lpstr>SEKTOR_TL</vt:lpstr>
      <vt:lpstr>USDvsTL</vt:lpstr>
      <vt:lpstr>GEN_SEK</vt:lpstr>
      <vt:lpstr>Toplam İhracat  bar gra</vt:lpstr>
      <vt:lpstr>ULKE</vt:lpstr>
      <vt:lpstr>KARŞL.</vt:lpstr>
      <vt:lpstr>SEKT1</vt:lpstr>
      <vt:lpstr>SEKT2 </vt:lpstr>
      <vt:lpstr>SEKT3 </vt:lpstr>
      <vt:lpstr>SEKT4 </vt:lpstr>
      <vt:lpstr>SEKT5 </vt:lpstr>
      <vt:lpstr>2002_2020_AYLIK_IHR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Kübra  Ulutaş</dc:creator>
  <cp:lastModifiedBy>Onural Sürmen</cp:lastModifiedBy>
  <cp:lastPrinted>2016-02-26T09:44:09Z</cp:lastPrinted>
  <dcterms:created xsi:type="dcterms:W3CDTF">2013-08-01T04:41:02Z</dcterms:created>
  <dcterms:modified xsi:type="dcterms:W3CDTF">2022-01-02T09:01:08Z</dcterms:modified>
</cp:coreProperties>
</file>