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1 - Ocak\dağıtım\"/>
    </mc:Choice>
  </mc:AlternateContent>
  <xr:revisionPtr revIDLastSave="0" documentId="13_ncr:1_{47B1A339-F555-47FB-9E41-9D6DA8B2A3E9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8" i="1"/>
  <c r="M46" i="1"/>
  <c r="L46" i="1"/>
  <c r="I46" i="1"/>
  <c r="H46" i="1"/>
  <c r="E46" i="1"/>
  <c r="D46" i="1"/>
  <c r="O82" i="22" l="1"/>
  <c r="L22" i="4" l="1"/>
  <c r="K23" i="4"/>
  <c r="M22" i="4" s="1"/>
  <c r="J23" i="4"/>
  <c r="G23" i="4"/>
  <c r="F23" i="4"/>
  <c r="I22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C23" i="4"/>
  <c r="E22" i="4" s="1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L37" i="2" s="1"/>
  <c r="G37" i="3" s="1"/>
  <c r="K36" i="2"/>
  <c r="K35" i="2"/>
  <c r="K34" i="2"/>
  <c r="K33" i="2"/>
  <c r="K32" i="2"/>
  <c r="K31" i="2"/>
  <c r="K30" i="2"/>
  <c r="K28" i="2"/>
  <c r="L28" i="2" s="1"/>
  <c r="G28" i="3" s="1"/>
  <c r="K26" i="2"/>
  <c r="K25" i="2"/>
  <c r="K24" i="2"/>
  <c r="K21" i="2"/>
  <c r="K19" i="2"/>
  <c r="K17" i="2"/>
  <c r="K16" i="2"/>
  <c r="K15" i="2"/>
  <c r="L15" i="2" s="1"/>
  <c r="G15" i="3" s="1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L40" i="2" s="1"/>
  <c r="G40" i="3" s="1"/>
  <c r="J39" i="2"/>
  <c r="J38" i="2"/>
  <c r="J37" i="2"/>
  <c r="J36" i="2"/>
  <c r="J35" i="2"/>
  <c r="L35" i="2" s="1"/>
  <c r="G35" i="3" s="1"/>
  <c r="J34" i="2"/>
  <c r="J33" i="2"/>
  <c r="J32" i="2"/>
  <c r="L32" i="2" s="1"/>
  <c r="G32" i="3" s="1"/>
  <c r="J31" i="2"/>
  <c r="J30" i="2"/>
  <c r="J28" i="2"/>
  <c r="J26" i="2"/>
  <c r="L26" i="2" s="1"/>
  <c r="G26" i="3" s="1"/>
  <c r="J25" i="2"/>
  <c r="L25" i="2" s="1"/>
  <c r="G25" i="3" s="1"/>
  <c r="J24" i="2"/>
  <c r="J21" i="2"/>
  <c r="J19" i="2"/>
  <c r="L19" i="2" s="1"/>
  <c r="G19" i="3" s="1"/>
  <c r="J17" i="2"/>
  <c r="J16" i="2"/>
  <c r="J15" i="2"/>
  <c r="J14" i="2"/>
  <c r="J13" i="2"/>
  <c r="L13" i="2" s="1"/>
  <c r="G13" i="3" s="1"/>
  <c r="J12" i="2"/>
  <c r="L12" i="2" s="1"/>
  <c r="G12" i="3" s="1"/>
  <c r="J11" i="2"/>
  <c r="L11" i="2" s="1"/>
  <c r="G11" i="3" s="1"/>
  <c r="J10" i="2"/>
  <c r="L10" i="2" s="1"/>
  <c r="G10" i="3" s="1"/>
  <c r="G43" i="2"/>
  <c r="G41" i="2"/>
  <c r="G40" i="2"/>
  <c r="G39" i="2"/>
  <c r="G38" i="2"/>
  <c r="G37" i="2"/>
  <c r="H37" i="2" s="1"/>
  <c r="E37" i="3" s="1"/>
  <c r="G36" i="2"/>
  <c r="G35" i="2"/>
  <c r="H35" i="2" s="1"/>
  <c r="E35" i="3" s="1"/>
  <c r="G34" i="2"/>
  <c r="G33" i="2"/>
  <c r="G32" i="2"/>
  <c r="G31" i="2"/>
  <c r="G30" i="2"/>
  <c r="G28" i="2"/>
  <c r="G26" i="2"/>
  <c r="G25" i="2"/>
  <c r="H25" i="2" s="1"/>
  <c r="E25" i="3" s="1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H13" i="2" s="1"/>
  <c r="E13" i="3" s="1"/>
  <c r="G12" i="2"/>
  <c r="G11" i="2"/>
  <c r="G10" i="2"/>
  <c r="F43" i="2"/>
  <c r="F41" i="2"/>
  <c r="H41" i="2" s="1"/>
  <c r="E41" i="3" s="1"/>
  <c r="F40" i="2"/>
  <c r="H40" i="2" s="1"/>
  <c r="E40" i="3" s="1"/>
  <c r="F39" i="2"/>
  <c r="F38" i="2"/>
  <c r="F37" i="2"/>
  <c r="F36" i="2"/>
  <c r="F35" i="2"/>
  <c r="F34" i="2"/>
  <c r="H34" i="2" s="1"/>
  <c r="E34" i="3" s="1"/>
  <c r="F33" i="2"/>
  <c r="H33" i="2" s="1"/>
  <c r="E33" i="3" s="1"/>
  <c r="F32" i="2"/>
  <c r="H32" i="2" s="1"/>
  <c r="E32" i="3" s="1"/>
  <c r="F31" i="2"/>
  <c r="F30" i="2"/>
  <c r="H30" i="2" s="1"/>
  <c r="E30" i="3" s="1"/>
  <c r="F28" i="2"/>
  <c r="F26" i="2"/>
  <c r="F25" i="2"/>
  <c r="F24" i="2"/>
  <c r="F21" i="2"/>
  <c r="F19" i="2"/>
  <c r="F17" i="2"/>
  <c r="F16" i="2"/>
  <c r="H16" i="2" s="1"/>
  <c r="E16" i="3" s="1"/>
  <c r="F15" i="2"/>
  <c r="F14" i="2"/>
  <c r="F13" i="2"/>
  <c r="F12" i="2"/>
  <c r="F11" i="2"/>
  <c r="H11" i="2" s="1"/>
  <c r="E11" i="3" s="1"/>
  <c r="F10" i="2"/>
  <c r="C43" i="2"/>
  <c r="C41" i="2"/>
  <c r="C40" i="2"/>
  <c r="C39" i="2"/>
  <c r="C38" i="2"/>
  <c r="C37" i="2"/>
  <c r="C36" i="2"/>
  <c r="C35" i="2"/>
  <c r="C34" i="2"/>
  <c r="C33" i="2"/>
  <c r="D33" i="2" s="1"/>
  <c r="C33" i="3" s="1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D39" i="2" s="1"/>
  <c r="C39" i="3" s="1"/>
  <c r="B38" i="2"/>
  <c r="B37" i="2"/>
  <c r="B36" i="2"/>
  <c r="D36" i="2" s="1"/>
  <c r="C36" i="3" s="1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D26" i="2" s="1"/>
  <c r="C26" i="3" s="1"/>
  <c r="B25" i="2"/>
  <c r="B24" i="2"/>
  <c r="B21" i="2"/>
  <c r="B19" i="2"/>
  <c r="B17" i="2"/>
  <c r="B16" i="2"/>
  <c r="B15" i="2"/>
  <c r="B14" i="2"/>
  <c r="D14" i="2" s="1"/>
  <c r="C14" i="3" s="1"/>
  <c r="B13" i="2"/>
  <c r="B12" i="2"/>
  <c r="B11" i="2"/>
  <c r="B10" i="2"/>
  <c r="C7" i="2"/>
  <c r="B7" i="2"/>
  <c r="F6" i="2"/>
  <c r="B6" i="2"/>
  <c r="K42" i="1"/>
  <c r="K42" i="2" s="1"/>
  <c r="J42" i="1"/>
  <c r="J42" i="2" s="1"/>
  <c r="G42" i="1"/>
  <c r="F42" i="1"/>
  <c r="F42" i="2"/>
  <c r="C42" i="1"/>
  <c r="C42" i="2" s="1"/>
  <c r="B42" i="1"/>
  <c r="B42" i="2" s="1"/>
  <c r="K29" i="1"/>
  <c r="J29" i="1"/>
  <c r="J29" i="2" s="1"/>
  <c r="G29" i="1"/>
  <c r="G29" i="2" s="1"/>
  <c r="F29" i="1"/>
  <c r="F29" i="2" s="1"/>
  <c r="C29" i="1"/>
  <c r="C29" i="2" s="1"/>
  <c r="B29" i="1"/>
  <c r="B29" i="2" s="1"/>
  <c r="K27" i="1"/>
  <c r="K27" i="2" s="1"/>
  <c r="J27" i="1"/>
  <c r="L27" i="1" s="1"/>
  <c r="F27" i="3" s="1"/>
  <c r="G27" i="1"/>
  <c r="F27" i="1"/>
  <c r="F27" i="2" s="1"/>
  <c r="C27" i="1"/>
  <c r="C27" i="2"/>
  <c r="B27" i="1"/>
  <c r="B27" i="2" s="1"/>
  <c r="K23" i="1"/>
  <c r="J23" i="1"/>
  <c r="L23" i="1" s="1"/>
  <c r="F23" i="3" s="1"/>
  <c r="G23" i="1"/>
  <c r="H23" i="1" s="1"/>
  <c r="D23" i="3" s="1"/>
  <c r="F23" i="1"/>
  <c r="F23" i="2"/>
  <c r="C23" i="1"/>
  <c r="B23" i="1"/>
  <c r="B23" i="2"/>
  <c r="K20" i="1"/>
  <c r="K20" i="2" s="1"/>
  <c r="J20" i="1"/>
  <c r="J20" i="2" s="1"/>
  <c r="G20" i="1"/>
  <c r="G20" i="2" s="1"/>
  <c r="F20" i="1"/>
  <c r="F20" i="2" s="1"/>
  <c r="C20" i="1"/>
  <c r="C20" i="2"/>
  <c r="B20" i="1"/>
  <c r="D20" i="1" s="1"/>
  <c r="B20" i="3" s="1"/>
  <c r="K18" i="1"/>
  <c r="K18" i="2" s="1"/>
  <c r="J18" i="1"/>
  <c r="J18" i="2" s="1"/>
  <c r="G18" i="1"/>
  <c r="F18" i="1"/>
  <c r="F18" i="2" s="1"/>
  <c r="C18" i="1"/>
  <c r="B18" i="1"/>
  <c r="B18" i="2" s="1"/>
  <c r="K9" i="1"/>
  <c r="K9" i="2" s="1"/>
  <c r="J9" i="1"/>
  <c r="G9" i="1"/>
  <c r="G9" i="2" s="1"/>
  <c r="F9" i="1"/>
  <c r="C9" i="1"/>
  <c r="B9" i="1"/>
  <c r="C23" i="2"/>
  <c r="G27" i="2"/>
  <c r="F22" i="1"/>
  <c r="F22" i="2" s="1"/>
  <c r="K23" i="2"/>
  <c r="G42" i="2"/>
  <c r="J46" i="2"/>
  <c r="F46" i="2"/>
  <c r="C46" i="2"/>
  <c r="D46" i="2" s="1"/>
  <c r="C46" i="3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6" i="2"/>
  <c r="G16" i="3" s="1"/>
  <c r="L30" i="2"/>
  <c r="G30" i="3" s="1"/>
  <c r="L33" i="2"/>
  <c r="G33" i="3" s="1"/>
  <c r="L36" i="2"/>
  <c r="G36" i="3" s="1"/>
  <c r="L39" i="2"/>
  <c r="G39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I21" i="4"/>
  <c r="H21" i="4"/>
  <c r="E21" i="4"/>
  <c r="I20" i="4"/>
  <c r="H20" i="4"/>
  <c r="I19" i="4"/>
  <c r="H19" i="4"/>
  <c r="E19" i="4"/>
  <c r="I18" i="4"/>
  <c r="H18" i="4"/>
  <c r="I17" i="4"/>
  <c r="H17" i="4"/>
  <c r="I16" i="4"/>
  <c r="H16" i="4"/>
  <c r="I15" i="4"/>
  <c r="H15" i="4"/>
  <c r="I14" i="4"/>
  <c r="H14" i="4"/>
  <c r="I13" i="4"/>
  <c r="H13" i="4"/>
  <c r="E13" i="4"/>
  <c r="I12" i="4"/>
  <c r="H12" i="4"/>
  <c r="I11" i="4"/>
  <c r="H11" i="4"/>
  <c r="E11" i="4"/>
  <c r="I10" i="4"/>
  <c r="H10" i="4"/>
  <c r="I9" i="4"/>
  <c r="H9" i="4"/>
  <c r="D40" i="2"/>
  <c r="C40" i="3" s="1"/>
  <c r="D17" i="2"/>
  <c r="C17" i="3"/>
  <c r="D46" i="3"/>
  <c r="B46" i="3"/>
  <c r="H43" i="1"/>
  <c r="D43" i="3" s="1"/>
  <c r="D43" i="1"/>
  <c r="B43" i="3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/>
  <c r="H37" i="1"/>
  <c r="D37" i="3" s="1"/>
  <c r="D37" i="1"/>
  <c r="B37" i="3" s="1"/>
  <c r="H36" i="1"/>
  <c r="D36" i="3" s="1"/>
  <c r="D36" i="1"/>
  <c r="B36" i="3" s="1"/>
  <c r="H35" i="1"/>
  <c r="D35" i="3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/>
  <c r="H19" i="1"/>
  <c r="D19" i="3" s="1"/>
  <c r="D19" i="1"/>
  <c r="B19" i="3" s="1"/>
  <c r="H17" i="1"/>
  <c r="D17" i="3" s="1"/>
  <c r="D17" i="1"/>
  <c r="B17" i="3"/>
  <c r="H16" i="1"/>
  <c r="D16" i="3" s="1"/>
  <c r="D16" i="1"/>
  <c r="B16" i="3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32" i="2"/>
  <c r="C32" i="3" s="1"/>
  <c r="H17" i="2"/>
  <c r="E17" i="3" s="1"/>
  <c r="D12" i="2"/>
  <c r="C12" i="3"/>
  <c r="D43" i="2"/>
  <c r="C43" i="3"/>
  <c r="H19" i="2"/>
  <c r="E19" i="3" s="1"/>
  <c r="D45" i="3"/>
  <c r="H12" i="2"/>
  <c r="E12" i="3" s="1"/>
  <c r="D15" i="2"/>
  <c r="C15" i="3" s="1"/>
  <c r="D19" i="2"/>
  <c r="C19" i="3" s="1"/>
  <c r="H36" i="2"/>
  <c r="E36" i="3" s="1"/>
  <c r="H43" i="2"/>
  <c r="E43" i="3" s="1"/>
  <c r="F46" i="3"/>
  <c r="F45" i="3"/>
  <c r="B20" i="2" l="1"/>
  <c r="K8" i="1"/>
  <c r="L38" i="2"/>
  <c r="G38" i="3" s="1"/>
  <c r="D23" i="2"/>
  <c r="C23" i="3" s="1"/>
  <c r="D18" i="1"/>
  <c r="B18" i="3" s="1"/>
  <c r="D20" i="2"/>
  <c r="C20" i="3" s="1"/>
  <c r="B8" i="1"/>
  <c r="B8" i="2" s="1"/>
  <c r="D23" i="1"/>
  <c r="B23" i="3" s="1"/>
  <c r="E46" i="2"/>
  <c r="H10" i="2"/>
  <c r="E10" i="3" s="1"/>
  <c r="L24" i="2"/>
  <c r="G24" i="3" s="1"/>
  <c r="H18" i="1"/>
  <c r="D18" i="3" s="1"/>
  <c r="L20" i="1"/>
  <c r="F20" i="3" s="1"/>
  <c r="L20" i="2"/>
  <c r="G20" i="3" s="1"/>
  <c r="J27" i="2"/>
  <c r="L27" i="2" s="1"/>
  <c r="G27" i="3" s="1"/>
  <c r="D35" i="2"/>
  <c r="C35" i="3" s="1"/>
  <c r="C22" i="1"/>
  <c r="C22" i="2" s="1"/>
  <c r="D42" i="2"/>
  <c r="C42" i="3" s="1"/>
  <c r="D9" i="1"/>
  <c r="B9" i="3" s="1"/>
  <c r="H20" i="1"/>
  <c r="D20" i="3" s="1"/>
  <c r="D42" i="1"/>
  <c r="B42" i="3" s="1"/>
  <c r="D16" i="2"/>
  <c r="C16" i="3" s="1"/>
  <c r="D13" i="2"/>
  <c r="C13" i="3" s="1"/>
  <c r="D25" i="2"/>
  <c r="C25" i="3" s="1"/>
  <c r="L34" i="2"/>
  <c r="G34" i="3" s="1"/>
  <c r="L31" i="2"/>
  <c r="G31" i="3" s="1"/>
  <c r="G18" i="2"/>
  <c r="H18" i="2" s="1"/>
  <c r="E18" i="3" s="1"/>
  <c r="H38" i="2"/>
  <c r="E38" i="3" s="1"/>
  <c r="B9" i="2"/>
  <c r="C18" i="2"/>
  <c r="D18" i="2" s="1"/>
  <c r="C18" i="3" s="1"/>
  <c r="J23" i="2"/>
  <c r="L23" i="2" s="1"/>
  <c r="G23" i="3" s="1"/>
  <c r="H42" i="1"/>
  <c r="D42" i="3" s="1"/>
  <c r="D37" i="2"/>
  <c r="C37" i="3" s="1"/>
  <c r="H39" i="2"/>
  <c r="E39" i="3" s="1"/>
  <c r="L21" i="2"/>
  <c r="G21" i="3" s="1"/>
  <c r="D11" i="2"/>
  <c r="C11" i="3" s="1"/>
  <c r="D41" i="2"/>
  <c r="C41" i="3" s="1"/>
  <c r="C8" i="1"/>
  <c r="C8" i="2" s="1"/>
  <c r="K22" i="1"/>
  <c r="K22" i="2" s="1"/>
  <c r="D34" i="2"/>
  <c r="C34" i="3" s="1"/>
  <c r="D31" i="2"/>
  <c r="C31" i="3" s="1"/>
  <c r="H26" i="2"/>
  <c r="E26" i="3" s="1"/>
  <c r="H21" i="2"/>
  <c r="E21" i="3" s="1"/>
  <c r="H27" i="2"/>
  <c r="E27" i="3" s="1"/>
  <c r="D27" i="2"/>
  <c r="C27" i="3" s="1"/>
  <c r="D10" i="2"/>
  <c r="C10" i="3" s="1"/>
  <c r="H24" i="2"/>
  <c r="E24" i="3" s="1"/>
  <c r="L17" i="2"/>
  <c r="G17" i="3" s="1"/>
  <c r="P25" i="23"/>
  <c r="O25" i="23"/>
  <c r="E9" i="4"/>
  <c r="E17" i="4"/>
  <c r="E15" i="4"/>
  <c r="E10" i="4"/>
  <c r="E12" i="4"/>
  <c r="E14" i="4"/>
  <c r="E16" i="4"/>
  <c r="E18" i="4"/>
  <c r="E20" i="4"/>
  <c r="E23" i="4"/>
  <c r="L42" i="2"/>
  <c r="G42" i="3" s="1"/>
  <c r="L42" i="1"/>
  <c r="F42" i="3" s="1"/>
  <c r="H42" i="2"/>
  <c r="E42" i="3" s="1"/>
  <c r="D38" i="2"/>
  <c r="C38" i="3" s="1"/>
  <c r="D29" i="2"/>
  <c r="C29" i="3" s="1"/>
  <c r="G22" i="1"/>
  <c r="G22" i="2" s="1"/>
  <c r="H22" i="2" s="1"/>
  <c r="E22" i="3" s="1"/>
  <c r="L29" i="1"/>
  <c r="F29" i="3" s="1"/>
  <c r="H29" i="1"/>
  <c r="D29" i="3" s="1"/>
  <c r="H31" i="2"/>
  <c r="E31" i="3" s="1"/>
  <c r="K29" i="2"/>
  <c r="L29" i="2" s="1"/>
  <c r="G29" i="3" s="1"/>
  <c r="K44" i="1"/>
  <c r="H29" i="2"/>
  <c r="E29" i="3" s="1"/>
  <c r="D29" i="1"/>
  <c r="B29" i="3" s="1"/>
  <c r="J22" i="1"/>
  <c r="J22" i="2" s="1"/>
  <c r="H28" i="2"/>
  <c r="E28" i="3" s="1"/>
  <c r="D27" i="1"/>
  <c r="B27" i="3" s="1"/>
  <c r="B22" i="1"/>
  <c r="D22" i="1" s="1"/>
  <c r="B22" i="3" s="1"/>
  <c r="G23" i="2"/>
  <c r="H23" i="2" s="1"/>
  <c r="E23" i="3" s="1"/>
  <c r="H20" i="2"/>
  <c r="E20" i="3" s="1"/>
  <c r="G8" i="1"/>
  <c r="G8" i="2" s="1"/>
  <c r="F8" i="1"/>
  <c r="D21" i="2"/>
  <c r="C21" i="3" s="1"/>
  <c r="L18" i="2"/>
  <c r="G18" i="3" s="1"/>
  <c r="L18" i="1"/>
  <c r="F18" i="3" s="1"/>
  <c r="J8" i="1"/>
  <c r="J8" i="2" s="1"/>
  <c r="L14" i="2"/>
  <c r="G14" i="3" s="1"/>
  <c r="F9" i="2"/>
  <c r="H9" i="2" s="1"/>
  <c r="E9" i="3" s="1"/>
  <c r="K8" i="2"/>
  <c r="J9" i="2"/>
  <c r="L9" i="2" s="1"/>
  <c r="G9" i="3" s="1"/>
  <c r="H9" i="1"/>
  <c r="D9" i="3" s="1"/>
  <c r="C44" i="1"/>
  <c r="C9" i="2"/>
  <c r="D8" i="1"/>
  <c r="B8" i="3" s="1"/>
  <c r="L9" i="1"/>
  <c r="F9" i="3" s="1"/>
  <c r="F44" i="1"/>
  <c r="F45" i="1" s="1"/>
  <c r="F8" i="2"/>
  <c r="D8" i="2" l="1"/>
  <c r="C8" i="3" s="1"/>
  <c r="K45" i="1"/>
  <c r="C45" i="1"/>
  <c r="H8" i="2"/>
  <c r="E8" i="3" s="1"/>
  <c r="H8" i="1"/>
  <c r="D8" i="3" s="1"/>
  <c r="L22" i="2"/>
  <c r="G22" i="3" s="1"/>
  <c r="D9" i="2"/>
  <c r="C9" i="3" s="1"/>
  <c r="H22" i="1"/>
  <c r="D22" i="3" s="1"/>
  <c r="G44" i="1"/>
  <c r="K44" i="2"/>
  <c r="M10" i="2" s="1"/>
  <c r="B44" i="1"/>
  <c r="B22" i="2"/>
  <c r="D22" i="2" s="1"/>
  <c r="C22" i="3" s="1"/>
  <c r="L22" i="1"/>
  <c r="F22" i="3" s="1"/>
  <c r="L8" i="2"/>
  <c r="G8" i="3" s="1"/>
  <c r="L8" i="1"/>
  <c r="F8" i="3" s="1"/>
  <c r="J44" i="1"/>
  <c r="C44" i="2"/>
  <c r="E25" i="2" s="1"/>
  <c r="K45" i="2"/>
  <c r="G46" i="2"/>
  <c r="F44" i="2"/>
  <c r="F45" i="2"/>
  <c r="J45" i="2" l="1"/>
  <c r="J45" i="1"/>
  <c r="E45" i="1"/>
  <c r="D45" i="1"/>
  <c r="G45" i="1"/>
  <c r="L45" i="1"/>
  <c r="M45" i="1"/>
  <c r="B45" i="2"/>
  <c r="B45" i="1"/>
  <c r="D44" i="1"/>
  <c r="B44" i="3" s="1"/>
  <c r="B44" i="2"/>
  <c r="D44" i="2" s="1"/>
  <c r="C44" i="3" s="1"/>
  <c r="G44" i="2"/>
  <c r="I27" i="2" s="1"/>
  <c r="H44" i="1"/>
  <c r="D44" i="3" s="1"/>
  <c r="M22" i="2"/>
  <c r="M12" i="2"/>
  <c r="M35" i="2"/>
  <c r="M11" i="2"/>
  <c r="M13" i="2"/>
  <c r="M16" i="2"/>
  <c r="M37" i="2"/>
  <c r="G45" i="2"/>
  <c r="I45" i="2" s="1"/>
  <c r="M15" i="2"/>
  <c r="M34" i="2"/>
  <c r="M42" i="2"/>
  <c r="M43" i="2"/>
  <c r="M26" i="2"/>
  <c r="M28" i="2"/>
  <c r="M17" i="2"/>
  <c r="M20" i="2"/>
  <c r="M32" i="2"/>
  <c r="M27" i="2"/>
  <c r="M40" i="2"/>
  <c r="M38" i="2"/>
  <c r="M8" i="2"/>
  <c r="M29" i="2"/>
  <c r="M44" i="2"/>
  <c r="M18" i="2"/>
  <c r="M41" i="2"/>
  <c r="M36" i="2"/>
  <c r="M23" i="2"/>
  <c r="M39" i="2"/>
  <c r="M19" i="2"/>
  <c r="M30" i="2"/>
  <c r="M33" i="2"/>
  <c r="M9" i="2"/>
  <c r="M21" i="2"/>
  <c r="M14" i="2"/>
  <c r="M25" i="2"/>
  <c r="M24" i="2"/>
  <c r="M31" i="2"/>
  <c r="E30" i="2"/>
  <c r="L44" i="1"/>
  <c r="F44" i="3" s="1"/>
  <c r="J44" i="2"/>
  <c r="L44" i="2" s="1"/>
  <c r="G44" i="3" s="1"/>
  <c r="E43" i="2"/>
  <c r="E18" i="2"/>
  <c r="E34" i="2"/>
  <c r="E16" i="2"/>
  <c r="E9" i="2"/>
  <c r="E10" i="2"/>
  <c r="E26" i="2"/>
  <c r="E15" i="2"/>
  <c r="E37" i="2"/>
  <c r="E29" i="2"/>
  <c r="E28" i="2"/>
  <c r="E11" i="2"/>
  <c r="E17" i="2"/>
  <c r="E8" i="2"/>
  <c r="E35" i="2"/>
  <c r="E27" i="2"/>
  <c r="E24" i="2"/>
  <c r="E42" i="2"/>
  <c r="E39" i="2"/>
  <c r="E23" i="2"/>
  <c r="E32" i="2"/>
  <c r="E21" i="2"/>
  <c r="E41" i="2"/>
  <c r="E12" i="2"/>
  <c r="K46" i="2"/>
  <c r="M45" i="2" s="1"/>
  <c r="E19" i="2"/>
  <c r="E36" i="2"/>
  <c r="E38" i="2"/>
  <c r="E44" i="2"/>
  <c r="E22" i="2"/>
  <c r="E20" i="2"/>
  <c r="E14" i="2"/>
  <c r="E13" i="2"/>
  <c r="E40" i="2"/>
  <c r="E31" i="2"/>
  <c r="E33" i="2"/>
  <c r="I46" i="2"/>
  <c r="H46" i="2"/>
  <c r="E46" i="3" s="1"/>
  <c r="L45" i="2"/>
  <c r="G45" i="3" s="1"/>
  <c r="H45" i="2" l="1"/>
  <c r="E45" i="3" s="1"/>
  <c r="I26" i="2"/>
  <c r="H45" i="1"/>
  <c r="I45" i="1"/>
  <c r="I18" i="2"/>
  <c r="I21" i="2"/>
  <c r="I10" i="2"/>
  <c r="I11" i="2"/>
  <c r="I23" i="2"/>
  <c r="I14" i="2"/>
  <c r="I30" i="2"/>
  <c r="I33" i="2"/>
  <c r="I8" i="2"/>
  <c r="I41" i="2"/>
  <c r="I34" i="2"/>
  <c r="I43" i="2"/>
  <c r="I22" i="2"/>
  <c r="I39" i="2"/>
  <c r="I12" i="2"/>
  <c r="I40" i="2"/>
  <c r="I16" i="2"/>
  <c r="I19" i="2"/>
  <c r="I17" i="2"/>
  <c r="I38" i="2"/>
  <c r="I31" i="2"/>
  <c r="I36" i="2"/>
  <c r="I13" i="2"/>
  <c r="I15" i="2"/>
  <c r="I44" i="2"/>
  <c r="I9" i="2"/>
  <c r="H44" i="2"/>
  <c r="E44" i="3" s="1"/>
  <c r="I25" i="2"/>
  <c r="I37" i="2"/>
  <c r="I20" i="2"/>
  <c r="I28" i="2"/>
  <c r="I32" i="2"/>
  <c r="I35" i="2"/>
  <c r="I29" i="2"/>
  <c r="I24" i="2"/>
  <c r="I42" i="2"/>
  <c r="L46" i="2"/>
  <c r="G46" i="3" s="1"/>
  <c r="M46" i="2"/>
</calcChain>
</file>

<file path=xl/sharedStrings.xml><?xml version="1.0" encoding="utf-8"?>
<sst xmlns="http://schemas.openxmlformats.org/spreadsheetml/2006/main" count="421" uniqueCount="226">
  <si>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</si>
  <si>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</si>
  <si>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</si>
  <si>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</si>
  <si>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</si>
  <si>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</si>
  <si>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</si>
  <si>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</si>
  <si>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</si>
  <si>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</si>
  <si>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</si>
  <si>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</si>
  <si>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</si>
  <si>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</si>
  <si>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</si>
  <si>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</si>
  <si>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</si>
  <si>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</si>
  <si>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</si>
  <si>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</si>
  <si>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</si>
  <si>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</si>
  <si>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</si>
  <si>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</si>
  <si>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</si>
  <si>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</si>
  <si>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</si>
  <si>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</si>
  <si>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</si>
  <si>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</si>
  <si>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</si>
  <si>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</si>
  <si>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</si>
  <si>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</si>
  <si>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</si>
  <si>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</si>
  <si>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</si>
  <si>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</si>
  <si>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</si>
  <si>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</si>
  <si>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</si>
  <si>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</si>
  <si>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</si>
  <si>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</si>
  <si>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</si>
  <si>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</si>
  <si>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</si>
  <si>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</si>
  <si>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</si>
  <si>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</si>
  <si>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</si>
  <si>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</si>
  <si>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</si>
  <si>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</si>
  <si>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</si>
  <si>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</si>
  <si>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</si>
  <si>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</si>
  <si>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</si>
  <si>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</si>
  <si>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</si>
  <si>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</si>
  <si>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</si>
  <si>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</si>
  <si>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</si>
  <si>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</si>
  <si>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</si>
  <si>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</si>
  <si>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</si>
  <si>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</si>
  <si>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</si>
  <si>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</si>
  <si>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</si>
  <si>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</si>
  <si>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</si>
  <si>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</si>
  <si>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</si>
  <si>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</si>
  <si>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</si>
  <si>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</si>
  <si>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</si>
  <si>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</si>
  <si>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</si>
  <si>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</si>
  <si>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</si>
  <si>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</si>
  <si>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</si>
  <si>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</si>
  <si>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</si>
  <si>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</si>
  <si>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</si>
  <si>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</si>
  <si>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</si>
  <si>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</si>
  <si>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</si>
  <si>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</si>
  <si>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</si>
  <si>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</si>
  <si>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</si>
  <si>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</si>
  <si>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</si>
  <si>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</si>
  <si>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</si>
  <si>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</si>
  <si>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</si>
  <si>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</si>
  <si>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</si>
  <si>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</si>
  <si>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</si>
  <si>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</si>
  <si>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</si>
  <si>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</si>
  <si>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</si>
  <si>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</si>
  <si>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</si>
  <si>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</si>
  <si>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</si>
  <si>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</si>
  <si>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2021 İHRACAT RAKAMLARI - TL</t>
  </si>
  <si>
    <t>1 - 31 OCAK İHRACAT RAKAMLARI</t>
  </si>
  <si>
    <t xml:space="preserve">SEKTÖREL BAZDA İHRACAT RAKAMLARI -1.000 $ </t>
  </si>
  <si>
    <t>1 - 31 OCAK</t>
  </si>
  <si>
    <t>1 OCAK  -  31 OCAK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</si>
  <si>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</si>
  <si>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</si>
  <si>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</si>
  <si>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</si>
  <si>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</si>
  <si>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</si>
  <si>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</si>
  <si>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</si>
  <si>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</si>
  <si>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</si>
  <si>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</si>
  <si>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</si>
  <si>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</si>
  <si>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</si>
  <si>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</si>
  <si>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</si>
  <si>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</si>
  <si>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</si>
  <si>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</si>
  <si>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</si>
  <si>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</si>
  <si>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</si>
  <si>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</si>
  <si>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</si>
  <si>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</si>
  <si>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</si>
  <si>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</si>
  <si>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</si>
  <si>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</si>
  <si>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OCAK</t>
  </si>
  <si>
    <t>2022  1 - 31 OCAK</t>
  </si>
  <si>
    <t>ST. KİTTS VE NEVİS</t>
  </si>
  <si>
    <t>BELİRLENEMEYEN ÜLKE VE BÖLGELER</t>
  </si>
  <si>
    <t>ERİTRE</t>
  </si>
  <si>
    <t>ABD VİRJİN ADALARI</t>
  </si>
  <si>
    <t>MAKAO</t>
  </si>
  <si>
    <t>BOTSVANA</t>
  </si>
  <si>
    <t>ARUBA</t>
  </si>
  <si>
    <t>BURKİNA FASO</t>
  </si>
  <si>
    <t>FAROE ADALARI</t>
  </si>
  <si>
    <t>RUANDA</t>
  </si>
  <si>
    <t>ALMANYA</t>
  </si>
  <si>
    <t>ABD</t>
  </si>
  <si>
    <t>İTALYA</t>
  </si>
  <si>
    <t>BİRLEŞİK KRALLIK</t>
  </si>
  <si>
    <t>IRAK</t>
  </si>
  <si>
    <t>İSPANYA</t>
  </si>
  <si>
    <t>FRANSA</t>
  </si>
  <si>
    <t>HOLLANDA</t>
  </si>
  <si>
    <t>İSRAİL</t>
  </si>
  <si>
    <t>MISIR</t>
  </si>
  <si>
    <t>İSTANBUL</t>
  </si>
  <si>
    <t>KOCAELI</t>
  </si>
  <si>
    <t>BURSA</t>
  </si>
  <si>
    <t>İZMIR</t>
  </si>
  <si>
    <t>GAZIANTEP</t>
  </si>
  <si>
    <t>ANKARA</t>
  </si>
  <si>
    <t>SAKARYA</t>
  </si>
  <si>
    <t>DENIZLI</t>
  </si>
  <si>
    <t>MANISA</t>
  </si>
  <si>
    <t>HATAY</t>
  </si>
  <si>
    <t>MUŞ</t>
  </si>
  <si>
    <t>KARS</t>
  </si>
  <si>
    <t>ÇORUM</t>
  </si>
  <si>
    <t>YOZGAT</t>
  </si>
  <si>
    <t>ARDAHAN</t>
  </si>
  <si>
    <t>KILIS</t>
  </si>
  <si>
    <t>BITLIS</t>
  </si>
  <si>
    <t>KASTAMONU</t>
  </si>
  <si>
    <t>GIRESUN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</si>
  <si>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</si>
  <si>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</si>
  <si>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</si>
  <si>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</si>
  <si>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</si>
  <si>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</si>
  <si>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</si>
  <si>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</si>
  <si>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</si>
  <si>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</si>
  <si>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</si>
  <si>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</si>
  <si>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</si>
  <si>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</si>
  <si>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RUSYA FEDERASYONU</t>
  </si>
  <si>
    <t>POLONYA</t>
  </si>
  <si>
    <t>ROMANYA</t>
  </si>
  <si>
    <t>BULGARİSTAN</t>
  </si>
  <si>
    <t>BELÇİKA</t>
  </si>
  <si>
    <t>ÇİN</t>
  </si>
  <si>
    <t>FAS</t>
  </si>
  <si>
    <t>BAE</t>
  </si>
  <si>
    <t>LİBYA</t>
  </si>
  <si>
    <t>YUNANİSTAN</t>
  </si>
  <si>
    <t>Değişim    ('22/'21)</t>
  </si>
  <si>
    <t xml:space="preserve"> Pay(21)  (%)</t>
  </si>
  <si>
    <t>OCAK  (2022/2021)</t>
  </si>
  <si>
    <t>OCAK (2022/2021)</t>
  </si>
  <si>
    <t>SON 12 AYLIK
(2022/2021)</t>
  </si>
  <si>
    <t>İhracatçı Birlikleri Kaydından Muaf İhracat ile Antrepo ve Serbest Bölgeler Farkı</t>
  </si>
  <si>
    <t>GENEL İHRACAT TOPLAMI</t>
  </si>
  <si>
    <t>1 Ocak - 31 Ocak</t>
  </si>
  <si>
    <t>1 Şubat - 31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</si>
</sst>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  <numFmt numFmtId="172" formatCode="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172" fontId="17" fillId="0" borderId="0" xfId="0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11079461.383229999</c:v>
                </c:pt>
                <c:pt idx="1">
                  <c:v>11948789.938329998</c:v>
                </c:pt>
                <c:pt idx="2">
                  <c:v>14120140.478920002</c:v>
                </c:pt>
                <c:pt idx="3">
                  <c:v>14142686.233889999</c:v>
                </c:pt>
                <c:pt idx="4">
                  <c:v>12587023.94375</c:v>
                </c:pt>
                <c:pt idx="5">
                  <c:v>15241809.21202</c:v>
                </c:pt>
                <c:pt idx="6">
                  <c:v>12622229.319520002</c:v>
                </c:pt>
                <c:pt idx="7">
                  <c:v>14408083.488460002</c:v>
                </c:pt>
                <c:pt idx="8">
                  <c:v>15811192.503120001</c:v>
                </c:pt>
                <c:pt idx="9">
                  <c:v>15700767.662489999</c:v>
                </c:pt>
                <c:pt idx="10">
                  <c:v>16268500.417849999</c:v>
                </c:pt>
                <c:pt idx="11">
                  <c:v>16905117.372190002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7-4A0C-A345-F44A65B3AE19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13122558.07344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7-4A0C-A345-F44A65B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136432"/>
        <c:axId val="-381142416"/>
      </c:lineChart>
      <c:catAx>
        <c:axId val="-3811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42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6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119660.40744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E-4E72-8FC3-41841D08D4C7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126169.39178000001</c:v>
                </c:pt>
                <c:pt idx="3">
                  <c:v>121973.27202</c:v>
                </c:pt>
                <c:pt idx="4">
                  <c:v>105009.02301</c:v>
                </c:pt>
                <c:pt idx="5">
                  <c:v>110671.37599</c:v>
                </c:pt>
                <c:pt idx="6">
                  <c:v>71836.562160000001</c:v>
                </c:pt>
                <c:pt idx="7">
                  <c:v>113745.01902000001</c:v>
                </c:pt>
                <c:pt idx="8">
                  <c:v>160083.73371999999</c:v>
                </c:pt>
                <c:pt idx="9">
                  <c:v>196060.19321</c:v>
                </c:pt>
                <c:pt idx="10">
                  <c:v>177200.74785000001</c:v>
                </c:pt>
                <c:pt idx="11">
                  <c:v>170610.42379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E-4E72-8FC3-41841D08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575328"/>
        <c:axId val="-255574240"/>
      </c:lineChart>
      <c:catAx>
        <c:axId val="-2555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57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5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182655.11846999999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7-464D-942D-39300BF39E27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148091.51259999999</c:v>
                </c:pt>
                <c:pt idx="6">
                  <c:v>131222.22691</c:v>
                </c:pt>
                <c:pt idx="7">
                  <c:v>111748.09948999999</c:v>
                </c:pt>
                <c:pt idx="8">
                  <c:v>202143.87233000001</c:v>
                </c:pt>
                <c:pt idx="9">
                  <c:v>250882.59015999999</c:v>
                </c:pt>
                <c:pt idx="10">
                  <c:v>278346.34114999999</c:v>
                </c:pt>
                <c:pt idx="11">
                  <c:v>248426.40134000001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7-464D-942D-39300BF3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203840"/>
        <c:axId val="-255191328"/>
      </c:lineChart>
      <c:catAx>
        <c:axId val="-255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191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3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37546.479500000001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4-4A4F-B77B-0EE9AA9BEEED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24886.329269999998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29808.309069999999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39567.445950000001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4-4A4F-B77B-0EE9AA9B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203296"/>
        <c:axId val="-255202208"/>
      </c:lineChart>
      <c:catAx>
        <c:axId val="-2552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202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3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54249.010909999997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D29-B4C9-3C1B5A49894E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100955.42874</c:v>
                </c:pt>
                <c:pt idx="9">
                  <c:v>76724.234389999998</c:v>
                </c:pt>
                <c:pt idx="10">
                  <c:v>57833.058470000004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0-4D29-B4C9-3C1B5A49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196768"/>
        <c:axId val="-255198400"/>
      </c:lineChart>
      <c:catAx>
        <c:axId val="-2551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198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12438.05509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C-4BF7-AB9D-F1B9A8F4DC85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C-4BF7-AB9D-F1B9A8F4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192960"/>
        <c:axId val="-255198944"/>
      </c:lineChart>
      <c:catAx>
        <c:axId val="-2551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198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301015.83259000001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9-4873-8F87-CC5812F0DA77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216909.81245999999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299539.05277000001</c:v>
                </c:pt>
                <c:pt idx="9">
                  <c:v>288767.47503999999</c:v>
                </c:pt>
                <c:pt idx="10">
                  <c:v>321677.4583</c:v>
                </c:pt>
                <c:pt idx="11">
                  <c:v>407383.01851000002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9-4873-8F87-CC5812F0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199488"/>
        <c:axId val="-255190784"/>
      </c:lineChart>
      <c:catAx>
        <c:axId val="-2551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1907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9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559231.25425999996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BF4-AD5A-D699B964CD76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453138.95513999998</c:v>
                </c:pt>
                <c:pt idx="1">
                  <c:v>479065.09509000002</c:v>
                </c:pt>
                <c:pt idx="2">
                  <c:v>580709.26433000003</c:v>
                </c:pt>
                <c:pt idx="3">
                  <c:v>581266.61719999998</c:v>
                </c:pt>
                <c:pt idx="4">
                  <c:v>501065.42385000002</c:v>
                </c:pt>
                <c:pt idx="5">
                  <c:v>613146.97646999999</c:v>
                </c:pt>
                <c:pt idx="6">
                  <c:v>505783.27860999998</c:v>
                </c:pt>
                <c:pt idx="7">
                  <c:v>605166.00037999998</c:v>
                </c:pt>
                <c:pt idx="8">
                  <c:v>651003.27743000002</c:v>
                </c:pt>
                <c:pt idx="9">
                  <c:v>613730.44438</c:v>
                </c:pt>
                <c:pt idx="10">
                  <c:v>694474.65633000003</c:v>
                </c:pt>
                <c:pt idx="11">
                  <c:v>713772.08574000001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5-4BF4-AD5A-D699B964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201664"/>
        <c:axId val="-255201120"/>
      </c:lineChart>
      <c:catAx>
        <c:axId val="-2552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201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1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816325.48435000004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1-4936-B3E5-DBAA6801037B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730163.91564000002</c:v>
                </c:pt>
                <c:pt idx="1">
                  <c:v>744961.97608000005</c:v>
                </c:pt>
                <c:pt idx="2">
                  <c:v>868496.36913000001</c:v>
                </c:pt>
                <c:pt idx="3">
                  <c:v>877324.87653999997</c:v>
                </c:pt>
                <c:pt idx="4">
                  <c:v>743335.86326999997</c:v>
                </c:pt>
                <c:pt idx="5">
                  <c:v>898787.53342999995</c:v>
                </c:pt>
                <c:pt idx="6">
                  <c:v>723515.06003000005</c:v>
                </c:pt>
                <c:pt idx="7">
                  <c:v>828167.06015999999</c:v>
                </c:pt>
                <c:pt idx="8">
                  <c:v>943522.30015000002</c:v>
                </c:pt>
                <c:pt idx="9">
                  <c:v>917309.76200999995</c:v>
                </c:pt>
                <c:pt idx="10">
                  <c:v>936680.01665000001</c:v>
                </c:pt>
                <c:pt idx="11">
                  <c:v>932785.05623999995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1-4936-B3E5-DBAA6801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194592"/>
        <c:axId val="-255204928"/>
      </c:lineChart>
      <c:catAx>
        <c:axId val="-2551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204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194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133310.57709999999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B-4037-8EA9-3C4FCCD0A2FA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109745.92219</c:v>
                </c:pt>
                <c:pt idx="1">
                  <c:v>128850.66499999999</c:v>
                </c:pt>
                <c:pt idx="2">
                  <c:v>157427.59362999999</c:v>
                </c:pt>
                <c:pt idx="3">
                  <c:v>142915.7401</c:v>
                </c:pt>
                <c:pt idx="4">
                  <c:v>100679.71174</c:v>
                </c:pt>
                <c:pt idx="5">
                  <c:v>152981.41107999999</c:v>
                </c:pt>
                <c:pt idx="6">
                  <c:v>144668.51295</c:v>
                </c:pt>
                <c:pt idx="7">
                  <c:v>156780.32397999999</c:v>
                </c:pt>
                <c:pt idx="8">
                  <c:v>171873.76256</c:v>
                </c:pt>
                <c:pt idx="9">
                  <c:v>159337.00007000001</c:v>
                </c:pt>
                <c:pt idx="10">
                  <c:v>148416.55895999999</c:v>
                </c:pt>
                <c:pt idx="11">
                  <c:v>158378.03941999999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B-4037-8EA9-3C4FCCD0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204384"/>
        <c:axId val="-254315472"/>
      </c:lineChart>
      <c:catAx>
        <c:axId val="-2552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4315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20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198754.47966000001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4E7F-A4E8-A2A5C1904F51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237977.13875000001</c:v>
                </c:pt>
                <c:pt idx="8">
                  <c:v>271361.99631999998</c:v>
                </c:pt>
                <c:pt idx="9">
                  <c:v>276603.31199999998</c:v>
                </c:pt>
                <c:pt idx="10">
                  <c:v>280196.43962999998</c:v>
                </c:pt>
                <c:pt idx="11">
                  <c:v>283083.38946999999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4E7F-A4E8-A2A5C19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4314384"/>
        <c:axId val="-254312752"/>
      </c:lineChart>
      <c:catAx>
        <c:axId val="-25431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43127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557441.27133000002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508972.52789000003</c:v>
                </c:pt>
                <c:pt idx="8">
                  <c:v>583120.41613999999</c:v>
                </c:pt>
                <c:pt idx="9">
                  <c:v>465035.92444999999</c:v>
                </c:pt>
                <c:pt idx="10">
                  <c:v>548043.01518999995</c:v>
                </c:pt>
                <c:pt idx="11">
                  <c:v>531783.33816000004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F-47EE-8DFE-A6D7537DF011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498221.05819000001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F-47EE-8DFE-A6D7537D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141328"/>
        <c:axId val="-381145136"/>
      </c:lineChart>
      <c:catAx>
        <c:axId val="-38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45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1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2135682.8017699998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8-4575-93A7-E3D021344F1A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1641032.9671199999</c:v>
                </c:pt>
                <c:pt idx="1">
                  <c:v>1672652.1116899999</c:v>
                </c:pt>
                <c:pt idx="2">
                  <c:v>1994255.8030600001</c:v>
                </c:pt>
                <c:pt idx="3">
                  <c:v>2166146.7237300002</c:v>
                </c:pt>
                <c:pt idx="4">
                  <c:v>2138217.0544400001</c:v>
                </c:pt>
                <c:pt idx="5">
                  <c:v>2371661.7889999999</c:v>
                </c:pt>
                <c:pt idx="6">
                  <c:v>1912032.19744</c:v>
                </c:pt>
                <c:pt idx="7">
                  <c:v>2044478.2675999999</c:v>
                </c:pt>
                <c:pt idx="8">
                  <c:v>2272107.8569899998</c:v>
                </c:pt>
                <c:pt idx="9">
                  <c:v>2263213.3931399998</c:v>
                </c:pt>
                <c:pt idx="10">
                  <c:v>2393090.0491800001</c:v>
                </c:pt>
                <c:pt idx="11">
                  <c:v>2481162.28632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8-4575-93A7-E3D02134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4316016"/>
        <c:axId val="-254309488"/>
      </c:lineChart>
      <c:catAx>
        <c:axId val="-25431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0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4309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713043.57368999999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0C9-96C1-7480CF62F6FB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650794.61083999998</c:v>
                </c:pt>
                <c:pt idx="1">
                  <c:v>683878.12185999996</c:v>
                </c:pt>
                <c:pt idx="2">
                  <c:v>783793.46421999997</c:v>
                </c:pt>
                <c:pt idx="3">
                  <c:v>821327.10927999998</c:v>
                </c:pt>
                <c:pt idx="4">
                  <c:v>735058.22519999999</c:v>
                </c:pt>
                <c:pt idx="5">
                  <c:v>827028.22742999997</c:v>
                </c:pt>
                <c:pt idx="6">
                  <c:v>696361.42966999998</c:v>
                </c:pt>
                <c:pt idx="7">
                  <c:v>758168.82547000004</c:v>
                </c:pt>
                <c:pt idx="8">
                  <c:v>875316.58992000006</c:v>
                </c:pt>
                <c:pt idx="9">
                  <c:v>807892.56530999998</c:v>
                </c:pt>
                <c:pt idx="10">
                  <c:v>838331.26725000003</c:v>
                </c:pt>
                <c:pt idx="11">
                  <c:v>936027.99228000001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0C9-96C1-7480CF62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4311664"/>
        <c:axId val="-254316560"/>
      </c:lineChart>
      <c:catAx>
        <c:axId val="-25431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4316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4311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2230188.57999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D-47BB-B439-88DC98981DC6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2266225.1593999998</c:v>
                </c:pt>
                <c:pt idx="1">
                  <c:v>2530671.6601999998</c:v>
                </c:pt>
                <c:pt idx="2">
                  <c:v>2890106.6378000001</c:v>
                </c:pt>
                <c:pt idx="3">
                  <c:v>2462188.08501</c:v>
                </c:pt>
                <c:pt idx="4">
                  <c:v>1880243.3776</c:v>
                </c:pt>
                <c:pt idx="5">
                  <c:v>2350289.54195</c:v>
                </c:pt>
                <c:pt idx="6">
                  <c:v>1981842.1002</c:v>
                </c:pt>
                <c:pt idx="7">
                  <c:v>2417939.10635</c:v>
                </c:pt>
                <c:pt idx="8">
                  <c:v>2465427.90539</c:v>
                </c:pt>
                <c:pt idx="9">
                  <c:v>2604070.6442399998</c:v>
                </c:pt>
                <c:pt idx="10">
                  <c:v>2529438.65081</c:v>
                </c:pt>
                <c:pt idx="11">
                  <c:v>2960346.1003100001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D-47BB-B439-88DC9898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20944"/>
        <c:axId val="-253620400"/>
      </c:lineChart>
      <c:catAx>
        <c:axId val="-25362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2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620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20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982940.48815999995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7-4B72-9E60-A0C17A5DF35B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894349.38430999999</c:v>
                </c:pt>
                <c:pt idx="1">
                  <c:v>1064002.06501</c:v>
                </c:pt>
                <c:pt idx="2">
                  <c:v>1254817.5751199999</c:v>
                </c:pt>
                <c:pt idx="3">
                  <c:v>1251404.8621700001</c:v>
                </c:pt>
                <c:pt idx="4">
                  <c:v>1098956.8079899999</c:v>
                </c:pt>
                <c:pt idx="5">
                  <c:v>1304164.06476</c:v>
                </c:pt>
                <c:pt idx="6">
                  <c:v>1000353.9362999999</c:v>
                </c:pt>
                <c:pt idx="7">
                  <c:v>1205092.58773</c:v>
                </c:pt>
                <c:pt idx="8">
                  <c:v>1276653.28477</c:v>
                </c:pt>
                <c:pt idx="9">
                  <c:v>1231427.8689300001</c:v>
                </c:pt>
                <c:pt idx="10">
                  <c:v>1269059.71905</c:v>
                </c:pt>
                <c:pt idx="11">
                  <c:v>1315425.06996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7-4B72-9E60-A0C17A5D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18224"/>
        <c:axId val="-253622576"/>
      </c:lineChart>
      <c:catAx>
        <c:axId val="-2536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622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18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1596441.39741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A-476F-94FF-74CA63006B13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1512904.7539299999</c:v>
                </c:pt>
                <c:pt idx="1">
                  <c:v>1510444.4976600001</c:v>
                </c:pt>
                <c:pt idx="2">
                  <c:v>1675068.1086299999</c:v>
                </c:pt>
                <c:pt idx="3">
                  <c:v>1625612.09204</c:v>
                </c:pt>
                <c:pt idx="4">
                  <c:v>1299873.87004</c:v>
                </c:pt>
                <c:pt idx="5">
                  <c:v>1801990.15075</c:v>
                </c:pt>
                <c:pt idx="6">
                  <c:v>1691818.3308900001</c:v>
                </c:pt>
                <c:pt idx="7">
                  <c:v>1736389.1601799999</c:v>
                </c:pt>
                <c:pt idx="8">
                  <c:v>1943157.5930999999</c:v>
                </c:pt>
                <c:pt idx="9">
                  <c:v>1909345.2088599999</c:v>
                </c:pt>
                <c:pt idx="10">
                  <c:v>1731420.3660899999</c:v>
                </c:pt>
                <c:pt idx="11">
                  <c:v>1809613.0741000001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A-476F-94FF-74CA6300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19312"/>
        <c:axId val="-253618768"/>
      </c:lineChart>
      <c:catAx>
        <c:axId val="-2536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1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618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19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1125174.5351499999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5-4838-BCEB-C473072FE22F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758807.65680999996</c:v>
                </c:pt>
                <c:pt idx="1">
                  <c:v>832950.69935999997</c:v>
                </c:pt>
                <c:pt idx="2">
                  <c:v>978711.88772999996</c:v>
                </c:pt>
                <c:pt idx="3">
                  <c:v>1048747.09515</c:v>
                </c:pt>
                <c:pt idx="4">
                  <c:v>937393.49254000001</c:v>
                </c:pt>
                <c:pt idx="5">
                  <c:v>1125357.095</c:v>
                </c:pt>
                <c:pt idx="6">
                  <c:v>929223.79761000001</c:v>
                </c:pt>
                <c:pt idx="7">
                  <c:v>1022475.82657</c:v>
                </c:pt>
                <c:pt idx="8">
                  <c:v>1147884.8780499999</c:v>
                </c:pt>
                <c:pt idx="9">
                  <c:v>1143662.2972599999</c:v>
                </c:pt>
                <c:pt idx="10">
                  <c:v>1202768.06329</c:v>
                </c:pt>
                <c:pt idx="11">
                  <c:v>1227159.4095300001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5-4838-BCEB-C473072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21488"/>
        <c:axId val="-253874896"/>
      </c:lineChart>
      <c:catAx>
        <c:axId val="-2536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8748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21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356097.13873000001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EEF-8DA2-017EC5B3DE34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402246.52097999997</c:v>
                </c:pt>
                <c:pt idx="3">
                  <c:v>401919.88864000002</c:v>
                </c:pt>
                <c:pt idx="4">
                  <c:v>384031.62015999999</c:v>
                </c:pt>
                <c:pt idx="5">
                  <c:v>425661.60619999998</c:v>
                </c:pt>
                <c:pt idx="6">
                  <c:v>357619.63115999999</c:v>
                </c:pt>
                <c:pt idx="7">
                  <c:v>420393.44066999998</c:v>
                </c:pt>
                <c:pt idx="8">
                  <c:v>414676.48427000002</c:v>
                </c:pt>
                <c:pt idx="9">
                  <c:v>380778.37858000002</c:v>
                </c:pt>
                <c:pt idx="10">
                  <c:v>395658.06783000001</c:v>
                </c:pt>
                <c:pt idx="11">
                  <c:v>419915.76655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6-4EEF-8DA2-017EC5B3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875984"/>
        <c:axId val="-253873808"/>
      </c:lineChart>
      <c:catAx>
        <c:axId val="-25387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8738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5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359441.34223000001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A-4C2F-9E50-45306EE7BF9B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594799.27512999997</c:v>
                </c:pt>
                <c:pt idx="6">
                  <c:v>459436.61369000003</c:v>
                </c:pt>
                <c:pt idx="7">
                  <c:v>452278.44451</c:v>
                </c:pt>
                <c:pt idx="8">
                  <c:v>507321.88543000002</c:v>
                </c:pt>
                <c:pt idx="9">
                  <c:v>686024.57007999998</c:v>
                </c:pt>
                <c:pt idx="10">
                  <c:v>1281902.5758100001</c:v>
                </c:pt>
                <c:pt idx="11">
                  <c:v>920771.75558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A-4C2F-9E50-45306EE7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878160"/>
        <c:axId val="-253872720"/>
      </c:lineChart>
      <c:catAx>
        <c:axId val="-25387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872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8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1630510.9779099999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B-427C-A7BB-A917130146BF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1191759.8101600001</c:v>
                </c:pt>
                <c:pt idx="2">
                  <c:v>1526162.0094300001</c:v>
                </c:pt>
                <c:pt idx="3">
                  <c:v>1647195.96548</c:v>
                </c:pt>
                <c:pt idx="4">
                  <c:v>1727670.08553</c:v>
                </c:pt>
                <c:pt idx="5">
                  <c:v>2007807.3774000001</c:v>
                </c:pt>
                <c:pt idx="6">
                  <c:v>1727215.9923099999</c:v>
                </c:pt>
                <c:pt idx="7">
                  <c:v>2255367.5560499998</c:v>
                </c:pt>
                <c:pt idx="8">
                  <c:v>2602635.8370500002</c:v>
                </c:pt>
                <c:pt idx="9">
                  <c:v>2287993.5898500001</c:v>
                </c:pt>
                <c:pt idx="10">
                  <c:v>2042476.53553</c:v>
                </c:pt>
                <c:pt idx="11">
                  <c:v>2269548.8278399999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27C-A7BB-A9171301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878704"/>
        <c:axId val="-253871632"/>
      </c:lineChart>
      <c:catAx>
        <c:axId val="-25387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871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878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498221.05819000001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0AE-89B8-2526986672FD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557441.27133000002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508972.52789000003</c:v>
                </c:pt>
                <c:pt idx="8">
                  <c:v>583120.41613999999</c:v>
                </c:pt>
                <c:pt idx="9">
                  <c:v>465035.92444999999</c:v>
                </c:pt>
                <c:pt idx="10">
                  <c:v>548043.01518999995</c:v>
                </c:pt>
                <c:pt idx="11">
                  <c:v>531783.33816000004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0AE-89B8-25269866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97680"/>
        <c:axId val="-253698224"/>
      </c:lineChart>
      <c:catAx>
        <c:axId val="-25369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9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698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97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15001241.843</c:v>
                </c:pt>
                <c:pt idx="1">
                  <c:v>15952744.088</c:v>
                </c:pt>
                <c:pt idx="2">
                  <c:v>18957305.77</c:v>
                </c:pt>
                <c:pt idx="3">
                  <c:v>18757108.640000001</c:v>
                </c:pt>
                <c:pt idx="4">
                  <c:v>16469375.876</c:v>
                </c:pt>
                <c:pt idx="5">
                  <c:v>19741509.848000001</c:v>
                </c:pt>
                <c:pt idx="6">
                  <c:v>16359383.922</c:v>
                </c:pt>
                <c:pt idx="7">
                  <c:v>18863195.881000001</c:v>
                </c:pt>
                <c:pt idx="8">
                  <c:v>20721405.524</c:v>
                </c:pt>
                <c:pt idx="9">
                  <c:v>20716950.958999999</c:v>
                </c:pt>
                <c:pt idx="10">
                  <c:v>21473178.078000002</c:v>
                </c:pt>
                <c:pt idx="11">
                  <c:v>22277984.973999999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0-4839-8E6E-5FF61F481A86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17593077.462000001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0-4839-8E6E-5FF61F48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143504"/>
        <c:axId val="-381142960"/>
      </c:lineChart>
      <c:catAx>
        <c:axId val="-38114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42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71039.355209999994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1-44F8-931B-4F3E994D0A3D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1-44F8-931B-4F3E994D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700400"/>
        <c:axId val="-253702032"/>
      </c:lineChart>
      <c:catAx>
        <c:axId val="-25370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70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70203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7004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306811.09551000001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A2E-8592-87CADA2443E2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239723.17696000001</c:v>
                </c:pt>
                <c:pt idx="9">
                  <c:v>301391.62998999999</c:v>
                </c:pt>
                <c:pt idx="10">
                  <c:v>384516.49096000002</c:v>
                </c:pt>
                <c:pt idx="11">
                  <c:v>432011.34036999999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A2E-8592-87CADA24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95504"/>
        <c:axId val="-253694960"/>
      </c:lineChart>
      <c:catAx>
        <c:axId val="-25369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9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694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95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458579.59029000002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C-4E48-957A-EBBCF0274BE0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445927.56598000001</c:v>
                </c:pt>
                <c:pt idx="2">
                  <c:v>545986.38045000006</c:v>
                </c:pt>
                <c:pt idx="3">
                  <c:v>561097.80391999998</c:v>
                </c:pt>
                <c:pt idx="4">
                  <c:v>485880.88273000001</c:v>
                </c:pt>
                <c:pt idx="5">
                  <c:v>573180.26647000003</c:v>
                </c:pt>
                <c:pt idx="6">
                  <c:v>466250.72525000002</c:v>
                </c:pt>
                <c:pt idx="7">
                  <c:v>521679.13243</c:v>
                </c:pt>
                <c:pt idx="8">
                  <c:v>550106.72973000002</c:v>
                </c:pt>
                <c:pt idx="9">
                  <c:v>513436.66343000002</c:v>
                </c:pt>
                <c:pt idx="10">
                  <c:v>559543.54088999995</c:v>
                </c:pt>
                <c:pt idx="11">
                  <c:v>570464.44128999999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C-4E48-957A-EBBCF027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3698768"/>
        <c:axId val="-253157648"/>
      </c:lineChart>
      <c:catAx>
        <c:axId val="-25369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15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3157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3698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2058805.3173999998</c:v>
                </c:pt>
                <c:pt idx="1">
                  <c:v>2127363.6075300002</c:v>
                </c:pt>
                <c:pt idx="2">
                  <c:v>2426153.04758</c:v>
                </c:pt>
                <c:pt idx="3">
                  <c:v>2351492.00507</c:v>
                </c:pt>
                <c:pt idx="4">
                  <c:v>2070159.0220300001</c:v>
                </c:pt>
                <c:pt idx="5">
                  <c:v>2557934.8878700002</c:v>
                </c:pt>
                <c:pt idx="6">
                  <c:v>2018704.7508799997</c:v>
                </c:pt>
                <c:pt idx="7">
                  <c:v>2317562.6973199998</c:v>
                </c:pt>
                <c:pt idx="8">
                  <c:v>2725926.22193</c:v>
                </c:pt>
                <c:pt idx="9">
                  <c:v>2832193.7247600006</c:v>
                </c:pt>
                <c:pt idx="10">
                  <c:v>3024505.14384</c:v>
                </c:pt>
                <c:pt idx="11">
                  <c:v>3215836.25471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4E08-805B-07C624D05348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2574916.8877099995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E08-805B-07C624D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135344"/>
        <c:axId val="-381133712"/>
      </c:lineChart>
      <c:catAx>
        <c:axId val="-3811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33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5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062-BC23-91355BAF8FF5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A-4062-BC23-91355BAF8FF5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4062-BC23-91355BAF8FF5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A-4062-BC23-91355BAF8FF5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A-4062-BC23-91355BAF8FF5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A-4062-BC23-91355BAF8FF5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EA-4062-BC23-91355BAF8FF5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A-4062-BC23-91355BAF8FF5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A-4062-BC23-91355BAF8FF5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EA-4062-BC23-91355BAF8FF5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EA-4062-BC23-91355BAF8FF5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15001241.843</c:v>
                </c:pt>
                <c:pt idx="1">
                  <c:v>15952744.088</c:v>
                </c:pt>
                <c:pt idx="2">
                  <c:v>18957305.77</c:v>
                </c:pt>
                <c:pt idx="3">
                  <c:v>18757108.640000001</c:v>
                </c:pt>
                <c:pt idx="4">
                  <c:v>16469375.876</c:v>
                </c:pt>
                <c:pt idx="5">
                  <c:v>19741509.848000001</c:v>
                </c:pt>
                <c:pt idx="6">
                  <c:v>16359383.922</c:v>
                </c:pt>
                <c:pt idx="7">
                  <c:v>18863195.881000001</c:v>
                </c:pt>
                <c:pt idx="8">
                  <c:v>20721405.524</c:v>
                </c:pt>
                <c:pt idx="9">
                  <c:v>20716950.958999999</c:v>
                </c:pt>
                <c:pt idx="10">
                  <c:v>21473178.078000002</c:v>
                </c:pt>
                <c:pt idx="11">
                  <c:v>22277984.973999999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EA-4062-BC23-91355BAF8FF5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'2002_2022_AYLIK_IHR'!$C$82:$O$82</c:f>
              <c:numCache>
                <c:formatCode>#,##0</c:formatCode>
                <c:ptCount val="13"/>
                <c:pt idx="0">
                  <c:v>17593077.462000001</c:v>
                </c:pt>
                <c:pt idx="12">
                  <c:v>17593077.462000001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EA-4062-BC23-91355BAF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139696"/>
        <c:axId val="-381133168"/>
      </c:lineChart>
      <c:catAx>
        <c:axId val="-38113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3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9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225291385.40300003</c:v>
                </c:pt>
                <c:pt idx="20">
                  <c:v>17593077.462000001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4AAE-8428-967C7B31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1138064"/>
        <c:axId val="-381144048"/>
      </c:barChart>
      <c:catAx>
        <c:axId val="-3811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4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44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806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847975.29327999998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D-435E-A4B4-48C2DCFA928E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635173.32019</c:v>
                </c:pt>
                <c:pt idx="2">
                  <c:v>783752.09183000005</c:v>
                </c:pt>
                <c:pt idx="3">
                  <c:v>750044.04440999997</c:v>
                </c:pt>
                <c:pt idx="4">
                  <c:v>609772.0061</c:v>
                </c:pt>
                <c:pt idx="5">
                  <c:v>764442.43733999995</c:v>
                </c:pt>
                <c:pt idx="6">
                  <c:v>641911.29634999996</c:v>
                </c:pt>
                <c:pt idx="7">
                  <c:v>780202.30417000002</c:v>
                </c:pt>
                <c:pt idx="8">
                  <c:v>841218.3284</c:v>
                </c:pt>
                <c:pt idx="9">
                  <c:v>899764.35059000005</c:v>
                </c:pt>
                <c:pt idx="10">
                  <c:v>897124.27174</c:v>
                </c:pt>
                <c:pt idx="11">
                  <c:v>951557.03694999998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D-435E-A4B4-48C2DCFA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132080"/>
        <c:axId val="-381130448"/>
      </c:lineChart>
      <c:catAx>
        <c:axId val="-3811320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1130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113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286840.56930999999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0D4-975A-0DA94A8DEC65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295167.19523999997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291608.36589999998</c:v>
                </c:pt>
                <c:pt idx="10">
                  <c:v>365194.00143</c:v>
                </c:pt>
                <c:pt idx="11">
                  <c:v>409410.86317999999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0D4-975A-0DA94A8D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571520"/>
        <c:axId val="-255578048"/>
      </c:lineChart>
      <c:catAx>
        <c:axId val="-255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578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173304.86686000001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C-455A-8D02-0C1C0EED8610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145631.38305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144432.52205</c:v>
                </c:pt>
                <c:pt idx="5">
                  <c:v>193346.80882999999</c:v>
                </c:pt>
                <c:pt idx="6">
                  <c:v>152352.87914</c:v>
                </c:pt>
                <c:pt idx="7">
                  <c:v>179898.92986999999</c:v>
                </c:pt>
                <c:pt idx="8">
                  <c:v>202805.20751000001</c:v>
                </c:pt>
                <c:pt idx="9">
                  <c:v>181415.95225</c:v>
                </c:pt>
                <c:pt idx="10">
                  <c:v>191296.33437</c:v>
                </c:pt>
                <c:pt idx="11">
                  <c:v>184667.36032000001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C-455A-8D02-0C1C0EED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573696"/>
        <c:axId val="-255577504"/>
      </c:lineChart>
      <c:catAx>
        <c:axId val="-2555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5577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557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13</xdr:col>
      <xdr:colOff>333375</xdr:colOff>
      <xdr:row>70</xdr:row>
      <xdr:rowOff>9525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119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121</v>
      </c>
      <c r="C6" s="146"/>
      <c r="D6" s="146"/>
      <c r="E6" s="146"/>
      <c r="F6" s="146" t="s">
        <v>122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217</v>
      </c>
      <c r="E7" s="7" t="s">
        <v>218</v>
      </c>
      <c r="F7" s="5">
        <v>2021</v>
      </c>
      <c r="G7" s="6">
        <v>2022</v>
      </c>
      <c r="H7" s="7" t="s">
        <v>217</v>
      </c>
      <c r="I7" s="7" t="s">
        <v>218</v>
      </c>
      <c r="J7" s="5" t="s">
        <v>123</v>
      </c>
      <c r="K7" s="5" t="s">
        <v>124</v>
      </c>
      <c r="L7" s="7" t="s">
        <v>217</v>
      </c>
      <c r="M7" s="7" t="s">
        <v>218</v>
      </c>
    </row>
    <row r="8" spans="1:13" ht="16.8" x14ac:dyDescent="0.3">
      <c r="A8" s="85" t="s">
        <v>2</v>
      </c>
      <c r="B8" s="8">
        <f>B9+B18+B20</f>
        <v>2058805.3173999998</v>
      </c>
      <c r="C8" s="8">
        <f>C9+C18+C20</f>
        <v>2574916.8877099995</v>
      </c>
      <c r="D8" s="10">
        <f t="shared" ref="D8:D46" si="0">(C8-B8)/B8*100</f>
        <v>25.068498023979295</v>
      </c>
      <c r="E8" s="10">
        <f t="shared" ref="E8:E44" si="1">C8/C$46*100</f>
        <v>14.635966295673208</v>
      </c>
      <c r="F8" s="8">
        <f>F9+F18+F20</f>
        <v>2058805.3173999998</v>
      </c>
      <c r="G8" s="8">
        <f>G9+G18+G20</f>
        <v>2574916.8877099995</v>
      </c>
      <c r="H8" s="10">
        <f t="shared" ref="H8:H46" si="2">(G8-F8)/F8*100</f>
        <v>25.068498023979295</v>
      </c>
      <c r="I8" s="10">
        <f t="shared" ref="I8:I44" si="3">G8/G$46*100</f>
        <v>14.635966295673208</v>
      </c>
      <c r="J8" s="8">
        <f>J9+J18+J20</f>
        <v>24358433.1558</v>
      </c>
      <c r="K8" s="8">
        <f>K9+K18+K20</f>
        <v>30242748.251229994</v>
      </c>
      <c r="L8" s="10">
        <f t="shared" ref="L8:L46" si="4">(K8-J8)/J8*100</f>
        <v>24.157198690872598</v>
      </c>
      <c r="M8" s="10">
        <f t="shared" ref="M8:M44" si="5">K8/K$46*100</f>
        <v>13.271160603926313</v>
      </c>
    </row>
    <row r="9" spans="1:13" ht="15.6" x14ac:dyDescent="0.3">
      <c r="A9" s="9" t="s">
        <v>3</v>
      </c>
      <c r="B9" s="8">
        <f>B10+B11+B12+B13+B14+B15+B16+B17</f>
        <v>1388756.5497999999</v>
      </c>
      <c r="C9" s="8">
        <f>C10+C11+C12+C13+C14+C15+C16+C17</f>
        <v>1714669.8008599996</v>
      </c>
      <c r="D9" s="10">
        <f t="shared" si="0"/>
        <v>23.467990203677939</v>
      </c>
      <c r="E9" s="10">
        <f t="shared" si="1"/>
        <v>9.7462755141252817</v>
      </c>
      <c r="F9" s="8">
        <f>F10+F11+F12+F13+F14+F15+F16+F17</f>
        <v>1388756.5497999999</v>
      </c>
      <c r="G9" s="8">
        <f>G10+G11+G12+G13+G14+G15+G16+G17</f>
        <v>1714669.8008599996</v>
      </c>
      <c r="H9" s="10">
        <f t="shared" si="2"/>
        <v>23.467990203677939</v>
      </c>
      <c r="I9" s="10">
        <f t="shared" si="3"/>
        <v>9.7462755141252817</v>
      </c>
      <c r="J9" s="8">
        <f>J10+J11+J12+J13+J14+J15+J16+J17</f>
        <v>16336081.152190002</v>
      </c>
      <c r="K9" s="8">
        <f>K10+K11+K12+K13+K14+K15+K16+K17</f>
        <v>19661411.204489995</v>
      </c>
      <c r="L9" s="10">
        <f t="shared" si="4"/>
        <v>20.355739062022241</v>
      </c>
      <c r="M9" s="10">
        <f t="shared" si="5"/>
        <v>8.6278450498959138</v>
      </c>
    </row>
    <row r="10" spans="1:13" ht="13.8" x14ac:dyDescent="0.25">
      <c r="A10" s="11" t="s">
        <v>125</v>
      </c>
      <c r="B10" s="12">
        <v>599472.62661000004</v>
      </c>
      <c r="C10" s="12">
        <v>847975.29327999998</v>
      </c>
      <c r="D10" s="13">
        <f t="shared" si="0"/>
        <v>41.453546940962951</v>
      </c>
      <c r="E10" s="13">
        <f t="shared" si="1"/>
        <v>4.8199372458376093</v>
      </c>
      <c r="F10" s="12">
        <v>599472.62661000004</v>
      </c>
      <c r="G10" s="12">
        <v>847975.29327999998</v>
      </c>
      <c r="H10" s="13">
        <f t="shared" si="2"/>
        <v>41.453546940962951</v>
      </c>
      <c r="I10" s="13">
        <f t="shared" si="3"/>
        <v>4.8199372458376093</v>
      </c>
      <c r="J10" s="12">
        <v>7307842.8301299997</v>
      </c>
      <c r="K10" s="12">
        <v>9402936.7813499998</v>
      </c>
      <c r="L10" s="13">
        <f t="shared" si="4"/>
        <v>28.669116179975784</v>
      </c>
      <c r="M10" s="13">
        <f t="shared" si="5"/>
        <v>4.1262084760695181</v>
      </c>
    </row>
    <row r="11" spans="1:13" ht="13.8" x14ac:dyDescent="0.25">
      <c r="A11" s="11" t="s">
        <v>126</v>
      </c>
      <c r="B11" s="12">
        <v>278127.63173999998</v>
      </c>
      <c r="C11" s="12">
        <v>286840.56930999999</v>
      </c>
      <c r="D11" s="13">
        <f t="shared" si="0"/>
        <v>3.1327119551160099</v>
      </c>
      <c r="E11" s="13">
        <f t="shared" si="1"/>
        <v>1.6304172475199892</v>
      </c>
      <c r="F11" s="12">
        <v>278127.63173999998</v>
      </c>
      <c r="G11" s="12">
        <v>286840.56930999999</v>
      </c>
      <c r="H11" s="13">
        <f t="shared" si="2"/>
        <v>3.1327119551160099</v>
      </c>
      <c r="I11" s="13">
        <f t="shared" si="3"/>
        <v>1.6304172475199892</v>
      </c>
      <c r="J11" s="12">
        <v>2752831.9265100001</v>
      </c>
      <c r="K11" s="12">
        <v>3089419.2064499999</v>
      </c>
      <c r="L11" s="13">
        <f t="shared" si="4"/>
        <v>12.226946247558244</v>
      </c>
      <c r="M11" s="13">
        <f t="shared" si="5"/>
        <v>1.3557027992647801</v>
      </c>
    </row>
    <row r="12" spans="1:13" ht="13.8" x14ac:dyDescent="0.25">
      <c r="A12" s="11" t="s">
        <v>127</v>
      </c>
      <c r="B12" s="12">
        <v>129703.74055</v>
      </c>
      <c r="C12" s="12">
        <v>173304.86686000001</v>
      </c>
      <c r="D12" s="13">
        <f t="shared" si="0"/>
        <v>33.615935920669948</v>
      </c>
      <c r="E12" s="13">
        <f t="shared" si="1"/>
        <v>0.98507419883944802</v>
      </c>
      <c r="F12" s="12">
        <v>129703.74055</v>
      </c>
      <c r="G12" s="12">
        <v>173304.86686000001</v>
      </c>
      <c r="H12" s="13">
        <f t="shared" si="2"/>
        <v>33.615935920669948</v>
      </c>
      <c r="I12" s="13">
        <f t="shared" si="3"/>
        <v>0.98507419883944802</v>
      </c>
      <c r="J12" s="12">
        <v>1680214.9920300001</v>
      </c>
      <c r="K12" s="12">
        <v>2071242.2253399999</v>
      </c>
      <c r="L12" s="13">
        <f t="shared" si="4"/>
        <v>23.272452344778152</v>
      </c>
      <c r="M12" s="13">
        <f t="shared" si="5"/>
        <v>0.90890510325902441</v>
      </c>
    </row>
    <row r="13" spans="1:13" ht="13.8" x14ac:dyDescent="0.25">
      <c r="A13" s="11" t="s">
        <v>128</v>
      </c>
      <c r="B13" s="12">
        <v>103715.16209</v>
      </c>
      <c r="C13" s="12">
        <v>119660.40744</v>
      </c>
      <c r="D13" s="13">
        <f t="shared" si="0"/>
        <v>15.374073596070101</v>
      </c>
      <c r="E13" s="13">
        <f t="shared" si="1"/>
        <v>0.68015620177003899</v>
      </c>
      <c r="F13" s="12">
        <v>103715.16209</v>
      </c>
      <c r="G13" s="12">
        <v>119660.40744</v>
      </c>
      <c r="H13" s="13">
        <f t="shared" si="2"/>
        <v>15.374073596070101</v>
      </c>
      <c r="I13" s="13">
        <f t="shared" si="3"/>
        <v>0.68015620177003899</v>
      </c>
      <c r="J13" s="12">
        <v>1388980.9182599999</v>
      </c>
      <c r="K13" s="12">
        <v>1589585.5074199999</v>
      </c>
      <c r="L13" s="13">
        <f t="shared" si="4"/>
        <v>14.442573438035474</v>
      </c>
      <c r="M13" s="13">
        <f t="shared" si="5"/>
        <v>0.69754390002524147</v>
      </c>
    </row>
    <row r="14" spans="1:13" ht="13.8" x14ac:dyDescent="0.25">
      <c r="A14" s="11" t="s">
        <v>129</v>
      </c>
      <c r="B14" s="12">
        <v>190660.46724</v>
      </c>
      <c r="C14" s="12">
        <v>182655.11846999999</v>
      </c>
      <c r="D14" s="13">
        <f t="shared" si="0"/>
        <v>-4.1987460147797817</v>
      </c>
      <c r="E14" s="13">
        <f t="shared" si="1"/>
        <v>1.0382215326711552</v>
      </c>
      <c r="F14" s="12">
        <v>190660.46724</v>
      </c>
      <c r="G14" s="12">
        <v>182655.11846999999</v>
      </c>
      <c r="H14" s="13">
        <f t="shared" si="2"/>
        <v>-4.1987460147797817</v>
      </c>
      <c r="I14" s="13">
        <f t="shared" si="3"/>
        <v>1.0382215326711552</v>
      </c>
      <c r="J14" s="12">
        <v>1946214.82776</v>
      </c>
      <c r="K14" s="12">
        <v>2250997.7264899998</v>
      </c>
      <c r="L14" s="13">
        <f t="shared" si="4"/>
        <v>15.66029065150995</v>
      </c>
      <c r="M14" s="13">
        <f t="shared" si="5"/>
        <v>0.98778563704463651</v>
      </c>
    </row>
    <row r="15" spans="1:13" ht="13.8" x14ac:dyDescent="0.25">
      <c r="A15" s="11" t="s">
        <v>130</v>
      </c>
      <c r="B15" s="12">
        <v>15943.144840000001</v>
      </c>
      <c r="C15" s="12">
        <v>37546.479500000001</v>
      </c>
      <c r="D15" s="13">
        <f t="shared" si="0"/>
        <v>135.50234208372154</v>
      </c>
      <c r="E15" s="13">
        <f t="shared" si="1"/>
        <v>0.21341621203622937</v>
      </c>
      <c r="F15" s="12">
        <v>15943.144840000001</v>
      </c>
      <c r="G15" s="12">
        <v>37546.479500000001</v>
      </c>
      <c r="H15" s="13">
        <f t="shared" si="2"/>
        <v>135.50234208372154</v>
      </c>
      <c r="I15" s="13">
        <f t="shared" si="3"/>
        <v>0.21341621203622937</v>
      </c>
      <c r="J15" s="12">
        <v>262618.38919999998</v>
      </c>
      <c r="K15" s="12">
        <v>331072.01316999999</v>
      </c>
      <c r="L15" s="13">
        <f t="shared" si="4"/>
        <v>26.065815184734987</v>
      </c>
      <c r="M15" s="13">
        <f t="shared" si="5"/>
        <v>0.14528143480034367</v>
      </c>
    </row>
    <row r="16" spans="1:13" ht="13.8" x14ac:dyDescent="0.25">
      <c r="A16" s="11" t="s">
        <v>131</v>
      </c>
      <c r="B16" s="12">
        <v>59118.003539999998</v>
      </c>
      <c r="C16" s="12">
        <v>54249.010909999997</v>
      </c>
      <c r="D16" s="13">
        <f t="shared" si="0"/>
        <v>-8.2360572726472032</v>
      </c>
      <c r="E16" s="13">
        <f t="shared" si="1"/>
        <v>0.30835430030462052</v>
      </c>
      <c r="F16" s="12">
        <v>59118.003539999998</v>
      </c>
      <c r="G16" s="12">
        <v>54249.010909999997</v>
      </c>
      <c r="H16" s="13">
        <f t="shared" si="2"/>
        <v>-8.2360572726472032</v>
      </c>
      <c r="I16" s="13">
        <f t="shared" si="3"/>
        <v>0.30835430030462052</v>
      </c>
      <c r="J16" s="12">
        <v>890277.95562999998</v>
      </c>
      <c r="K16" s="12">
        <v>778133.01933000004</v>
      </c>
      <c r="L16" s="13">
        <f t="shared" si="4"/>
        <v>-12.596620593693261</v>
      </c>
      <c r="M16" s="13">
        <f t="shared" si="5"/>
        <v>0.34146130454022261</v>
      </c>
    </row>
    <row r="17" spans="1:13" ht="13.8" x14ac:dyDescent="0.25">
      <c r="A17" s="11" t="s">
        <v>132</v>
      </c>
      <c r="B17" s="12">
        <v>12015.77319</v>
      </c>
      <c r="C17" s="12">
        <v>12438.05509</v>
      </c>
      <c r="D17" s="13">
        <f t="shared" si="0"/>
        <v>3.5143963964919012</v>
      </c>
      <c r="E17" s="13">
        <f t="shared" si="1"/>
        <v>7.0698575146192918E-2</v>
      </c>
      <c r="F17" s="12">
        <v>12015.77319</v>
      </c>
      <c r="G17" s="12">
        <v>12438.05509</v>
      </c>
      <c r="H17" s="13">
        <f t="shared" si="2"/>
        <v>3.5143963964919012</v>
      </c>
      <c r="I17" s="13">
        <f t="shared" si="3"/>
        <v>7.0698575146192918E-2</v>
      </c>
      <c r="J17" s="12">
        <v>107099.31267</v>
      </c>
      <c r="K17" s="12">
        <v>148024.72493999999</v>
      </c>
      <c r="L17" s="13">
        <f t="shared" si="4"/>
        <v>38.21258162141666</v>
      </c>
      <c r="M17" s="13">
        <f t="shared" si="5"/>
        <v>6.4956394892149411E-2</v>
      </c>
    </row>
    <row r="18" spans="1:13" ht="15.6" x14ac:dyDescent="0.3">
      <c r="A18" s="9" t="s">
        <v>12</v>
      </c>
      <c r="B18" s="8">
        <f>B19</f>
        <v>216909.81245999999</v>
      </c>
      <c r="C18" s="8">
        <f>C19</f>
        <v>301015.83259000001</v>
      </c>
      <c r="D18" s="10">
        <f t="shared" si="0"/>
        <v>38.774649784693302</v>
      </c>
      <c r="E18" s="10">
        <f t="shared" si="1"/>
        <v>1.7109902075982799</v>
      </c>
      <c r="F18" s="8">
        <f>F19</f>
        <v>216909.81245999999</v>
      </c>
      <c r="G18" s="8">
        <f>G19</f>
        <v>301015.83259000001</v>
      </c>
      <c r="H18" s="10">
        <f t="shared" si="2"/>
        <v>38.774649784693302</v>
      </c>
      <c r="I18" s="10">
        <f t="shared" si="3"/>
        <v>1.7109902075982799</v>
      </c>
      <c r="J18" s="8">
        <f>J19</f>
        <v>2458031.84509</v>
      </c>
      <c r="K18" s="8">
        <f>K19</f>
        <v>3482922.6726700002</v>
      </c>
      <c r="L18" s="10">
        <f t="shared" si="4"/>
        <v>41.695587859337692</v>
      </c>
      <c r="M18" s="10">
        <f t="shared" si="5"/>
        <v>1.5283804823584428</v>
      </c>
    </row>
    <row r="19" spans="1:13" ht="13.8" x14ac:dyDescent="0.25">
      <c r="A19" s="11" t="s">
        <v>133</v>
      </c>
      <c r="B19" s="12">
        <v>216909.81245999999</v>
      </c>
      <c r="C19" s="12">
        <v>301015.83259000001</v>
      </c>
      <c r="D19" s="13">
        <f t="shared" si="0"/>
        <v>38.774649784693302</v>
      </c>
      <c r="E19" s="13">
        <f t="shared" si="1"/>
        <v>1.7109902075982799</v>
      </c>
      <c r="F19" s="12">
        <v>216909.81245999999</v>
      </c>
      <c r="G19" s="12">
        <v>301015.83259000001</v>
      </c>
      <c r="H19" s="13">
        <f t="shared" si="2"/>
        <v>38.774649784693302</v>
      </c>
      <c r="I19" s="13">
        <f t="shared" si="3"/>
        <v>1.7109902075982799</v>
      </c>
      <c r="J19" s="12">
        <v>2458031.84509</v>
      </c>
      <c r="K19" s="12">
        <v>3482922.6726700002</v>
      </c>
      <c r="L19" s="13">
        <f t="shared" si="4"/>
        <v>41.695587859337692</v>
      </c>
      <c r="M19" s="13">
        <f t="shared" si="5"/>
        <v>1.5283804823584428</v>
      </c>
    </row>
    <row r="20" spans="1:13" ht="15.6" x14ac:dyDescent="0.3">
      <c r="A20" s="9" t="s">
        <v>110</v>
      </c>
      <c r="B20" s="8">
        <f>B21</f>
        <v>453138.95513999998</v>
      </c>
      <c r="C20" s="8">
        <f>C21</f>
        <v>559231.25425999996</v>
      </c>
      <c r="D20" s="10">
        <f t="shared" si="0"/>
        <v>23.412751853837445</v>
      </c>
      <c r="E20" s="10">
        <f t="shared" si="1"/>
        <v>3.1787005739496466</v>
      </c>
      <c r="F20" s="8">
        <f>F21</f>
        <v>453138.95513999998</v>
      </c>
      <c r="G20" s="8">
        <f>G21</f>
        <v>559231.25425999996</v>
      </c>
      <c r="H20" s="10">
        <f t="shared" si="2"/>
        <v>23.412751853837445</v>
      </c>
      <c r="I20" s="10">
        <f t="shared" si="3"/>
        <v>3.1787005739496466</v>
      </c>
      <c r="J20" s="8">
        <f>J21</f>
        <v>5564320.1585200001</v>
      </c>
      <c r="K20" s="8">
        <f>K21</f>
        <v>7098414.3740699999</v>
      </c>
      <c r="L20" s="10">
        <f t="shared" si="4"/>
        <v>27.570200345158408</v>
      </c>
      <c r="M20" s="10">
        <f t="shared" si="5"/>
        <v>3.1149350716719568</v>
      </c>
    </row>
    <row r="21" spans="1:13" ht="13.8" x14ac:dyDescent="0.25">
      <c r="A21" s="11" t="s">
        <v>134</v>
      </c>
      <c r="B21" s="12">
        <v>453138.95513999998</v>
      </c>
      <c r="C21" s="12">
        <v>559231.25425999996</v>
      </c>
      <c r="D21" s="13">
        <f t="shared" si="0"/>
        <v>23.412751853837445</v>
      </c>
      <c r="E21" s="13">
        <f t="shared" si="1"/>
        <v>3.1787005739496466</v>
      </c>
      <c r="F21" s="12">
        <v>453138.95513999998</v>
      </c>
      <c r="G21" s="12">
        <v>559231.25425999996</v>
      </c>
      <c r="H21" s="13">
        <f t="shared" si="2"/>
        <v>23.412751853837445</v>
      </c>
      <c r="I21" s="13">
        <f t="shared" si="3"/>
        <v>3.1787005739496466</v>
      </c>
      <c r="J21" s="12">
        <v>5564320.1585200001</v>
      </c>
      <c r="K21" s="12">
        <v>7098414.3740699999</v>
      </c>
      <c r="L21" s="13">
        <f t="shared" si="4"/>
        <v>27.570200345158408</v>
      </c>
      <c r="M21" s="13">
        <f t="shared" si="5"/>
        <v>3.1149350716719568</v>
      </c>
    </row>
    <row r="22" spans="1:13" ht="16.8" x14ac:dyDescent="0.3">
      <c r="A22" s="85" t="s">
        <v>14</v>
      </c>
      <c r="B22" s="8">
        <f>B23+B27+B29</f>
        <v>11079461.383230001</v>
      </c>
      <c r="C22" s="8">
        <f>C23+C27+C29</f>
        <v>13122558.07344</v>
      </c>
      <c r="D22" s="10">
        <f t="shared" si="0"/>
        <v>18.440397231786505</v>
      </c>
      <c r="E22" s="10">
        <f t="shared" si="1"/>
        <v>74.589326976954112</v>
      </c>
      <c r="F22" s="8">
        <f>F23+F27+F29</f>
        <v>11079461.383230001</v>
      </c>
      <c r="G22" s="8">
        <f>G23+G27+G29</f>
        <v>13122558.07344</v>
      </c>
      <c r="H22" s="10">
        <f t="shared" si="2"/>
        <v>18.440397231786505</v>
      </c>
      <c r="I22" s="10">
        <f t="shared" si="3"/>
        <v>74.589326976954112</v>
      </c>
      <c r="J22" s="8">
        <f>J23+J27+J29</f>
        <v>127509755.54902002</v>
      </c>
      <c r="K22" s="8">
        <f>K23+K27+K29</f>
        <v>172878898.64398003</v>
      </c>
      <c r="L22" s="10">
        <f t="shared" si="4"/>
        <v>35.580919200741654</v>
      </c>
      <c r="M22" s="10">
        <f t="shared" si="5"/>
        <v>75.862934475237282</v>
      </c>
    </row>
    <row r="23" spans="1:13" ht="15.6" x14ac:dyDescent="0.3">
      <c r="A23" s="9" t="s">
        <v>15</v>
      </c>
      <c r="B23" s="8">
        <f>B24+B25+B26</f>
        <v>1075500.6053299999</v>
      </c>
      <c r="C23" s="8">
        <f>C24+C25+C26</f>
        <v>1148390.5411100001</v>
      </c>
      <c r="D23" s="10">
        <f>(C23-B23)/B23*100</f>
        <v>6.7773030920456874</v>
      </c>
      <c r="E23" s="10">
        <f t="shared" si="1"/>
        <v>6.5275136973076782</v>
      </c>
      <c r="F23" s="8">
        <f>F24+F25+F26</f>
        <v>1075500.6053299999</v>
      </c>
      <c r="G23" s="8">
        <f>G24+G25+G26</f>
        <v>1148390.5411100001</v>
      </c>
      <c r="H23" s="10">
        <f t="shared" si="2"/>
        <v>6.7773030920456874</v>
      </c>
      <c r="I23" s="10">
        <f t="shared" si="3"/>
        <v>6.5275136973076782</v>
      </c>
      <c r="J23" s="8">
        <f>J24+J25+J26</f>
        <v>11266796.49344</v>
      </c>
      <c r="K23" s="8">
        <f>K24+K25+K26</f>
        <v>15129317.1908</v>
      </c>
      <c r="L23" s="10">
        <f t="shared" si="4"/>
        <v>34.282333044791571</v>
      </c>
      <c r="M23" s="10">
        <f t="shared" si="5"/>
        <v>6.6390658877598554</v>
      </c>
    </row>
    <row r="24" spans="1:13" ht="13.8" x14ac:dyDescent="0.25">
      <c r="A24" s="11" t="s">
        <v>135</v>
      </c>
      <c r="B24" s="12">
        <v>730163.91564000002</v>
      </c>
      <c r="C24" s="12">
        <v>816325.48435000004</v>
      </c>
      <c r="D24" s="13">
        <f t="shared" si="0"/>
        <v>11.800304954056525</v>
      </c>
      <c r="E24" s="13">
        <f t="shared" si="1"/>
        <v>4.6400380269638122</v>
      </c>
      <c r="F24" s="12">
        <v>730163.91564000002</v>
      </c>
      <c r="G24" s="12">
        <v>816325.48435000004</v>
      </c>
      <c r="H24" s="13">
        <f t="shared" si="2"/>
        <v>11.800304954056525</v>
      </c>
      <c r="I24" s="13">
        <f t="shared" si="3"/>
        <v>4.6400380269638122</v>
      </c>
      <c r="J24" s="12">
        <v>7340837.6950099999</v>
      </c>
      <c r="K24" s="12">
        <v>10231211.358039999</v>
      </c>
      <c r="L24" s="13">
        <f t="shared" si="4"/>
        <v>39.373894140102792</v>
      </c>
      <c r="M24" s="13">
        <f t="shared" si="5"/>
        <v>4.4896729615087683</v>
      </c>
    </row>
    <row r="25" spans="1:13" ht="13.8" x14ac:dyDescent="0.25">
      <c r="A25" s="11" t="s">
        <v>136</v>
      </c>
      <c r="B25" s="12">
        <v>109745.92219</v>
      </c>
      <c r="C25" s="12">
        <v>133310.57709999999</v>
      </c>
      <c r="D25" s="13">
        <f t="shared" si="0"/>
        <v>21.472009565151019</v>
      </c>
      <c r="E25" s="13">
        <f t="shared" si="1"/>
        <v>0.75774450142644401</v>
      </c>
      <c r="F25" s="12">
        <v>109745.92219</v>
      </c>
      <c r="G25" s="12">
        <v>133310.57709999999</v>
      </c>
      <c r="H25" s="13">
        <f t="shared" si="2"/>
        <v>21.472009565151019</v>
      </c>
      <c r="I25" s="13">
        <f t="shared" si="3"/>
        <v>0.75774450142644401</v>
      </c>
      <c r="J25" s="12">
        <v>1308602.8370300001</v>
      </c>
      <c r="K25" s="12">
        <v>1755619.89659</v>
      </c>
      <c r="L25" s="13">
        <f t="shared" si="4"/>
        <v>34.159872415877388</v>
      </c>
      <c r="M25" s="13">
        <f t="shared" si="5"/>
        <v>0.77040331829455366</v>
      </c>
    </row>
    <row r="26" spans="1:13" ht="13.8" x14ac:dyDescent="0.25">
      <c r="A26" s="11" t="s">
        <v>137</v>
      </c>
      <c r="B26" s="12">
        <v>235590.76749999999</v>
      </c>
      <c r="C26" s="12">
        <v>198754.47966000001</v>
      </c>
      <c r="D26" s="13">
        <f t="shared" si="0"/>
        <v>-15.63570942566753</v>
      </c>
      <c r="E26" s="13">
        <f t="shared" si="1"/>
        <v>1.1297311689174214</v>
      </c>
      <c r="F26" s="12">
        <v>235590.76749999999</v>
      </c>
      <c r="G26" s="12">
        <v>198754.47966000001</v>
      </c>
      <c r="H26" s="13">
        <f t="shared" si="2"/>
        <v>-15.63570942566753</v>
      </c>
      <c r="I26" s="13">
        <f t="shared" si="3"/>
        <v>1.1297311689174214</v>
      </c>
      <c r="J26" s="12">
        <v>2617355.9613999999</v>
      </c>
      <c r="K26" s="12">
        <v>3142485.9361700001</v>
      </c>
      <c r="L26" s="13">
        <f t="shared" si="4"/>
        <v>20.063376266524823</v>
      </c>
      <c r="M26" s="13">
        <f t="shared" si="5"/>
        <v>1.3789896079565342</v>
      </c>
    </row>
    <row r="27" spans="1:13" ht="15.6" x14ac:dyDescent="0.3">
      <c r="A27" s="9" t="s">
        <v>19</v>
      </c>
      <c r="B27" s="8">
        <f>B28</f>
        <v>1641032.9671199999</v>
      </c>
      <c r="C27" s="8">
        <f>C28</f>
        <v>2135682.8017699998</v>
      </c>
      <c r="D27" s="10">
        <f t="shared" si="0"/>
        <v>30.142589732253001</v>
      </c>
      <c r="E27" s="10">
        <f t="shared" si="1"/>
        <v>12.139336090476197</v>
      </c>
      <c r="F27" s="8">
        <f>F28</f>
        <v>1641032.9671199999</v>
      </c>
      <c r="G27" s="8">
        <f>G28</f>
        <v>2135682.8017699998</v>
      </c>
      <c r="H27" s="10">
        <f t="shared" si="2"/>
        <v>30.142589732253001</v>
      </c>
      <c r="I27" s="10">
        <f t="shared" si="3"/>
        <v>12.139336090476197</v>
      </c>
      <c r="J27" s="8">
        <f>J28</f>
        <v>18216665.392730001</v>
      </c>
      <c r="K27" s="8">
        <f>K28</f>
        <v>25844700.33436</v>
      </c>
      <c r="L27" s="10">
        <f t="shared" si="4"/>
        <v>41.873936734185349</v>
      </c>
      <c r="M27" s="10">
        <f t="shared" si="5"/>
        <v>11.341203717611545</v>
      </c>
    </row>
    <row r="28" spans="1:13" ht="13.8" x14ac:dyDescent="0.25">
      <c r="A28" s="11" t="s">
        <v>138</v>
      </c>
      <c r="B28" s="12">
        <v>1641032.9671199999</v>
      </c>
      <c r="C28" s="12">
        <v>2135682.8017699998</v>
      </c>
      <c r="D28" s="13">
        <f t="shared" si="0"/>
        <v>30.142589732253001</v>
      </c>
      <c r="E28" s="13">
        <f t="shared" si="1"/>
        <v>12.139336090476197</v>
      </c>
      <c r="F28" s="12">
        <v>1641032.9671199999</v>
      </c>
      <c r="G28" s="12">
        <v>2135682.8017699998</v>
      </c>
      <c r="H28" s="13">
        <f t="shared" si="2"/>
        <v>30.142589732253001</v>
      </c>
      <c r="I28" s="13">
        <f t="shared" si="3"/>
        <v>12.139336090476197</v>
      </c>
      <c r="J28" s="12">
        <v>18216665.392730001</v>
      </c>
      <c r="K28" s="12">
        <v>25844700.33436</v>
      </c>
      <c r="L28" s="13">
        <f t="shared" si="4"/>
        <v>41.873936734185349</v>
      </c>
      <c r="M28" s="13">
        <f t="shared" si="5"/>
        <v>11.341203717611545</v>
      </c>
    </row>
    <row r="29" spans="1:13" ht="15.6" x14ac:dyDescent="0.3">
      <c r="A29" s="9" t="s">
        <v>21</v>
      </c>
      <c r="B29" s="8">
        <f>B30+B31+B32+B33+B34+B35+B36+B37+B38+B39+B40+B41</f>
        <v>8362927.8107800009</v>
      </c>
      <c r="C29" s="8">
        <f>C30+C31+C32+C33+C34+C35+C36+C37+C38+C39+C40+C41</f>
        <v>9838484.730560001</v>
      </c>
      <c r="D29" s="10">
        <f t="shared" si="0"/>
        <v>17.644023159903092</v>
      </c>
      <c r="E29" s="10">
        <f t="shared" si="1"/>
        <v>55.922477189170237</v>
      </c>
      <c r="F29" s="8">
        <f>F30+F31+F32+F33+F34+F35+F36+F37+F38+F39+F40+F41</f>
        <v>8362927.8107800009</v>
      </c>
      <c r="G29" s="8">
        <f>G30+G31+G32+G33+G34+G35+G36+G37+G38+G39+G40+G41</f>
        <v>9838484.730560001</v>
      </c>
      <c r="H29" s="10">
        <f t="shared" si="2"/>
        <v>17.644023159903092</v>
      </c>
      <c r="I29" s="10">
        <f t="shared" si="3"/>
        <v>55.922477189170237</v>
      </c>
      <c r="J29" s="8">
        <f>J30+J31+J32+J33+J34+J35+J36+J37+J38+J39+J40+J41</f>
        <v>98026293.662850022</v>
      </c>
      <c r="K29" s="8">
        <f>K30+K31+K32+K33+K34+K35+K36+K37+K38+K39+K40+K41</f>
        <v>131904881.11882001</v>
      </c>
      <c r="L29" s="10">
        <f t="shared" si="4"/>
        <v>34.560714467580944</v>
      </c>
      <c r="M29" s="10">
        <f t="shared" si="5"/>
        <v>57.882664869865877</v>
      </c>
    </row>
    <row r="30" spans="1:13" ht="13.8" x14ac:dyDescent="0.25">
      <c r="A30" s="11" t="s">
        <v>139</v>
      </c>
      <c r="B30" s="12">
        <v>1512904.7539299999</v>
      </c>
      <c r="C30" s="12">
        <v>1596441.39741</v>
      </c>
      <c r="D30" s="13">
        <f t="shared" si="0"/>
        <v>5.5216062520129547</v>
      </c>
      <c r="E30" s="13">
        <f t="shared" si="1"/>
        <v>9.074258900173767</v>
      </c>
      <c r="F30" s="12">
        <v>1512904.7539299999</v>
      </c>
      <c r="G30" s="12">
        <v>1596441.39741</v>
      </c>
      <c r="H30" s="13">
        <f t="shared" si="2"/>
        <v>5.5216062520129547</v>
      </c>
      <c r="I30" s="13">
        <f t="shared" si="3"/>
        <v>9.074258900173767</v>
      </c>
      <c r="J30" s="12">
        <v>17140732.200940002</v>
      </c>
      <c r="K30" s="12">
        <v>20331173.849750001</v>
      </c>
      <c r="L30" s="13">
        <f t="shared" si="4"/>
        <v>18.613216818328418</v>
      </c>
      <c r="M30" s="13">
        <f t="shared" si="5"/>
        <v>8.921751131377599</v>
      </c>
    </row>
    <row r="31" spans="1:13" ht="13.8" x14ac:dyDescent="0.25">
      <c r="A31" s="11" t="s">
        <v>140</v>
      </c>
      <c r="B31" s="12">
        <v>2266225.1593999998</v>
      </c>
      <c r="C31" s="12">
        <v>2230188.57999</v>
      </c>
      <c r="D31" s="13">
        <f t="shared" si="0"/>
        <v>-1.5901588269164186</v>
      </c>
      <c r="E31" s="13">
        <f t="shared" si="1"/>
        <v>12.676512024727193</v>
      </c>
      <c r="F31" s="12">
        <v>2266225.1593999998</v>
      </c>
      <c r="G31" s="12">
        <v>2230188.57999</v>
      </c>
      <c r="H31" s="13">
        <f t="shared" si="2"/>
        <v>-1.5901588269164186</v>
      </c>
      <c r="I31" s="13">
        <f t="shared" si="3"/>
        <v>12.676512024727193</v>
      </c>
      <c r="J31" s="12">
        <v>25413023.266229998</v>
      </c>
      <c r="K31" s="12">
        <v>29302752.389850002</v>
      </c>
      <c r="L31" s="13">
        <f t="shared" si="4"/>
        <v>15.306046363987145</v>
      </c>
      <c r="M31" s="13">
        <f t="shared" si="5"/>
        <v>12.858670444640191</v>
      </c>
    </row>
    <row r="32" spans="1:13" ht="13.8" x14ac:dyDescent="0.25">
      <c r="A32" s="11" t="s">
        <v>141</v>
      </c>
      <c r="B32" s="12">
        <v>42744.004710000001</v>
      </c>
      <c r="C32" s="12">
        <v>71039.355209999994</v>
      </c>
      <c r="D32" s="13">
        <f t="shared" si="0"/>
        <v>66.19723793306683</v>
      </c>
      <c r="E32" s="13">
        <f t="shared" si="1"/>
        <v>0.40379152177008693</v>
      </c>
      <c r="F32" s="12">
        <v>42744.004710000001</v>
      </c>
      <c r="G32" s="12">
        <v>71039.355209999994</v>
      </c>
      <c r="H32" s="13">
        <f t="shared" si="2"/>
        <v>66.19723793306683</v>
      </c>
      <c r="I32" s="13">
        <f t="shared" si="3"/>
        <v>0.40379152177008693</v>
      </c>
      <c r="J32" s="12">
        <v>1308998.36472</v>
      </c>
      <c r="K32" s="12">
        <v>1654672.2239399999</v>
      </c>
      <c r="L32" s="13">
        <f t="shared" si="4"/>
        <v>26.407508866058897</v>
      </c>
      <c r="M32" s="13">
        <f t="shared" si="5"/>
        <v>0.72610533435467661</v>
      </c>
    </row>
    <row r="33" spans="1:13" ht="13.8" x14ac:dyDescent="0.25">
      <c r="A33" s="11" t="s">
        <v>142</v>
      </c>
      <c r="B33" s="12">
        <v>894349.38430999999</v>
      </c>
      <c r="C33" s="12">
        <v>982940.48815999995</v>
      </c>
      <c r="D33" s="13">
        <f t="shared" si="0"/>
        <v>9.9056482180450018</v>
      </c>
      <c r="E33" s="13">
        <f t="shared" si="1"/>
        <v>5.5870866838567208</v>
      </c>
      <c r="F33" s="12">
        <v>894349.38430999999</v>
      </c>
      <c r="G33" s="12">
        <v>982940.48815999995</v>
      </c>
      <c r="H33" s="13">
        <f t="shared" si="2"/>
        <v>9.9056482180450018</v>
      </c>
      <c r="I33" s="13">
        <f t="shared" si="3"/>
        <v>5.5870866838567208</v>
      </c>
      <c r="J33" s="12">
        <v>11119184.58918</v>
      </c>
      <c r="K33" s="12">
        <v>14254298.329949999</v>
      </c>
      <c r="L33" s="13">
        <f t="shared" si="4"/>
        <v>28.195536422884427</v>
      </c>
      <c r="M33" s="13">
        <f t="shared" si="5"/>
        <v>6.2550890170952416</v>
      </c>
    </row>
    <row r="34" spans="1:13" ht="13.8" x14ac:dyDescent="0.25">
      <c r="A34" s="11" t="s">
        <v>143</v>
      </c>
      <c r="B34" s="12">
        <v>650794.61083999998</v>
      </c>
      <c r="C34" s="12">
        <v>713043.57368999999</v>
      </c>
      <c r="D34" s="13">
        <f t="shared" si="0"/>
        <v>9.5650704251612382</v>
      </c>
      <c r="E34" s="13">
        <f t="shared" si="1"/>
        <v>4.0529780831701085</v>
      </c>
      <c r="F34" s="12">
        <v>650794.61083999998</v>
      </c>
      <c r="G34" s="12">
        <v>713043.57368999999</v>
      </c>
      <c r="H34" s="13">
        <f t="shared" si="2"/>
        <v>9.5650704251612382</v>
      </c>
      <c r="I34" s="13">
        <f t="shared" si="3"/>
        <v>4.0529780831701085</v>
      </c>
      <c r="J34" s="12">
        <v>7565195.8250900004</v>
      </c>
      <c r="K34" s="12">
        <v>9476227.3915800005</v>
      </c>
      <c r="L34" s="13">
        <f t="shared" si="4"/>
        <v>25.260834097011163</v>
      </c>
      <c r="M34" s="13">
        <f t="shared" si="5"/>
        <v>4.1583699532951393</v>
      </c>
    </row>
    <row r="35" spans="1:13" ht="13.8" x14ac:dyDescent="0.25">
      <c r="A35" s="11" t="s">
        <v>144</v>
      </c>
      <c r="B35" s="12">
        <v>758807.65680999996</v>
      </c>
      <c r="C35" s="12">
        <v>1125174.5351499999</v>
      </c>
      <c r="D35" s="13">
        <f t="shared" si="0"/>
        <v>48.2819163792038</v>
      </c>
      <c r="E35" s="13">
        <f t="shared" si="1"/>
        <v>6.3955526688284632</v>
      </c>
      <c r="F35" s="12">
        <v>758807.65680999996</v>
      </c>
      <c r="G35" s="12">
        <v>1125174.5351499999</v>
      </c>
      <c r="H35" s="13">
        <f t="shared" si="2"/>
        <v>48.2819163792038</v>
      </c>
      <c r="I35" s="13">
        <f t="shared" si="3"/>
        <v>6.3955526688284632</v>
      </c>
      <c r="J35" s="12">
        <v>8308941.9199000001</v>
      </c>
      <c r="K35" s="12">
        <v>12721509.07724</v>
      </c>
      <c r="L35" s="13">
        <f t="shared" si="4"/>
        <v>53.106246257081857</v>
      </c>
      <c r="M35" s="13">
        <f t="shared" si="5"/>
        <v>5.5824685205813624</v>
      </c>
    </row>
    <row r="36" spans="1:13" ht="13.8" x14ac:dyDescent="0.25">
      <c r="A36" s="11" t="s">
        <v>145</v>
      </c>
      <c r="B36" s="12">
        <v>1052771.92059</v>
      </c>
      <c r="C36" s="12">
        <v>1630510.9779099999</v>
      </c>
      <c r="D36" s="13">
        <f t="shared" si="0"/>
        <v>54.877893874318026</v>
      </c>
      <c r="E36" s="13">
        <f t="shared" si="1"/>
        <v>9.2679122309999844</v>
      </c>
      <c r="F36" s="12">
        <v>1052771.92059</v>
      </c>
      <c r="G36" s="12">
        <v>1630510.9779099999</v>
      </c>
      <c r="H36" s="13">
        <f t="shared" si="2"/>
        <v>54.877893874318026</v>
      </c>
      <c r="I36" s="13">
        <f t="shared" si="3"/>
        <v>9.2679122309999844</v>
      </c>
      <c r="J36" s="12">
        <v>12522315.49894</v>
      </c>
      <c r="K36" s="12">
        <v>22916344.564539999</v>
      </c>
      <c r="L36" s="13">
        <f t="shared" si="4"/>
        <v>83.004050380936661</v>
      </c>
      <c r="M36" s="13">
        <f t="shared" si="5"/>
        <v>10.056178977006665</v>
      </c>
    </row>
    <row r="37" spans="1:13" ht="13.8" x14ac:dyDescent="0.25">
      <c r="A37" s="14" t="s">
        <v>146</v>
      </c>
      <c r="B37" s="12">
        <v>278859.37686000002</v>
      </c>
      <c r="C37" s="12">
        <v>356097.13873000001</v>
      </c>
      <c r="D37" s="13">
        <f t="shared" si="0"/>
        <v>27.697745989290091</v>
      </c>
      <c r="E37" s="13">
        <f t="shared" si="1"/>
        <v>2.0240753188243992</v>
      </c>
      <c r="F37" s="12">
        <v>278859.37686000002</v>
      </c>
      <c r="G37" s="12">
        <v>356097.13873000001</v>
      </c>
      <c r="H37" s="13">
        <f t="shared" si="2"/>
        <v>27.697745989290091</v>
      </c>
      <c r="I37" s="13">
        <f t="shared" si="3"/>
        <v>2.0240753188243992</v>
      </c>
      <c r="J37" s="12">
        <v>3748298.6756000002</v>
      </c>
      <c r="K37" s="12">
        <v>4689048.3446399998</v>
      </c>
      <c r="L37" s="13">
        <f t="shared" si="4"/>
        <v>25.098044485193306</v>
      </c>
      <c r="M37" s="13">
        <f t="shared" si="5"/>
        <v>2.0576540579033309</v>
      </c>
    </row>
    <row r="38" spans="1:13" ht="13.8" x14ac:dyDescent="0.25">
      <c r="A38" s="11" t="s">
        <v>147</v>
      </c>
      <c r="B38" s="12">
        <v>331571.66105</v>
      </c>
      <c r="C38" s="12">
        <v>359441.34223000001</v>
      </c>
      <c r="D38" s="13">
        <f t="shared" si="0"/>
        <v>8.4053266469589367</v>
      </c>
      <c r="E38" s="13">
        <f t="shared" si="1"/>
        <v>2.0430839516643515</v>
      </c>
      <c r="F38" s="12">
        <v>331571.66105</v>
      </c>
      <c r="G38" s="12">
        <v>359441.34223000001</v>
      </c>
      <c r="H38" s="13">
        <f t="shared" si="2"/>
        <v>8.4053266469589367</v>
      </c>
      <c r="I38" s="13">
        <f t="shared" si="3"/>
        <v>2.0430839516643515</v>
      </c>
      <c r="J38" s="12">
        <v>3818850.8153900001</v>
      </c>
      <c r="K38" s="12">
        <v>6812100.4635199998</v>
      </c>
      <c r="L38" s="13">
        <f t="shared" si="4"/>
        <v>78.380900245361218</v>
      </c>
      <c r="M38" s="13">
        <f t="shared" si="5"/>
        <v>2.9892944434300208</v>
      </c>
    </row>
    <row r="39" spans="1:13" ht="13.8" x14ac:dyDescent="0.25">
      <c r="A39" s="11" t="s">
        <v>148</v>
      </c>
      <c r="B39" s="12">
        <v>166540.16803</v>
      </c>
      <c r="C39" s="12">
        <v>306811.09551000001</v>
      </c>
      <c r="D39" s="13">
        <f>(C39-B39)/B39*100</f>
        <v>84.226483700155782</v>
      </c>
      <c r="E39" s="13">
        <f t="shared" si="1"/>
        <v>1.7439307942154731</v>
      </c>
      <c r="F39" s="12">
        <v>166540.16803</v>
      </c>
      <c r="G39" s="12">
        <v>306811.09551000001</v>
      </c>
      <c r="H39" s="13">
        <f t="shared" si="2"/>
        <v>84.226483700155782</v>
      </c>
      <c r="I39" s="13">
        <f t="shared" si="3"/>
        <v>1.7439307942154731</v>
      </c>
      <c r="J39" s="12">
        <v>2278429.3319100002</v>
      </c>
      <c r="K39" s="12">
        <v>3352634.3263099999</v>
      </c>
      <c r="L39" s="13">
        <f t="shared" si="4"/>
        <v>47.146733030315104</v>
      </c>
      <c r="M39" s="13">
        <f t="shared" si="5"/>
        <v>1.4712071872927994</v>
      </c>
    </row>
    <row r="40" spans="1:13" ht="13.8" x14ac:dyDescent="0.25">
      <c r="A40" s="11" t="s">
        <v>149</v>
      </c>
      <c r="B40" s="12">
        <v>400032.49501999997</v>
      </c>
      <c r="C40" s="12">
        <v>458579.59029000002</v>
      </c>
      <c r="D40" s="13">
        <f>(C40-B40)/B40*100</f>
        <v>14.635584858443295</v>
      </c>
      <c r="E40" s="13">
        <f t="shared" si="1"/>
        <v>2.606591094028345</v>
      </c>
      <c r="F40" s="12">
        <v>400032.49501999997</v>
      </c>
      <c r="G40" s="12">
        <v>458579.59029000002</v>
      </c>
      <c r="H40" s="13">
        <f t="shared" si="2"/>
        <v>14.635584858443295</v>
      </c>
      <c r="I40" s="13">
        <f t="shared" si="3"/>
        <v>2.606591094028345</v>
      </c>
      <c r="J40" s="12">
        <v>4701717.9371600002</v>
      </c>
      <c r="K40" s="12">
        <v>6252133.7228600001</v>
      </c>
      <c r="L40" s="13">
        <f t="shared" si="4"/>
        <v>32.975516745619679</v>
      </c>
      <c r="M40" s="13">
        <f t="shared" si="5"/>
        <v>2.7435691380965759</v>
      </c>
    </row>
    <row r="41" spans="1:13" ht="13.8" x14ac:dyDescent="0.25">
      <c r="A41" s="11" t="s">
        <v>150</v>
      </c>
      <c r="B41" s="12">
        <v>7326.6192300000002</v>
      </c>
      <c r="C41" s="12">
        <v>8216.6562799999992</v>
      </c>
      <c r="D41" s="13">
        <f t="shared" si="0"/>
        <v>12.147991072821169</v>
      </c>
      <c r="E41" s="13">
        <f t="shared" si="1"/>
        <v>4.6703916911339058E-2</v>
      </c>
      <c r="F41" s="12">
        <v>7326.6192300000002</v>
      </c>
      <c r="G41" s="12">
        <v>8216.6562799999992</v>
      </c>
      <c r="H41" s="13">
        <f t="shared" si="2"/>
        <v>12.147991072821169</v>
      </c>
      <c r="I41" s="13">
        <f t="shared" si="3"/>
        <v>4.6703916911339058E-2</v>
      </c>
      <c r="J41" s="12">
        <v>100605.23779</v>
      </c>
      <c r="K41" s="12">
        <v>141986.43463999999</v>
      </c>
      <c r="L41" s="13">
        <f t="shared" si="4"/>
        <v>41.13224893556508</v>
      </c>
      <c r="M41" s="13">
        <f t="shared" si="5"/>
        <v>6.2306664792267666E-2</v>
      </c>
    </row>
    <row r="42" spans="1:13" ht="15.6" x14ac:dyDescent="0.3">
      <c r="A42" s="9" t="s">
        <v>31</v>
      </c>
      <c r="B42" s="8">
        <f>B43</f>
        <v>352707.88241000002</v>
      </c>
      <c r="C42" s="8">
        <f>C43</f>
        <v>498221.05819000001</v>
      </c>
      <c r="D42" s="10">
        <f t="shared" si="0"/>
        <v>41.256003349210765</v>
      </c>
      <c r="E42" s="10">
        <f t="shared" si="1"/>
        <v>2.8319153329832587</v>
      </c>
      <c r="F42" s="8">
        <f>F43</f>
        <v>352707.88241000002</v>
      </c>
      <c r="G42" s="8">
        <f>G43</f>
        <v>498221.05819000001</v>
      </c>
      <c r="H42" s="10">
        <f t="shared" si="2"/>
        <v>41.256003349210765</v>
      </c>
      <c r="I42" s="10">
        <f t="shared" si="3"/>
        <v>2.8319153329832587</v>
      </c>
      <c r="J42" s="8">
        <f>J43</f>
        <v>4293928.0216300003</v>
      </c>
      <c r="K42" s="8">
        <f>K43</f>
        <v>6074952.1999000004</v>
      </c>
      <c r="L42" s="10">
        <f t="shared" si="4"/>
        <v>41.4777371511205</v>
      </c>
      <c r="M42" s="10">
        <f t="shared" si="5"/>
        <v>2.6658181206388685</v>
      </c>
    </row>
    <row r="43" spans="1:13" ht="13.8" x14ac:dyDescent="0.25">
      <c r="A43" s="11" t="s">
        <v>151</v>
      </c>
      <c r="B43" s="12">
        <v>352707.88241000002</v>
      </c>
      <c r="C43" s="12">
        <v>498221.05819000001</v>
      </c>
      <c r="D43" s="13">
        <f t="shared" si="0"/>
        <v>41.256003349210765</v>
      </c>
      <c r="E43" s="13">
        <f t="shared" si="1"/>
        <v>2.8319153329832587</v>
      </c>
      <c r="F43" s="12">
        <v>352707.88241000002</v>
      </c>
      <c r="G43" s="12">
        <v>498221.05819000001</v>
      </c>
      <c r="H43" s="13">
        <f t="shared" si="2"/>
        <v>41.256003349210765</v>
      </c>
      <c r="I43" s="13">
        <f t="shared" si="3"/>
        <v>2.8319153329832587</v>
      </c>
      <c r="J43" s="12">
        <v>4293928.0216300003</v>
      </c>
      <c r="K43" s="12">
        <v>6074952.1999000004</v>
      </c>
      <c r="L43" s="13">
        <f t="shared" si="4"/>
        <v>41.4777371511205</v>
      </c>
      <c r="M43" s="13">
        <f t="shared" si="5"/>
        <v>2.6658181206388685</v>
      </c>
    </row>
    <row r="44" spans="1:13" ht="15.6" x14ac:dyDescent="0.3">
      <c r="A44" s="9" t="s">
        <v>33</v>
      </c>
      <c r="B44" s="8">
        <f>B8+B22+B42</f>
        <v>13490974.583039999</v>
      </c>
      <c r="C44" s="8">
        <f>C8+C22+C42</f>
        <v>16195696.019339999</v>
      </c>
      <c r="D44" s="10">
        <f t="shared" si="0"/>
        <v>20.048376932680647</v>
      </c>
      <c r="E44" s="10">
        <f t="shared" si="1"/>
        <v>92.057208605610569</v>
      </c>
      <c r="F44" s="15">
        <f>F8+F22+F42</f>
        <v>13490974.583039999</v>
      </c>
      <c r="G44" s="15">
        <f>G8+G22+G42</f>
        <v>16195696.019339999</v>
      </c>
      <c r="H44" s="16">
        <f t="shared" si="2"/>
        <v>20.048376932680647</v>
      </c>
      <c r="I44" s="16">
        <f t="shared" si="3"/>
        <v>92.057208605610569</v>
      </c>
      <c r="J44" s="15">
        <f>J8+J22+J42</f>
        <v>156162116.72645003</v>
      </c>
      <c r="K44" s="15">
        <f>K8+K22+K42</f>
        <v>209196599.09511003</v>
      </c>
      <c r="L44" s="16">
        <f t="shared" si="4"/>
        <v>33.961170276374247</v>
      </c>
      <c r="M44" s="16">
        <f t="shared" si="5"/>
        <v>91.799913199802475</v>
      </c>
    </row>
    <row r="45" spans="1:13" ht="30" x14ac:dyDescent="0.25">
      <c r="A45" s="137" t="s">
        <v>222</v>
      </c>
      <c r="B45" s="138">
        <f>B46-B44</f>
        <v>1510267.2599600013</v>
      </c>
      <c r="C45" s="138">
        <f>C46-C44</f>
        <v>1397381.442660002</v>
      </c>
      <c r="D45" s="139">
        <f t="shared" si="0"/>
        <v>-7.4745589931539014</v>
      </c>
      <c r="E45" s="139">
        <f t="shared" ref="E45:E46" si="6">C45/C$46*100</f>
        <v>7.9427913943894275</v>
      </c>
      <c r="F45" s="138">
        <f>F46-F44</f>
        <v>1510267.2599600013</v>
      </c>
      <c r="G45" s="138">
        <f>G46-G44</f>
        <v>1397381.442660002</v>
      </c>
      <c r="H45" s="140">
        <f t="shared" si="2"/>
        <v>-7.4745589931539014</v>
      </c>
      <c r="I45" s="139">
        <f t="shared" ref="I45:I46" si="7">G45/G$46*100</f>
        <v>7.9427913943894275</v>
      </c>
      <c r="J45" s="138">
        <f>J46-J44</f>
        <v>13775533.444549978</v>
      </c>
      <c r="K45" s="138">
        <f>K46-K44</f>
        <v>18686621.926889986</v>
      </c>
      <c r="L45" s="140">
        <f t="shared" si="4"/>
        <v>35.650804392500568</v>
      </c>
      <c r="M45" s="139">
        <f t="shared" ref="M45:M46" si="8">K45/K$46*100</f>
        <v>8.2000868001975302</v>
      </c>
    </row>
    <row r="46" spans="1:13" ht="21" x14ac:dyDescent="0.25">
      <c r="A46" s="141" t="s">
        <v>223</v>
      </c>
      <c r="B46" s="142">
        <v>15001241.843</v>
      </c>
      <c r="C46" s="142">
        <v>17593077.462000001</v>
      </c>
      <c r="D46" s="143">
        <f t="shared" si="0"/>
        <v>17.277473732679166</v>
      </c>
      <c r="E46" s="144">
        <f t="shared" si="6"/>
        <v>100</v>
      </c>
      <c r="F46" s="142">
        <v>15001241.843</v>
      </c>
      <c r="G46" s="142">
        <v>17593077.462000001</v>
      </c>
      <c r="H46" s="143">
        <f t="shared" si="2"/>
        <v>17.277473732679166</v>
      </c>
      <c r="I46" s="144">
        <f t="shared" si="7"/>
        <v>100</v>
      </c>
      <c r="J46" s="142">
        <v>169937650.171</v>
      </c>
      <c r="K46" s="142">
        <v>227883221.02200001</v>
      </c>
      <c r="L46" s="143">
        <f t="shared" si="4"/>
        <v>34.098135870828031</v>
      </c>
      <c r="M46" s="144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2574916.8877099995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ref="O2" si="0">O4+O6+O8+O10+O12+O14+O16+O18+O20+O22</f>
        <v>2574916.8877099995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2058805.3173999998</v>
      </c>
      <c r="D3" s="114">
        <f t="shared" ref="D3:O3" si="1">D5+D7+D9+D11+D13+D15+D17+D19+D21+D23</f>
        <v>2127363.6075300002</v>
      </c>
      <c r="E3" s="114">
        <f t="shared" si="1"/>
        <v>2426153.04758</v>
      </c>
      <c r="F3" s="114">
        <f t="shared" si="1"/>
        <v>2351492.00507</v>
      </c>
      <c r="G3" s="114">
        <f t="shared" si="1"/>
        <v>2070159.0220300001</v>
      </c>
      <c r="H3" s="114">
        <f t="shared" si="1"/>
        <v>2557934.8878700002</v>
      </c>
      <c r="I3" s="114">
        <f t="shared" si="1"/>
        <v>2018704.7508799997</v>
      </c>
      <c r="J3" s="114">
        <f t="shared" si="1"/>
        <v>2317562.6973199998</v>
      </c>
      <c r="K3" s="114">
        <f t="shared" si="1"/>
        <v>2725926.22193</v>
      </c>
      <c r="L3" s="114">
        <f t="shared" si="1"/>
        <v>2832193.7247600006</v>
      </c>
      <c r="M3" s="114">
        <f t="shared" si="1"/>
        <v>3024505.14384</v>
      </c>
      <c r="N3" s="114">
        <f t="shared" si="1"/>
        <v>3215836.25471</v>
      </c>
      <c r="O3" s="114">
        <f t="shared" si="1"/>
        <v>29726636.680919997</v>
      </c>
    </row>
    <row r="4" spans="1:15" s="37" customFormat="1" ht="13.8" x14ac:dyDescent="0.25">
      <c r="A4" s="87">
        <v>2022</v>
      </c>
      <c r="B4" s="115" t="s">
        <v>125</v>
      </c>
      <c r="C4" s="116">
        <v>847975.29327999998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847975.29327999998</v>
      </c>
    </row>
    <row r="5" spans="1:15" ht="13.8" x14ac:dyDescent="0.25">
      <c r="A5" s="86">
        <v>2021</v>
      </c>
      <c r="B5" s="115" t="s">
        <v>125</v>
      </c>
      <c r="C5" s="116">
        <v>599472.62661000004</v>
      </c>
      <c r="D5" s="116">
        <v>635173.32019</v>
      </c>
      <c r="E5" s="116">
        <v>783752.09183000005</v>
      </c>
      <c r="F5" s="116">
        <v>750044.04440999997</v>
      </c>
      <c r="G5" s="116">
        <v>609772.0061</v>
      </c>
      <c r="H5" s="116">
        <v>764442.43733999995</v>
      </c>
      <c r="I5" s="116">
        <v>641911.29634999996</v>
      </c>
      <c r="J5" s="116">
        <v>780202.30417000002</v>
      </c>
      <c r="K5" s="116">
        <v>841218.3284</v>
      </c>
      <c r="L5" s="116">
        <v>899764.35059000005</v>
      </c>
      <c r="M5" s="116">
        <v>897124.27174</v>
      </c>
      <c r="N5" s="116">
        <v>951557.03694999998</v>
      </c>
      <c r="O5" s="117">
        <v>9154434.1146799996</v>
      </c>
    </row>
    <row r="6" spans="1:15" s="37" customFormat="1" ht="13.8" x14ac:dyDescent="0.25">
      <c r="A6" s="87">
        <v>2022</v>
      </c>
      <c r="B6" s="115" t="s">
        <v>126</v>
      </c>
      <c r="C6" s="116">
        <v>286840.56930999999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286840.56930999999</v>
      </c>
    </row>
    <row r="7" spans="1:15" ht="13.8" x14ac:dyDescent="0.25">
      <c r="A7" s="86">
        <v>2021</v>
      </c>
      <c r="B7" s="115" t="s">
        <v>126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295167.19523999997</v>
      </c>
      <c r="I7" s="116">
        <v>166058.29462999999</v>
      </c>
      <c r="J7" s="116">
        <v>147760.25855</v>
      </c>
      <c r="K7" s="116">
        <v>229150.72443999999</v>
      </c>
      <c r="L7" s="116">
        <v>291608.36589999998</v>
      </c>
      <c r="M7" s="116">
        <v>365194.00143</v>
      </c>
      <c r="N7" s="116">
        <v>409410.86317999999</v>
      </c>
      <c r="O7" s="117">
        <v>3080706.2688799999</v>
      </c>
    </row>
    <row r="8" spans="1:15" s="37" customFormat="1" ht="13.8" x14ac:dyDescent="0.25">
      <c r="A8" s="87">
        <v>2022</v>
      </c>
      <c r="B8" s="115" t="s">
        <v>127</v>
      </c>
      <c r="C8" s="116">
        <v>173304.86686000001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173304.86686000001</v>
      </c>
    </row>
    <row r="9" spans="1:15" ht="13.8" x14ac:dyDescent="0.25">
      <c r="A9" s="86">
        <v>2021</v>
      </c>
      <c r="B9" s="115" t="s">
        <v>127</v>
      </c>
      <c r="C9" s="116">
        <v>129703.74055</v>
      </c>
      <c r="D9" s="116">
        <v>145631.38305</v>
      </c>
      <c r="E9" s="116">
        <v>164304.42228999999</v>
      </c>
      <c r="F9" s="116">
        <v>157785.5588</v>
      </c>
      <c r="G9" s="116">
        <v>144432.52205</v>
      </c>
      <c r="H9" s="116">
        <v>193346.80882999999</v>
      </c>
      <c r="I9" s="116">
        <v>152352.87914</v>
      </c>
      <c r="J9" s="116">
        <v>179898.92986999999</v>
      </c>
      <c r="K9" s="116">
        <v>202805.20751000001</v>
      </c>
      <c r="L9" s="116">
        <v>181415.95225</v>
      </c>
      <c r="M9" s="116">
        <v>191296.33437</v>
      </c>
      <c r="N9" s="116">
        <v>184667.36032000001</v>
      </c>
      <c r="O9" s="117">
        <v>2027641.0990299999</v>
      </c>
    </row>
    <row r="10" spans="1:15" s="37" customFormat="1" ht="13.8" x14ac:dyDescent="0.25">
      <c r="A10" s="87">
        <v>2022</v>
      </c>
      <c r="B10" s="115" t="s">
        <v>128</v>
      </c>
      <c r="C10" s="116">
        <v>119660.40744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119660.40744</v>
      </c>
    </row>
    <row r="11" spans="1:15" ht="13.8" x14ac:dyDescent="0.25">
      <c r="A11" s="86">
        <v>2021</v>
      </c>
      <c r="B11" s="115" t="s">
        <v>128</v>
      </c>
      <c r="C11" s="116">
        <v>103715.16209</v>
      </c>
      <c r="D11" s="116">
        <v>116565.35743</v>
      </c>
      <c r="E11" s="116">
        <v>126169.39178000001</v>
      </c>
      <c r="F11" s="116">
        <v>121973.27202</v>
      </c>
      <c r="G11" s="116">
        <v>105009.02301</v>
      </c>
      <c r="H11" s="116">
        <v>110671.37599</v>
      </c>
      <c r="I11" s="116">
        <v>71836.562160000001</v>
      </c>
      <c r="J11" s="116">
        <v>113745.01902000001</v>
      </c>
      <c r="K11" s="116">
        <v>160083.73371999999</v>
      </c>
      <c r="L11" s="116">
        <v>196060.19321</v>
      </c>
      <c r="M11" s="116">
        <v>177200.74785000001</v>
      </c>
      <c r="N11" s="116">
        <v>170610.42379</v>
      </c>
      <c r="O11" s="117">
        <v>1573640.2620699999</v>
      </c>
    </row>
    <row r="12" spans="1:15" s="37" customFormat="1" ht="13.8" x14ac:dyDescent="0.25">
      <c r="A12" s="87">
        <v>2022</v>
      </c>
      <c r="B12" s="115" t="s">
        <v>129</v>
      </c>
      <c r="C12" s="116">
        <v>182655.11846999999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182655.11846999999</v>
      </c>
    </row>
    <row r="13" spans="1:15" ht="13.8" x14ac:dyDescent="0.25">
      <c r="A13" s="86">
        <v>2021</v>
      </c>
      <c r="B13" s="115" t="s">
        <v>129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148091.51259999999</v>
      </c>
      <c r="I13" s="116">
        <v>131222.22691</v>
      </c>
      <c r="J13" s="116">
        <v>111748.09948999999</v>
      </c>
      <c r="K13" s="116">
        <v>202143.87233000001</v>
      </c>
      <c r="L13" s="116">
        <v>250882.59015999999</v>
      </c>
      <c r="M13" s="116">
        <v>278346.34114999999</v>
      </c>
      <c r="N13" s="116">
        <v>248426.40134000001</v>
      </c>
      <c r="O13" s="117">
        <v>2259003.0752599998</v>
      </c>
    </row>
    <row r="14" spans="1:15" s="37" customFormat="1" ht="13.8" x14ac:dyDescent="0.25">
      <c r="A14" s="87">
        <v>2022</v>
      </c>
      <c r="B14" s="115" t="s">
        <v>130</v>
      </c>
      <c r="C14" s="116">
        <v>37546.479500000001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37546.479500000001</v>
      </c>
    </row>
    <row r="15" spans="1:15" ht="13.8" x14ac:dyDescent="0.25">
      <c r="A15" s="86">
        <v>2021</v>
      </c>
      <c r="B15" s="115" t="s">
        <v>130</v>
      </c>
      <c r="C15" s="116">
        <v>15943.144840000001</v>
      </c>
      <c r="D15" s="116">
        <v>26135.543170000001</v>
      </c>
      <c r="E15" s="116">
        <v>26641.716609999999</v>
      </c>
      <c r="F15" s="116">
        <v>24886.329269999998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29808.309069999999</v>
      </c>
      <c r="L15" s="116">
        <v>25260.424210000001</v>
      </c>
      <c r="M15" s="116">
        <v>30724.71009</v>
      </c>
      <c r="N15" s="116">
        <v>39567.445950000001</v>
      </c>
      <c r="O15" s="117">
        <v>309468.67851</v>
      </c>
    </row>
    <row r="16" spans="1:15" ht="13.8" x14ac:dyDescent="0.25">
      <c r="A16" s="87">
        <v>2022</v>
      </c>
      <c r="B16" s="115" t="s">
        <v>131</v>
      </c>
      <c r="C16" s="116">
        <v>54249.010909999997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54249.010909999997</v>
      </c>
    </row>
    <row r="17" spans="1:15" ht="13.8" x14ac:dyDescent="0.25">
      <c r="A17" s="86">
        <v>2021</v>
      </c>
      <c r="B17" s="115" t="s">
        <v>131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100955.42874</v>
      </c>
      <c r="L17" s="116">
        <v>76724.234389999998</v>
      </c>
      <c r="M17" s="116">
        <v>57833.058470000004</v>
      </c>
      <c r="N17" s="116">
        <v>77762.280119999996</v>
      </c>
      <c r="O17" s="117">
        <v>783002.01196000003</v>
      </c>
    </row>
    <row r="18" spans="1:15" ht="13.8" x14ac:dyDescent="0.25">
      <c r="A18" s="87">
        <v>2022</v>
      </c>
      <c r="B18" s="115" t="s">
        <v>132</v>
      </c>
      <c r="C18" s="116">
        <v>12438.05509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12438.05509</v>
      </c>
    </row>
    <row r="19" spans="1:15" ht="13.8" x14ac:dyDescent="0.25">
      <c r="A19" s="86">
        <v>2021</v>
      </c>
      <c r="B19" s="115" t="s">
        <v>132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133</v>
      </c>
      <c r="C20" s="118">
        <v>301015.83259000001</v>
      </c>
      <c r="D20" s="118"/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301015.83259000001</v>
      </c>
    </row>
    <row r="21" spans="1:15" ht="13.8" x14ac:dyDescent="0.25">
      <c r="A21" s="86">
        <v>2021</v>
      </c>
      <c r="B21" s="115" t="s">
        <v>133</v>
      </c>
      <c r="C21" s="116">
        <v>216909.81245999999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299539.05277000001</v>
      </c>
      <c r="L21" s="116">
        <v>288767.47503999999</v>
      </c>
      <c r="M21" s="116">
        <v>321677.4583</v>
      </c>
      <c r="N21" s="116">
        <v>407383.01851000002</v>
      </c>
      <c r="O21" s="117">
        <v>3398816.6525400002</v>
      </c>
    </row>
    <row r="22" spans="1:15" ht="13.8" x14ac:dyDescent="0.25">
      <c r="A22" s="87">
        <v>2022</v>
      </c>
      <c r="B22" s="115" t="s">
        <v>134</v>
      </c>
      <c r="C22" s="118">
        <v>559231.25425999996</v>
      </c>
      <c r="D22" s="118"/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559231.25425999996</v>
      </c>
    </row>
    <row r="23" spans="1:15" ht="13.8" x14ac:dyDescent="0.25">
      <c r="A23" s="86">
        <v>2021</v>
      </c>
      <c r="B23" s="115" t="s">
        <v>134</v>
      </c>
      <c r="C23" s="116">
        <v>453138.95513999998</v>
      </c>
      <c r="D23" s="118">
        <v>479065.09509000002</v>
      </c>
      <c r="E23" s="116">
        <v>580709.26433000003</v>
      </c>
      <c r="F23" s="116">
        <v>581266.61719999998</v>
      </c>
      <c r="G23" s="116">
        <v>501065.42385000002</v>
      </c>
      <c r="H23" s="116">
        <v>613146.97646999999</v>
      </c>
      <c r="I23" s="116">
        <v>505783.27860999998</v>
      </c>
      <c r="J23" s="116">
        <v>605166.00037999998</v>
      </c>
      <c r="K23" s="116">
        <v>651003.27743000002</v>
      </c>
      <c r="L23" s="116">
        <v>613730.44438</v>
      </c>
      <c r="M23" s="116">
        <v>694474.65633000003</v>
      </c>
      <c r="N23" s="116">
        <v>713772.08574000001</v>
      </c>
      <c r="O23" s="117">
        <v>6992322.0749500003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13122558.07344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ref="O24" si="2">O26+O28+O30+O32+O34+O36+O38+O40+O42+O44+O46+O48+O50+O52+O54+O56</f>
        <v>13122558.07344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11079461.383229999</v>
      </c>
      <c r="D25" s="119">
        <f t="shared" ref="D25:O25" si="3">D27+D29+D31+D33+D35+D37+D39+D41+D43+D45+D47+D49+D51+D53+D55+D57</f>
        <v>11948789.938329998</v>
      </c>
      <c r="E25" s="119">
        <f t="shared" si="3"/>
        <v>14120140.478920002</v>
      </c>
      <c r="F25" s="119">
        <f t="shared" si="3"/>
        <v>14142686.233889999</v>
      </c>
      <c r="G25" s="119">
        <f t="shared" si="3"/>
        <v>12587023.94375</v>
      </c>
      <c r="H25" s="119">
        <f t="shared" si="3"/>
        <v>15241809.21202</v>
      </c>
      <c r="I25" s="119">
        <f t="shared" si="3"/>
        <v>12622229.319520002</v>
      </c>
      <c r="J25" s="119">
        <f t="shared" si="3"/>
        <v>14408083.488460002</v>
      </c>
      <c r="K25" s="119">
        <f t="shared" si="3"/>
        <v>15811192.503120001</v>
      </c>
      <c r="L25" s="119">
        <f t="shared" si="3"/>
        <v>15700767.662489999</v>
      </c>
      <c r="M25" s="119">
        <f t="shared" si="3"/>
        <v>16268500.417849999</v>
      </c>
      <c r="N25" s="119">
        <f t="shared" si="3"/>
        <v>16905117.372190002</v>
      </c>
      <c r="O25" s="119">
        <f t="shared" si="3"/>
        <v>170835801.95376998</v>
      </c>
    </row>
    <row r="26" spans="1:15" ht="13.8" x14ac:dyDescent="0.25">
      <c r="A26" s="87">
        <v>2022</v>
      </c>
      <c r="B26" s="115" t="s">
        <v>135</v>
      </c>
      <c r="C26" s="116">
        <v>816325.48435000004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816325.48435000004</v>
      </c>
    </row>
    <row r="27" spans="1:15" ht="13.8" x14ac:dyDescent="0.25">
      <c r="A27" s="86">
        <v>2021</v>
      </c>
      <c r="B27" s="115" t="s">
        <v>135</v>
      </c>
      <c r="C27" s="116">
        <v>730163.91564000002</v>
      </c>
      <c r="D27" s="116">
        <v>744961.97608000005</v>
      </c>
      <c r="E27" s="116">
        <v>868496.36913000001</v>
      </c>
      <c r="F27" s="116">
        <v>877324.87653999997</v>
      </c>
      <c r="G27" s="116">
        <v>743335.86326999997</v>
      </c>
      <c r="H27" s="116">
        <v>898787.53342999995</v>
      </c>
      <c r="I27" s="116">
        <v>723515.06003000005</v>
      </c>
      <c r="J27" s="116">
        <v>828167.06015999999</v>
      </c>
      <c r="K27" s="116">
        <v>943522.30015000002</v>
      </c>
      <c r="L27" s="116">
        <v>917309.76200999995</v>
      </c>
      <c r="M27" s="116">
        <v>936680.01665000001</v>
      </c>
      <c r="N27" s="116">
        <v>932785.05623999995</v>
      </c>
      <c r="O27" s="117">
        <v>10145049.78933</v>
      </c>
    </row>
    <row r="28" spans="1:15" ht="13.8" x14ac:dyDescent="0.25">
      <c r="A28" s="87">
        <v>2022</v>
      </c>
      <c r="B28" s="115" t="s">
        <v>136</v>
      </c>
      <c r="C28" s="116">
        <v>133310.57709999999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133310.57709999999</v>
      </c>
    </row>
    <row r="29" spans="1:15" ht="13.8" x14ac:dyDescent="0.25">
      <c r="A29" s="86">
        <v>2021</v>
      </c>
      <c r="B29" s="115" t="s">
        <v>136</v>
      </c>
      <c r="C29" s="116">
        <v>109745.92219</v>
      </c>
      <c r="D29" s="116">
        <v>128850.66499999999</v>
      </c>
      <c r="E29" s="116">
        <v>157427.59362999999</v>
      </c>
      <c r="F29" s="116">
        <v>142915.7401</v>
      </c>
      <c r="G29" s="116">
        <v>100679.71174</v>
      </c>
      <c r="H29" s="116">
        <v>152981.41107999999</v>
      </c>
      <c r="I29" s="116">
        <v>144668.51295</v>
      </c>
      <c r="J29" s="116">
        <v>156780.32397999999</v>
      </c>
      <c r="K29" s="116">
        <v>171873.76256</v>
      </c>
      <c r="L29" s="116">
        <v>159337.00007000001</v>
      </c>
      <c r="M29" s="116">
        <v>148416.55895999999</v>
      </c>
      <c r="N29" s="116">
        <v>158378.03941999999</v>
      </c>
      <c r="O29" s="117">
        <v>1732055.24168</v>
      </c>
    </row>
    <row r="30" spans="1:15" s="37" customFormat="1" ht="13.8" x14ac:dyDescent="0.25">
      <c r="A30" s="87">
        <v>2022</v>
      </c>
      <c r="B30" s="115" t="s">
        <v>137</v>
      </c>
      <c r="C30" s="116">
        <v>198754.47966000001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198754.47966000001</v>
      </c>
    </row>
    <row r="31" spans="1:15" ht="13.8" x14ac:dyDescent="0.25">
      <c r="A31" s="86">
        <v>2021</v>
      </c>
      <c r="B31" s="115" t="s">
        <v>137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237977.13875000001</v>
      </c>
      <c r="K31" s="116">
        <v>271361.99631999998</v>
      </c>
      <c r="L31" s="116">
        <v>276603.31199999998</v>
      </c>
      <c r="M31" s="116">
        <v>280196.43962999998</v>
      </c>
      <c r="N31" s="116">
        <v>283083.38946999999</v>
      </c>
      <c r="O31" s="117">
        <v>3179322.22401</v>
      </c>
    </row>
    <row r="32" spans="1:15" ht="13.8" x14ac:dyDescent="0.25">
      <c r="A32" s="87">
        <v>2022</v>
      </c>
      <c r="B32" s="115" t="s">
        <v>138</v>
      </c>
      <c r="C32" s="118">
        <v>2135682.8017699998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2135682.8017699998</v>
      </c>
    </row>
    <row r="33" spans="1:15" ht="13.8" x14ac:dyDescent="0.25">
      <c r="A33" s="86">
        <v>2021</v>
      </c>
      <c r="B33" s="115" t="s">
        <v>138</v>
      </c>
      <c r="C33" s="116">
        <v>1641032.9671199999</v>
      </c>
      <c r="D33" s="116">
        <v>1672652.1116899999</v>
      </c>
      <c r="E33" s="116">
        <v>1994255.8030600001</v>
      </c>
      <c r="F33" s="118">
        <v>2166146.7237300002</v>
      </c>
      <c r="G33" s="118">
        <v>2138217.0544400001</v>
      </c>
      <c r="H33" s="118">
        <v>2371661.7889999999</v>
      </c>
      <c r="I33" s="118">
        <v>1912032.19744</v>
      </c>
      <c r="J33" s="118">
        <v>2044478.2675999999</v>
      </c>
      <c r="K33" s="118">
        <v>2272107.8569899998</v>
      </c>
      <c r="L33" s="118">
        <v>2263213.3931399998</v>
      </c>
      <c r="M33" s="118">
        <v>2393090.0491800001</v>
      </c>
      <c r="N33" s="118">
        <v>2481162.28632</v>
      </c>
      <c r="O33" s="117">
        <v>25350050.499710001</v>
      </c>
    </row>
    <row r="34" spans="1:15" ht="13.8" x14ac:dyDescent="0.25">
      <c r="A34" s="87">
        <v>2022</v>
      </c>
      <c r="B34" s="115" t="s">
        <v>139</v>
      </c>
      <c r="C34" s="116">
        <v>1596441.39741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1596441.39741</v>
      </c>
    </row>
    <row r="35" spans="1:15" ht="13.8" x14ac:dyDescent="0.25">
      <c r="A35" s="86">
        <v>2021</v>
      </c>
      <c r="B35" s="115" t="s">
        <v>139</v>
      </c>
      <c r="C35" s="116">
        <v>1512904.7539299999</v>
      </c>
      <c r="D35" s="116">
        <v>1510444.4976600001</v>
      </c>
      <c r="E35" s="116">
        <v>1675068.1086299999</v>
      </c>
      <c r="F35" s="116">
        <v>1625612.09204</v>
      </c>
      <c r="G35" s="116">
        <v>1299873.87004</v>
      </c>
      <c r="H35" s="116">
        <v>1801990.15075</v>
      </c>
      <c r="I35" s="116">
        <v>1691818.3308900001</v>
      </c>
      <c r="J35" s="116">
        <v>1736389.1601799999</v>
      </c>
      <c r="K35" s="116">
        <v>1943157.5930999999</v>
      </c>
      <c r="L35" s="116">
        <v>1909345.2088599999</v>
      </c>
      <c r="M35" s="116">
        <v>1731420.3660899999</v>
      </c>
      <c r="N35" s="116">
        <v>1809613.0741000001</v>
      </c>
      <c r="O35" s="117">
        <v>20247637.206270002</v>
      </c>
    </row>
    <row r="36" spans="1:15" ht="13.8" x14ac:dyDescent="0.25">
      <c r="A36" s="87">
        <v>2022</v>
      </c>
      <c r="B36" s="115" t="s">
        <v>140</v>
      </c>
      <c r="C36" s="116">
        <v>2230188.57999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2230188.57999</v>
      </c>
    </row>
    <row r="37" spans="1:15" ht="13.8" x14ac:dyDescent="0.25">
      <c r="A37" s="86">
        <v>2021</v>
      </c>
      <c r="B37" s="115" t="s">
        <v>140</v>
      </c>
      <c r="C37" s="116">
        <v>2266225.1593999998</v>
      </c>
      <c r="D37" s="116">
        <v>2530671.6601999998</v>
      </c>
      <c r="E37" s="116">
        <v>2890106.6378000001</v>
      </c>
      <c r="F37" s="116">
        <v>2462188.08501</v>
      </c>
      <c r="G37" s="116">
        <v>1880243.3776</v>
      </c>
      <c r="H37" s="116">
        <v>2350289.54195</v>
      </c>
      <c r="I37" s="116">
        <v>1981842.1002</v>
      </c>
      <c r="J37" s="116">
        <v>2417939.10635</v>
      </c>
      <c r="K37" s="116">
        <v>2465427.90539</v>
      </c>
      <c r="L37" s="116">
        <v>2604070.6442399998</v>
      </c>
      <c r="M37" s="116">
        <v>2529438.65081</v>
      </c>
      <c r="N37" s="116">
        <v>2960346.1003100001</v>
      </c>
      <c r="O37" s="117">
        <v>29338788.96926</v>
      </c>
    </row>
    <row r="38" spans="1:15" ht="13.8" x14ac:dyDescent="0.25">
      <c r="A38" s="87">
        <v>2022</v>
      </c>
      <c r="B38" s="115" t="s">
        <v>141</v>
      </c>
      <c r="C38" s="116">
        <v>71039.355209999994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71039.355209999994</v>
      </c>
    </row>
    <row r="39" spans="1:15" ht="13.8" x14ac:dyDescent="0.25">
      <c r="A39" s="86">
        <v>2021</v>
      </c>
      <c r="B39" s="115" t="s">
        <v>141</v>
      </c>
      <c r="C39" s="116">
        <v>42744.004710000001</v>
      </c>
      <c r="D39" s="116">
        <v>14435.76268</v>
      </c>
      <c r="E39" s="116">
        <v>153858.56008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1626376.87344</v>
      </c>
    </row>
    <row r="40" spans="1:15" ht="13.8" x14ac:dyDescent="0.25">
      <c r="A40" s="87">
        <v>2022</v>
      </c>
      <c r="B40" s="115" t="s">
        <v>142</v>
      </c>
      <c r="C40" s="116">
        <v>982940.48815999995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982940.48815999995</v>
      </c>
    </row>
    <row r="41" spans="1:15" ht="13.8" x14ac:dyDescent="0.25">
      <c r="A41" s="86">
        <v>2021</v>
      </c>
      <c r="B41" s="115" t="s">
        <v>142</v>
      </c>
      <c r="C41" s="116">
        <v>894349.38430999999</v>
      </c>
      <c r="D41" s="116">
        <v>1064002.06501</v>
      </c>
      <c r="E41" s="116">
        <v>1254817.5751199999</v>
      </c>
      <c r="F41" s="116">
        <v>1251404.8621700001</v>
      </c>
      <c r="G41" s="116">
        <v>1098956.8079899999</v>
      </c>
      <c r="H41" s="116">
        <v>1304164.06476</v>
      </c>
      <c r="I41" s="116">
        <v>1000353.9362999999</v>
      </c>
      <c r="J41" s="116">
        <v>1205092.58773</v>
      </c>
      <c r="K41" s="116">
        <v>1276653.28477</v>
      </c>
      <c r="L41" s="116">
        <v>1231427.8689300001</v>
      </c>
      <c r="M41" s="116">
        <v>1269059.71905</v>
      </c>
      <c r="N41" s="116">
        <v>1315425.06996</v>
      </c>
      <c r="O41" s="117">
        <v>14165707.2261</v>
      </c>
    </row>
    <row r="42" spans="1:15" ht="13.8" x14ac:dyDescent="0.25">
      <c r="A42" s="87">
        <v>2022</v>
      </c>
      <c r="B42" s="115" t="s">
        <v>143</v>
      </c>
      <c r="C42" s="116">
        <v>713043.57368999999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713043.57368999999</v>
      </c>
    </row>
    <row r="43" spans="1:15" ht="13.8" x14ac:dyDescent="0.25">
      <c r="A43" s="86">
        <v>2021</v>
      </c>
      <c r="B43" s="115" t="s">
        <v>143</v>
      </c>
      <c r="C43" s="116">
        <v>650794.61083999998</v>
      </c>
      <c r="D43" s="116">
        <v>683878.12185999996</v>
      </c>
      <c r="E43" s="116">
        <v>783793.46421999997</v>
      </c>
      <c r="F43" s="116">
        <v>821327.10927999998</v>
      </c>
      <c r="G43" s="116">
        <v>735058.22519999999</v>
      </c>
      <c r="H43" s="116">
        <v>827028.22742999997</v>
      </c>
      <c r="I43" s="116">
        <v>696361.42966999998</v>
      </c>
      <c r="J43" s="116">
        <v>758168.82547000004</v>
      </c>
      <c r="K43" s="116">
        <v>875316.58992000006</v>
      </c>
      <c r="L43" s="116">
        <v>807892.56530999998</v>
      </c>
      <c r="M43" s="116">
        <v>838331.26725000003</v>
      </c>
      <c r="N43" s="116">
        <v>936027.99228000001</v>
      </c>
      <c r="O43" s="117">
        <v>9413978.4287299998</v>
      </c>
    </row>
    <row r="44" spans="1:15" ht="13.8" x14ac:dyDescent="0.25">
      <c r="A44" s="87">
        <v>2022</v>
      </c>
      <c r="B44" s="115" t="s">
        <v>144</v>
      </c>
      <c r="C44" s="116">
        <v>1125174.5351499999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1125174.5351499999</v>
      </c>
    </row>
    <row r="45" spans="1:15" ht="13.8" x14ac:dyDescent="0.25">
      <c r="A45" s="86">
        <v>2021</v>
      </c>
      <c r="B45" s="115" t="s">
        <v>144</v>
      </c>
      <c r="C45" s="116">
        <v>758807.65680999996</v>
      </c>
      <c r="D45" s="116">
        <v>832950.69935999997</v>
      </c>
      <c r="E45" s="116">
        <v>978711.88772999996</v>
      </c>
      <c r="F45" s="116">
        <v>1048747.09515</v>
      </c>
      <c r="G45" s="116">
        <v>937393.49254000001</v>
      </c>
      <c r="H45" s="116">
        <v>1125357.095</v>
      </c>
      <c r="I45" s="116">
        <v>929223.79761000001</v>
      </c>
      <c r="J45" s="116">
        <v>1022475.82657</v>
      </c>
      <c r="K45" s="116">
        <v>1147884.8780499999</v>
      </c>
      <c r="L45" s="116">
        <v>1143662.2972599999</v>
      </c>
      <c r="M45" s="116">
        <v>1202768.06329</v>
      </c>
      <c r="N45" s="116">
        <v>1227159.4095300001</v>
      </c>
      <c r="O45" s="117">
        <v>12355142.198899999</v>
      </c>
    </row>
    <row r="46" spans="1:15" ht="13.8" x14ac:dyDescent="0.25">
      <c r="A46" s="87">
        <v>2022</v>
      </c>
      <c r="B46" s="115" t="s">
        <v>145</v>
      </c>
      <c r="C46" s="116">
        <v>1630510.9779099999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1630510.9779099999</v>
      </c>
    </row>
    <row r="47" spans="1:15" ht="13.8" x14ac:dyDescent="0.25">
      <c r="A47" s="86">
        <v>2021</v>
      </c>
      <c r="B47" s="115" t="s">
        <v>145</v>
      </c>
      <c r="C47" s="116">
        <v>1052771.92059</v>
      </c>
      <c r="D47" s="116">
        <v>1191759.8101600001</v>
      </c>
      <c r="E47" s="116">
        <v>1526162.0094300001</v>
      </c>
      <c r="F47" s="116">
        <v>1647195.96548</v>
      </c>
      <c r="G47" s="116">
        <v>1727670.08553</v>
      </c>
      <c r="H47" s="116">
        <v>2007807.3774000001</v>
      </c>
      <c r="I47" s="116">
        <v>1727215.9923099999</v>
      </c>
      <c r="J47" s="116">
        <v>2255367.5560499998</v>
      </c>
      <c r="K47" s="116">
        <v>2602635.8370500002</v>
      </c>
      <c r="L47" s="116">
        <v>2287993.5898500001</v>
      </c>
      <c r="M47" s="116">
        <v>2042476.53553</v>
      </c>
      <c r="N47" s="116">
        <v>2269548.8278399999</v>
      </c>
      <c r="O47" s="117">
        <v>22338605.50722</v>
      </c>
    </row>
    <row r="48" spans="1:15" ht="13.8" x14ac:dyDescent="0.25">
      <c r="A48" s="87">
        <v>2022</v>
      </c>
      <c r="B48" s="115" t="s">
        <v>146</v>
      </c>
      <c r="C48" s="116">
        <v>356097.13873000001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356097.13873000001</v>
      </c>
    </row>
    <row r="49" spans="1:15" ht="13.8" x14ac:dyDescent="0.25">
      <c r="A49" s="86">
        <v>2021</v>
      </c>
      <c r="B49" s="115" t="s">
        <v>146</v>
      </c>
      <c r="C49" s="116">
        <v>278859.37686000002</v>
      </c>
      <c r="D49" s="116">
        <v>330049.80086999998</v>
      </c>
      <c r="E49" s="116">
        <v>402246.52097999997</v>
      </c>
      <c r="F49" s="116">
        <v>401919.88864000002</v>
      </c>
      <c r="G49" s="116">
        <v>384031.62015999999</v>
      </c>
      <c r="H49" s="116">
        <v>425661.60619999998</v>
      </c>
      <c r="I49" s="116">
        <v>357619.63115999999</v>
      </c>
      <c r="J49" s="116">
        <v>420393.44066999998</v>
      </c>
      <c r="K49" s="116">
        <v>414676.48427000002</v>
      </c>
      <c r="L49" s="116">
        <v>380778.37858000002</v>
      </c>
      <c r="M49" s="116">
        <v>395658.06783000001</v>
      </c>
      <c r="N49" s="116">
        <v>419915.76655</v>
      </c>
      <c r="O49" s="117">
        <v>4611810.5827700002</v>
      </c>
    </row>
    <row r="50" spans="1:15" ht="13.8" x14ac:dyDescent="0.25">
      <c r="A50" s="87">
        <v>2022</v>
      </c>
      <c r="B50" s="115" t="s">
        <v>147</v>
      </c>
      <c r="C50" s="116">
        <v>359441.34223000001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359441.34223000001</v>
      </c>
    </row>
    <row r="51" spans="1:15" ht="13.8" x14ac:dyDescent="0.25">
      <c r="A51" s="86">
        <v>2021</v>
      </c>
      <c r="B51" s="115" t="s">
        <v>147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594799.27512999997</v>
      </c>
      <c r="I51" s="116">
        <v>459436.61369000003</v>
      </c>
      <c r="J51" s="116">
        <v>452278.44451</v>
      </c>
      <c r="K51" s="116">
        <v>507321.88543000002</v>
      </c>
      <c r="L51" s="116">
        <v>686024.57007999998</v>
      </c>
      <c r="M51" s="116">
        <v>1281902.5758100001</v>
      </c>
      <c r="N51" s="116">
        <v>920771.75558</v>
      </c>
      <c r="O51" s="117">
        <v>6784230.7823400004</v>
      </c>
    </row>
    <row r="52" spans="1:15" ht="13.8" x14ac:dyDescent="0.25">
      <c r="A52" s="87">
        <v>2022</v>
      </c>
      <c r="B52" s="115" t="s">
        <v>148</v>
      </c>
      <c r="C52" s="116">
        <v>306811.09551000001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306811.09551000001</v>
      </c>
    </row>
    <row r="53" spans="1:15" ht="13.8" x14ac:dyDescent="0.25">
      <c r="A53" s="86">
        <v>2021</v>
      </c>
      <c r="B53" s="115" t="s">
        <v>148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239723.17696000001</v>
      </c>
      <c r="L53" s="116">
        <v>301391.62998999999</v>
      </c>
      <c r="M53" s="116">
        <v>384516.49096000002</v>
      </c>
      <c r="N53" s="116">
        <v>432011.34036999999</v>
      </c>
      <c r="O53" s="117">
        <v>3212363.3988299998</v>
      </c>
    </row>
    <row r="54" spans="1:15" ht="13.8" x14ac:dyDescent="0.25">
      <c r="A54" s="87">
        <v>2022</v>
      </c>
      <c r="B54" s="115" t="s">
        <v>149</v>
      </c>
      <c r="C54" s="116">
        <v>458579.59029000002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458579.59029000002</v>
      </c>
    </row>
    <row r="55" spans="1:15" ht="13.8" x14ac:dyDescent="0.25">
      <c r="A55" s="86">
        <v>2021</v>
      </c>
      <c r="B55" s="115" t="s">
        <v>149</v>
      </c>
      <c r="C55" s="116">
        <v>400032.49501999997</v>
      </c>
      <c r="D55" s="116">
        <v>445927.56598000001</v>
      </c>
      <c r="E55" s="116">
        <v>545986.38045000006</v>
      </c>
      <c r="F55" s="116">
        <v>561097.80391999998</v>
      </c>
      <c r="G55" s="116">
        <v>485880.88273000001</v>
      </c>
      <c r="H55" s="116">
        <v>573180.26647000003</v>
      </c>
      <c r="I55" s="116">
        <v>466250.72525000002</v>
      </c>
      <c r="J55" s="116">
        <v>521679.13243</v>
      </c>
      <c r="K55" s="116">
        <v>550106.72973000002</v>
      </c>
      <c r="L55" s="116">
        <v>513436.66343000002</v>
      </c>
      <c r="M55" s="116">
        <v>559543.54088999995</v>
      </c>
      <c r="N55" s="116">
        <v>570464.44128999999</v>
      </c>
      <c r="O55" s="117">
        <v>6193586.6275899997</v>
      </c>
    </row>
    <row r="56" spans="1:15" ht="13.8" x14ac:dyDescent="0.25">
      <c r="A56" s="87">
        <v>2022</v>
      </c>
      <c r="B56" s="115" t="s">
        <v>150</v>
      </c>
      <c r="C56" s="116">
        <v>8216.6562799999992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8216.6562799999992</v>
      </c>
    </row>
    <row r="57" spans="1:15" ht="13.8" x14ac:dyDescent="0.25">
      <c r="A57" s="86">
        <v>2021</v>
      </c>
      <c r="B57" s="115" t="s">
        <v>150</v>
      </c>
      <c r="C57" s="116">
        <v>7326.6192300000002</v>
      </c>
      <c r="D57" s="116">
        <v>10567.516600000001</v>
      </c>
      <c r="E57" s="116">
        <v>11829.745800000001</v>
      </c>
      <c r="F57" s="116">
        <v>13319.35109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11792.307269999999</v>
      </c>
      <c r="L57" s="116">
        <v>10075.74826</v>
      </c>
      <c r="M57" s="116">
        <v>15223.746940000001</v>
      </c>
      <c r="N57" s="116">
        <v>17203.188010000002</v>
      </c>
      <c r="O57" s="117">
        <v>141096.39759000001</v>
      </c>
    </row>
    <row r="58" spans="1:15" ht="13.8" x14ac:dyDescent="0.25">
      <c r="A58" s="87">
        <v>2022</v>
      </c>
      <c r="B58" s="113" t="s">
        <v>31</v>
      </c>
      <c r="C58" s="119">
        <f>C60</f>
        <v>498221.05819000001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ref="O58" si="4">O60</f>
        <v>498221.05819000001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446313.78726999997</v>
      </c>
      <c r="F59" s="119">
        <f t="shared" si="5"/>
        <v>557441.27133000002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508972.52789000003</v>
      </c>
      <c r="K59" s="119">
        <f t="shared" si="5"/>
        <v>583120.41613999999</v>
      </c>
      <c r="L59" s="119">
        <f t="shared" si="5"/>
        <v>465035.92444999999</v>
      </c>
      <c r="M59" s="119">
        <f t="shared" si="5"/>
        <v>548043.01518999995</v>
      </c>
      <c r="N59" s="119">
        <f t="shared" si="5"/>
        <v>531783.33816000004</v>
      </c>
      <c r="O59" s="119">
        <f t="shared" si="5"/>
        <v>5929439.0241200002</v>
      </c>
    </row>
    <row r="60" spans="1:15" ht="13.8" x14ac:dyDescent="0.25">
      <c r="A60" s="87">
        <v>2022</v>
      </c>
      <c r="B60" s="115" t="s">
        <v>151</v>
      </c>
      <c r="C60" s="116">
        <v>498221.05819000001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498221.05819000001</v>
      </c>
    </row>
    <row r="61" spans="1:15" ht="14.4" thickBot="1" x14ac:dyDescent="0.3">
      <c r="A61" s="86">
        <v>2021</v>
      </c>
      <c r="B61" s="115" t="s">
        <v>151</v>
      </c>
      <c r="C61" s="116">
        <v>352707.88241000002</v>
      </c>
      <c r="D61" s="116">
        <v>414333.15104999999</v>
      </c>
      <c r="E61" s="116">
        <v>446313.78726999997</v>
      </c>
      <c r="F61" s="116">
        <v>557441.27133000002</v>
      </c>
      <c r="G61" s="116">
        <v>547954.73134000006</v>
      </c>
      <c r="H61" s="116">
        <v>496926.94073999999</v>
      </c>
      <c r="I61" s="116">
        <v>476806.03814999998</v>
      </c>
      <c r="J61" s="116">
        <v>508972.52789000003</v>
      </c>
      <c r="K61" s="116">
        <v>583120.41613999999</v>
      </c>
      <c r="L61" s="116">
        <v>465035.92444999999</v>
      </c>
      <c r="M61" s="116">
        <v>548043.01518999995</v>
      </c>
      <c r="N61" s="116">
        <v>531783.33816000004</v>
      </c>
      <c r="O61" s="117">
        <v>5929439.0241200002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2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15001241.843</v>
      </c>
      <c r="D81" s="122">
        <v>15952744.088</v>
      </c>
      <c r="E81" s="122">
        <v>18957305.77</v>
      </c>
      <c r="F81" s="122">
        <v>18757108.640000001</v>
      </c>
      <c r="G81" s="122">
        <v>16469375.876</v>
      </c>
      <c r="H81" s="122">
        <v>19741509.848000001</v>
      </c>
      <c r="I81" s="122">
        <v>16359383.922</v>
      </c>
      <c r="J81" s="122">
        <v>18863195.881000001</v>
      </c>
      <c r="K81" s="122">
        <v>20721405.524</v>
      </c>
      <c r="L81" s="122">
        <v>20716950.958999999</v>
      </c>
      <c r="M81" s="122">
        <v>21473178.078000002</v>
      </c>
      <c r="N81" s="122">
        <v>22277984.973999999</v>
      </c>
      <c r="O81" s="122">
        <f t="shared" si="6"/>
        <v>225291385.40300003</v>
      </c>
    </row>
    <row r="82" spans="1:15" ht="13.8" thickBot="1" x14ac:dyDescent="0.3">
      <c r="A82" s="120">
        <v>2022</v>
      </c>
      <c r="B82" s="121" t="s">
        <v>40</v>
      </c>
      <c r="C82" s="122">
        <v>17593077.462000001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>
        <f t="shared" si="6"/>
        <v>17593077.462000001</v>
      </c>
    </row>
    <row r="84" spans="1:15" x14ac:dyDescent="0.25">
      <c r="C84" s="35"/>
    </row>
  </sheetData>
  <autoFilter ref="A1:O82" xr:uid="{880B0D51-354D-4119-B993-A3BCD217FD2E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152</v>
      </c>
      <c r="C5" s="127" t="s">
        <v>153</v>
      </c>
      <c r="D5" s="128" t="s">
        <v>65</v>
      </c>
    </row>
    <row r="6" spans="1:4" x14ac:dyDescent="0.25">
      <c r="A6" s="129" t="s">
        <v>154</v>
      </c>
      <c r="B6" s="130">
        <v>72.506010000000003</v>
      </c>
      <c r="C6" s="130">
        <v>14444.288759999999</v>
      </c>
      <c r="D6" s="136">
        <f t="shared" ref="D6:D15" si="0">(C6-B6)/B6</f>
        <v>198.21505486234864</v>
      </c>
    </row>
    <row r="7" spans="1:4" x14ac:dyDescent="0.25">
      <c r="A7" s="129" t="s">
        <v>155</v>
      </c>
      <c r="B7" s="130">
        <v>51.596719999999998</v>
      </c>
      <c r="C7" s="130">
        <v>2569.8436700000002</v>
      </c>
      <c r="D7" s="136">
        <f t="shared" si="0"/>
        <v>48.806337883493377</v>
      </c>
    </row>
    <row r="8" spans="1:4" x14ac:dyDescent="0.25">
      <c r="A8" s="129" t="s">
        <v>156</v>
      </c>
      <c r="B8" s="130">
        <v>80.332859999999997</v>
      </c>
      <c r="C8" s="130">
        <v>3382.2714700000001</v>
      </c>
      <c r="D8" s="136">
        <f t="shared" si="0"/>
        <v>41.103212433865799</v>
      </c>
    </row>
    <row r="9" spans="1:4" x14ac:dyDescent="0.25">
      <c r="A9" s="129" t="s">
        <v>157</v>
      </c>
      <c r="B9" s="130">
        <v>6.1920000000000002</v>
      </c>
      <c r="C9" s="130">
        <v>185.8</v>
      </c>
      <c r="D9" s="136">
        <f t="shared" si="0"/>
        <v>29.006459948320412</v>
      </c>
    </row>
    <row r="10" spans="1:4" x14ac:dyDescent="0.25">
      <c r="A10" s="129" t="s">
        <v>158</v>
      </c>
      <c r="B10" s="130">
        <v>147.33473000000001</v>
      </c>
      <c r="C10" s="130">
        <v>2648.5766699999999</v>
      </c>
      <c r="D10" s="136">
        <f t="shared" si="0"/>
        <v>16.976594316900027</v>
      </c>
    </row>
    <row r="11" spans="1:4" x14ac:dyDescent="0.25">
      <c r="A11" s="129" t="s">
        <v>159</v>
      </c>
      <c r="B11" s="130">
        <v>95.487970000000004</v>
      </c>
      <c r="C11" s="130">
        <v>1678.6679300000001</v>
      </c>
      <c r="D11" s="136">
        <f t="shared" si="0"/>
        <v>16.579889173473894</v>
      </c>
    </row>
    <row r="12" spans="1:4" x14ac:dyDescent="0.25">
      <c r="A12" s="129" t="s">
        <v>160</v>
      </c>
      <c r="B12" s="130">
        <v>25.925470000000001</v>
      </c>
      <c r="C12" s="130">
        <v>305.22741000000002</v>
      </c>
      <c r="D12" s="136">
        <f t="shared" si="0"/>
        <v>10.773264284119053</v>
      </c>
    </row>
    <row r="13" spans="1:4" x14ac:dyDescent="0.25">
      <c r="A13" s="129" t="s">
        <v>161</v>
      </c>
      <c r="B13" s="130">
        <v>6785.3579300000001</v>
      </c>
      <c r="C13" s="130">
        <v>72504.458540000007</v>
      </c>
      <c r="D13" s="136">
        <f t="shared" si="0"/>
        <v>9.6854287257916258</v>
      </c>
    </row>
    <row r="14" spans="1:4" x14ac:dyDescent="0.25">
      <c r="A14" s="129" t="s">
        <v>162</v>
      </c>
      <c r="B14" s="130">
        <v>8.15</v>
      </c>
      <c r="C14" s="130">
        <v>85.221689999999995</v>
      </c>
      <c r="D14" s="136">
        <f t="shared" si="0"/>
        <v>9.4566490797545999</v>
      </c>
    </row>
    <row r="15" spans="1:4" x14ac:dyDescent="0.25">
      <c r="A15" s="129" t="s">
        <v>163</v>
      </c>
      <c r="B15" s="130">
        <v>1753.27964</v>
      </c>
      <c r="C15" s="130">
        <v>15538.042030000001</v>
      </c>
      <c r="D15" s="136">
        <f t="shared" si="0"/>
        <v>7.8622725522552699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152</v>
      </c>
      <c r="C21" s="127" t="s">
        <v>153</v>
      </c>
      <c r="D21" s="128" t="s">
        <v>65</v>
      </c>
    </row>
    <row r="22" spans="1:4" x14ac:dyDescent="0.25">
      <c r="A22" s="129" t="s">
        <v>164</v>
      </c>
      <c r="B22" s="130">
        <v>1312672.7023799999</v>
      </c>
      <c r="C22" s="130">
        <v>1487284.1912100001</v>
      </c>
      <c r="D22" s="136">
        <f t="shared" ref="D22:D31" si="1">(C22-B22)/B22</f>
        <v>0.13301982170682228</v>
      </c>
    </row>
    <row r="23" spans="1:4" x14ac:dyDescent="0.25">
      <c r="A23" s="129" t="s">
        <v>165</v>
      </c>
      <c r="B23" s="130">
        <v>809270.75289999996</v>
      </c>
      <c r="C23" s="130">
        <v>1091247.4226200001</v>
      </c>
      <c r="D23" s="136">
        <f t="shared" si="1"/>
        <v>0.34843304136414704</v>
      </c>
    </row>
    <row r="24" spans="1:4" x14ac:dyDescent="0.25">
      <c r="A24" s="129" t="s">
        <v>166</v>
      </c>
      <c r="B24" s="130">
        <v>809597.14665000001</v>
      </c>
      <c r="C24" s="130">
        <v>954254.24534000002</v>
      </c>
      <c r="D24" s="136">
        <f t="shared" si="1"/>
        <v>0.17867787613700331</v>
      </c>
    </row>
    <row r="25" spans="1:4" x14ac:dyDescent="0.25">
      <c r="A25" s="129" t="s">
        <v>167</v>
      </c>
      <c r="B25" s="130">
        <v>781161.35175000003</v>
      </c>
      <c r="C25" s="130">
        <v>898848.63422000001</v>
      </c>
      <c r="D25" s="136">
        <f t="shared" si="1"/>
        <v>0.15065681655441676</v>
      </c>
    </row>
    <row r="26" spans="1:4" x14ac:dyDescent="0.25">
      <c r="A26" s="129" t="s">
        <v>168</v>
      </c>
      <c r="B26" s="130">
        <v>564352.97863000003</v>
      </c>
      <c r="C26" s="130">
        <v>675122.40466999996</v>
      </c>
      <c r="D26" s="136">
        <f t="shared" si="1"/>
        <v>0.19627685196045075</v>
      </c>
    </row>
    <row r="27" spans="1:4" x14ac:dyDescent="0.25">
      <c r="A27" s="129" t="s">
        <v>169</v>
      </c>
      <c r="B27" s="130">
        <v>617853.30747</v>
      </c>
      <c r="C27" s="130">
        <v>660200.20545999997</v>
      </c>
      <c r="D27" s="136">
        <f t="shared" si="1"/>
        <v>6.8538757465591668E-2</v>
      </c>
    </row>
    <row r="28" spans="1:4" x14ac:dyDescent="0.25">
      <c r="A28" s="129" t="s">
        <v>170</v>
      </c>
      <c r="B28" s="130">
        <v>688365.19914000004</v>
      </c>
      <c r="C28" s="130">
        <v>611074.21377999999</v>
      </c>
      <c r="D28" s="136">
        <f t="shared" si="1"/>
        <v>-0.11228194780410532</v>
      </c>
    </row>
    <row r="29" spans="1:4" x14ac:dyDescent="0.25">
      <c r="A29" s="129" t="s">
        <v>171</v>
      </c>
      <c r="B29" s="130">
        <v>369272.03636000003</v>
      </c>
      <c r="C29" s="130">
        <v>554699.49879999994</v>
      </c>
      <c r="D29" s="136">
        <f t="shared" si="1"/>
        <v>0.50214325532959758</v>
      </c>
    </row>
    <row r="30" spans="1:4" x14ac:dyDescent="0.25">
      <c r="A30" s="129" t="s">
        <v>172</v>
      </c>
      <c r="B30" s="130">
        <v>392460.81274000002</v>
      </c>
      <c r="C30" s="130">
        <v>521501.50335000001</v>
      </c>
      <c r="D30" s="136">
        <f t="shared" si="1"/>
        <v>0.32879891806035599</v>
      </c>
    </row>
    <row r="31" spans="1:4" x14ac:dyDescent="0.25">
      <c r="A31" s="129" t="s">
        <v>173</v>
      </c>
      <c r="B31" s="130">
        <v>260628.68309999999</v>
      </c>
      <c r="C31" s="130">
        <v>431131.43154000002</v>
      </c>
      <c r="D31" s="136">
        <f t="shared" si="1"/>
        <v>0.65419794326543956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152</v>
      </c>
      <c r="C36" s="127" t="s">
        <v>153</v>
      </c>
      <c r="D36" s="128" t="s">
        <v>65</v>
      </c>
    </row>
    <row r="37" spans="1:4" x14ac:dyDescent="0.25">
      <c r="A37" s="129" t="s">
        <v>130</v>
      </c>
      <c r="B37" s="130">
        <v>15943.144840000001</v>
      </c>
      <c r="C37" s="130">
        <v>37546.479500000001</v>
      </c>
      <c r="D37" s="136">
        <f t="shared" ref="D37:D46" si="2">(C37-B37)/B37</f>
        <v>1.3550234208372154</v>
      </c>
    </row>
    <row r="38" spans="1:4" x14ac:dyDescent="0.25">
      <c r="A38" s="129" t="s">
        <v>148</v>
      </c>
      <c r="B38" s="130">
        <v>166540.16803</v>
      </c>
      <c r="C38" s="130">
        <v>306811.09551000001</v>
      </c>
      <c r="D38" s="136">
        <f t="shared" si="2"/>
        <v>0.84226483700155785</v>
      </c>
    </row>
    <row r="39" spans="1:4" x14ac:dyDescent="0.25">
      <c r="A39" s="129" t="s">
        <v>141</v>
      </c>
      <c r="B39" s="130">
        <v>42744.004710000001</v>
      </c>
      <c r="C39" s="130">
        <v>71039.355209999994</v>
      </c>
      <c r="D39" s="136">
        <f t="shared" si="2"/>
        <v>0.66197237933066833</v>
      </c>
    </row>
    <row r="40" spans="1:4" x14ac:dyDescent="0.25">
      <c r="A40" s="129" t="s">
        <v>145</v>
      </c>
      <c r="B40" s="130">
        <v>1052771.92059</v>
      </c>
      <c r="C40" s="130">
        <v>1630510.9779099999</v>
      </c>
      <c r="D40" s="136">
        <f t="shared" si="2"/>
        <v>0.54877893874318029</v>
      </c>
    </row>
    <row r="41" spans="1:4" x14ac:dyDescent="0.25">
      <c r="A41" s="129" t="s">
        <v>144</v>
      </c>
      <c r="B41" s="130">
        <v>758807.65680999996</v>
      </c>
      <c r="C41" s="130">
        <v>1125174.5351499999</v>
      </c>
      <c r="D41" s="136">
        <f t="shared" si="2"/>
        <v>0.48281916379203799</v>
      </c>
    </row>
    <row r="42" spans="1:4" x14ac:dyDescent="0.25">
      <c r="A42" s="129" t="s">
        <v>125</v>
      </c>
      <c r="B42" s="130">
        <v>599472.62661000004</v>
      </c>
      <c r="C42" s="130">
        <v>847975.29327999998</v>
      </c>
      <c r="D42" s="136">
        <f t="shared" si="2"/>
        <v>0.41453546940962954</v>
      </c>
    </row>
    <row r="43" spans="1:4" x14ac:dyDescent="0.25">
      <c r="A43" s="131" t="s">
        <v>151</v>
      </c>
      <c r="B43" s="130">
        <v>352707.88241000002</v>
      </c>
      <c r="C43" s="130">
        <v>498221.05819000001</v>
      </c>
      <c r="D43" s="136">
        <f t="shared" si="2"/>
        <v>0.41256003349210768</v>
      </c>
    </row>
    <row r="44" spans="1:4" x14ac:dyDescent="0.25">
      <c r="A44" s="129" t="s">
        <v>133</v>
      </c>
      <c r="B44" s="130">
        <v>216909.81245999999</v>
      </c>
      <c r="C44" s="130">
        <v>301015.83259000001</v>
      </c>
      <c r="D44" s="136">
        <f t="shared" si="2"/>
        <v>0.38774649784693299</v>
      </c>
    </row>
    <row r="45" spans="1:4" x14ac:dyDescent="0.25">
      <c r="A45" s="129" t="s">
        <v>127</v>
      </c>
      <c r="B45" s="130">
        <v>129703.74055</v>
      </c>
      <c r="C45" s="130">
        <v>173304.86686000001</v>
      </c>
      <c r="D45" s="136">
        <f t="shared" si="2"/>
        <v>0.33615935920669948</v>
      </c>
    </row>
    <row r="46" spans="1:4" x14ac:dyDescent="0.25">
      <c r="A46" s="129" t="s">
        <v>138</v>
      </c>
      <c r="B46" s="130">
        <v>1641032.9671199999</v>
      </c>
      <c r="C46" s="130">
        <v>2135682.8017699998</v>
      </c>
      <c r="D46" s="136">
        <f t="shared" si="2"/>
        <v>0.30142589732253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152</v>
      </c>
      <c r="C51" s="127" t="s">
        <v>153</v>
      </c>
      <c r="D51" s="128" t="s">
        <v>65</v>
      </c>
    </row>
    <row r="52" spans="1:4" x14ac:dyDescent="0.25">
      <c r="A52" s="129" t="s">
        <v>140</v>
      </c>
      <c r="B52" s="130">
        <v>2266225.1593999998</v>
      </c>
      <c r="C52" s="130">
        <v>2230188.57999</v>
      </c>
      <c r="D52" s="136">
        <f t="shared" ref="D52:D61" si="3">(C52-B52)/B52</f>
        <v>-1.5901588269164185E-2</v>
      </c>
    </row>
    <row r="53" spans="1:4" x14ac:dyDescent="0.25">
      <c r="A53" s="129" t="s">
        <v>138</v>
      </c>
      <c r="B53" s="130">
        <v>1641032.9671199999</v>
      </c>
      <c r="C53" s="130">
        <v>2135682.8017699998</v>
      </c>
      <c r="D53" s="136">
        <f t="shared" si="3"/>
        <v>0.30142589732253</v>
      </c>
    </row>
    <row r="54" spans="1:4" x14ac:dyDescent="0.25">
      <c r="A54" s="129" t="s">
        <v>145</v>
      </c>
      <c r="B54" s="130">
        <v>1052771.92059</v>
      </c>
      <c r="C54" s="130">
        <v>1630510.9779099999</v>
      </c>
      <c r="D54" s="136">
        <f t="shared" si="3"/>
        <v>0.54877893874318029</v>
      </c>
    </row>
    <row r="55" spans="1:4" x14ac:dyDescent="0.25">
      <c r="A55" s="129" t="s">
        <v>139</v>
      </c>
      <c r="B55" s="130">
        <v>1512904.7539299999</v>
      </c>
      <c r="C55" s="130">
        <v>1596441.39741</v>
      </c>
      <c r="D55" s="136">
        <f t="shared" si="3"/>
        <v>5.5216062520129547E-2</v>
      </c>
    </row>
    <row r="56" spans="1:4" x14ac:dyDescent="0.25">
      <c r="A56" s="129" t="s">
        <v>144</v>
      </c>
      <c r="B56" s="130">
        <v>758807.65680999996</v>
      </c>
      <c r="C56" s="130">
        <v>1125174.5351499999</v>
      </c>
      <c r="D56" s="136">
        <f t="shared" si="3"/>
        <v>0.48281916379203799</v>
      </c>
    </row>
    <row r="57" spans="1:4" x14ac:dyDescent="0.25">
      <c r="A57" s="129" t="s">
        <v>142</v>
      </c>
      <c r="B57" s="130">
        <v>894349.38430999999</v>
      </c>
      <c r="C57" s="130">
        <v>982940.48815999995</v>
      </c>
      <c r="D57" s="136">
        <f t="shared" si="3"/>
        <v>9.9056482180450017E-2</v>
      </c>
    </row>
    <row r="58" spans="1:4" x14ac:dyDescent="0.25">
      <c r="A58" s="129" t="s">
        <v>125</v>
      </c>
      <c r="B58" s="130">
        <v>599472.62661000004</v>
      </c>
      <c r="C58" s="130">
        <v>847975.29327999998</v>
      </c>
      <c r="D58" s="136">
        <f t="shared" si="3"/>
        <v>0.41453546940962954</v>
      </c>
    </row>
    <row r="59" spans="1:4" x14ac:dyDescent="0.25">
      <c r="A59" s="129" t="s">
        <v>135</v>
      </c>
      <c r="B59" s="130">
        <v>730163.91564000002</v>
      </c>
      <c r="C59" s="130">
        <v>816325.48435000004</v>
      </c>
      <c r="D59" s="136">
        <f t="shared" si="3"/>
        <v>0.11800304954056524</v>
      </c>
    </row>
    <row r="60" spans="1:4" x14ac:dyDescent="0.25">
      <c r="A60" s="129" t="s">
        <v>143</v>
      </c>
      <c r="B60" s="130">
        <v>650794.61083999998</v>
      </c>
      <c r="C60" s="130">
        <v>713043.57368999999</v>
      </c>
      <c r="D60" s="136">
        <f t="shared" si="3"/>
        <v>9.5650704251612387E-2</v>
      </c>
    </row>
    <row r="61" spans="1:4" x14ac:dyDescent="0.25">
      <c r="A61" s="129" t="s">
        <v>134</v>
      </c>
      <c r="B61" s="130">
        <v>453138.95513999998</v>
      </c>
      <c r="C61" s="130">
        <v>559231.25425999996</v>
      </c>
      <c r="D61" s="136">
        <f t="shared" si="3"/>
        <v>0.23412751853837446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152</v>
      </c>
      <c r="C66" s="127" t="s">
        <v>153</v>
      </c>
      <c r="D66" s="128" t="s">
        <v>65</v>
      </c>
    </row>
    <row r="67" spans="1:4" x14ac:dyDescent="0.25">
      <c r="A67" s="129" t="s">
        <v>174</v>
      </c>
      <c r="B67" s="135">
        <v>5704816.8756400002</v>
      </c>
      <c r="C67" s="135">
        <v>7015594.3632399999</v>
      </c>
      <c r="D67" s="136">
        <f t="shared" ref="D67:D76" si="4">(C67-B67)/B67</f>
        <v>0.22976679465332511</v>
      </c>
    </row>
    <row r="68" spans="1:4" x14ac:dyDescent="0.25">
      <c r="A68" s="129" t="s">
        <v>175</v>
      </c>
      <c r="B68" s="135">
        <v>1084227.8420200001</v>
      </c>
      <c r="C68" s="135">
        <v>1455602.95603</v>
      </c>
      <c r="D68" s="136">
        <f t="shared" si="4"/>
        <v>0.34252497456447845</v>
      </c>
    </row>
    <row r="69" spans="1:4" x14ac:dyDescent="0.25">
      <c r="A69" s="129" t="s">
        <v>176</v>
      </c>
      <c r="B69" s="135">
        <v>1161206.89903</v>
      </c>
      <c r="C69" s="135">
        <v>1169668.0888400001</v>
      </c>
      <c r="D69" s="136">
        <f t="shared" si="4"/>
        <v>7.2865480019693981E-3</v>
      </c>
    </row>
    <row r="70" spans="1:4" x14ac:dyDescent="0.25">
      <c r="A70" s="129" t="s">
        <v>177</v>
      </c>
      <c r="B70" s="135">
        <v>795414.43183000002</v>
      </c>
      <c r="C70" s="135">
        <v>1060206.27691</v>
      </c>
      <c r="D70" s="136">
        <f t="shared" si="4"/>
        <v>0.33289796423582196</v>
      </c>
    </row>
    <row r="71" spans="1:4" x14ac:dyDescent="0.25">
      <c r="A71" s="129" t="s">
        <v>178</v>
      </c>
      <c r="B71" s="135">
        <v>668696.87444000004</v>
      </c>
      <c r="C71" s="135">
        <v>723767.11517999996</v>
      </c>
      <c r="D71" s="136">
        <f t="shared" si="4"/>
        <v>8.2354565790543691E-2</v>
      </c>
    </row>
    <row r="72" spans="1:4" x14ac:dyDescent="0.25">
      <c r="A72" s="129" t="s">
        <v>179</v>
      </c>
      <c r="B72" s="135">
        <v>581120.23300000001</v>
      </c>
      <c r="C72" s="135">
        <v>717630.66032000002</v>
      </c>
      <c r="D72" s="136">
        <f t="shared" si="4"/>
        <v>0.23490909379505293</v>
      </c>
    </row>
    <row r="73" spans="1:4" x14ac:dyDescent="0.25">
      <c r="A73" s="129" t="s">
        <v>180</v>
      </c>
      <c r="B73" s="135">
        <v>504086.73346999998</v>
      </c>
      <c r="C73" s="135">
        <v>428680.73888000002</v>
      </c>
      <c r="D73" s="136">
        <f t="shared" si="4"/>
        <v>-0.14958932577123188</v>
      </c>
    </row>
    <row r="74" spans="1:4" x14ac:dyDescent="0.25">
      <c r="A74" s="129" t="s">
        <v>181</v>
      </c>
      <c r="B74" s="135">
        <v>293453.28701999999</v>
      </c>
      <c r="C74" s="135">
        <v>351509.66412999999</v>
      </c>
      <c r="D74" s="136">
        <f t="shared" si="4"/>
        <v>0.19783856469818051</v>
      </c>
    </row>
    <row r="75" spans="1:4" x14ac:dyDescent="0.25">
      <c r="A75" s="129" t="s">
        <v>182</v>
      </c>
      <c r="B75" s="135">
        <v>301894.97976999998</v>
      </c>
      <c r="C75" s="135">
        <v>339733.14179999998</v>
      </c>
      <c r="D75" s="136">
        <f t="shared" si="4"/>
        <v>0.12533551256409489</v>
      </c>
    </row>
    <row r="76" spans="1:4" x14ac:dyDescent="0.25">
      <c r="A76" s="129" t="s">
        <v>183</v>
      </c>
      <c r="B76" s="135">
        <v>162040.93573999999</v>
      </c>
      <c r="C76" s="135">
        <v>295096.24453999999</v>
      </c>
      <c r="D76" s="136">
        <f t="shared" si="4"/>
        <v>0.82112157765795446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152</v>
      </c>
      <c r="C81" s="127" t="s">
        <v>153</v>
      </c>
      <c r="D81" s="128" t="s">
        <v>65</v>
      </c>
    </row>
    <row r="82" spans="1:4" x14ac:dyDescent="0.25">
      <c r="A82" s="129" t="s">
        <v>184</v>
      </c>
      <c r="B82" s="135">
        <v>24.169609999999999</v>
      </c>
      <c r="C82" s="135">
        <v>118.79609000000001</v>
      </c>
      <c r="D82" s="136">
        <f t="shared" ref="D82:D91" si="5">(C82-B82)/B82</f>
        <v>3.9151016503783063</v>
      </c>
    </row>
    <row r="83" spans="1:4" x14ac:dyDescent="0.25">
      <c r="A83" s="129" t="s">
        <v>185</v>
      </c>
      <c r="B83" s="135">
        <v>43.225000000000001</v>
      </c>
      <c r="C83" s="135">
        <v>159.63198</v>
      </c>
      <c r="D83" s="136">
        <f t="shared" si="5"/>
        <v>2.6930475419317523</v>
      </c>
    </row>
    <row r="84" spans="1:4" x14ac:dyDescent="0.25">
      <c r="A84" s="129" t="s">
        <v>186</v>
      </c>
      <c r="B84" s="135">
        <v>23420.06236</v>
      </c>
      <c r="C84" s="135">
        <v>59776.430549999997</v>
      </c>
      <c r="D84" s="136">
        <f t="shared" si="5"/>
        <v>1.5523600078919684</v>
      </c>
    </row>
    <row r="85" spans="1:4" x14ac:dyDescent="0.25">
      <c r="A85" s="129" t="s">
        <v>187</v>
      </c>
      <c r="B85" s="135">
        <v>620.64480000000003</v>
      </c>
      <c r="C85" s="135">
        <v>1400.45929</v>
      </c>
      <c r="D85" s="136">
        <f t="shared" si="5"/>
        <v>1.2564585895185136</v>
      </c>
    </row>
    <row r="86" spans="1:4" x14ac:dyDescent="0.25">
      <c r="A86" s="129" t="s">
        <v>188</v>
      </c>
      <c r="B86" s="135">
        <v>141.43799000000001</v>
      </c>
      <c r="C86" s="135">
        <v>310.24659000000003</v>
      </c>
      <c r="D86" s="136">
        <f t="shared" si="5"/>
        <v>1.1935166782276811</v>
      </c>
    </row>
    <row r="87" spans="1:4" x14ac:dyDescent="0.25">
      <c r="A87" s="129" t="s">
        <v>189</v>
      </c>
      <c r="B87" s="135">
        <v>3763.5059700000002</v>
      </c>
      <c r="C87" s="135">
        <v>7784.5476200000003</v>
      </c>
      <c r="D87" s="136">
        <f t="shared" si="5"/>
        <v>1.068429725381836</v>
      </c>
    </row>
    <row r="88" spans="1:4" x14ac:dyDescent="0.25">
      <c r="A88" s="129" t="s">
        <v>190</v>
      </c>
      <c r="B88" s="135">
        <v>760.43525999999997</v>
      </c>
      <c r="C88" s="135">
        <v>1460.82096</v>
      </c>
      <c r="D88" s="136">
        <f t="shared" si="5"/>
        <v>0.92103264648722372</v>
      </c>
    </row>
    <row r="89" spans="1:4" x14ac:dyDescent="0.25">
      <c r="A89" s="129" t="s">
        <v>183</v>
      </c>
      <c r="B89" s="135">
        <v>162040.93573999999</v>
      </c>
      <c r="C89" s="135">
        <v>295096.24453999999</v>
      </c>
      <c r="D89" s="136">
        <f t="shared" si="5"/>
        <v>0.82112157765795446</v>
      </c>
    </row>
    <row r="90" spans="1:4" x14ac:dyDescent="0.25">
      <c r="A90" s="129" t="s">
        <v>191</v>
      </c>
      <c r="B90" s="135">
        <v>18382.561170000001</v>
      </c>
      <c r="C90" s="135">
        <v>31940.744360000001</v>
      </c>
      <c r="D90" s="136">
        <f t="shared" si="5"/>
        <v>0.7375568107520678</v>
      </c>
    </row>
    <row r="91" spans="1:4" x14ac:dyDescent="0.25">
      <c r="A91" s="129" t="s">
        <v>192</v>
      </c>
      <c r="B91" s="135">
        <v>17155.44701</v>
      </c>
      <c r="C91" s="135">
        <v>29444.539629999999</v>
      </c>
      <c r="D91" s="136">
        <f t="shared" si="5"/>
        <v>0.71633765140812844</v>
      </c>
    </row>
    <row r="92" spans="1:4" x14ac:dyDescent="0.25">
      <c r="A92" s="124" t="s">
        <v>117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6.1093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0" t="s">
        <v>118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1 - 31 OCAK</v>
      </c>
      <c r="C6" s="153"/>
      <c r="D6" s="153"/>
      <c r="E6" s="153"/>
      <c r="F6" s="153" t="str">
        <f>SEKTOR_USD!F6</f>
        <v>1 OCAK  -  31 OCAK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217</v>
      </c>
      <c r="E7" s="7" t="s">
        <v>218</v>
      </c>
      <c r="F7" s="5"/>
      <c r="G7" s="6"/>
      <c r="H7" s="7" t="s">
        <v>217</v>
      </c>
      <c r="I7" s="7" t="s">
        <v>218</v>
      </c>
      <c r="J7" s="5"/>
      <c r="K7" s="5"/>
      <c r="L7" s="7" t="s">
        <v>217</v>
      </c>
      <c r="M7" s="7" t="s">
        <v>218</v>
      </c>
    </row>
    <row r="8" spans="1:13" ht="16.8" x14ac:dyDescent="0.3">
      <c r="A8" s="92" t="s">
        <v>2</v>
      </c>
      <c r="B8" s="93">
        <f>SEKTOR_USD!B8*$B$53</f>
        <v>15242655.458920652</v>
      </c>
      <c r="C8" s="93">
        <f>SEKTOR_USD!C8*$C$53</f>
        <v>34851670.019669436</v>
      </c>
      <c r="D8" s="94">
        <f t="shared" ref="D8:D43" si="0">(C8-B8)/B8*100</f>
        <v>128.64565897717483</v>
      </c>
      <c r="E8" s="94">
        <f>C8/C$44*100</f>
        <v>15.89877264080023</v>
      </c>
      <c r="F8" s="93">
        <f>SEKTOR_USD!F8*$B$54</f>
        <v>15242655.458920652</v>
      </c>
      <c r="G8" s="93">
        <f>SEKTOR_USD!G8*$C$54</f>
        <v>34851670.019669436</v>
      </c>
      <c r="H8" s="94">
        <f t="shared" ref="H8:H43" si="1">(G8-F8)/F8*100</f>
        <v>128.64565897717483</v>
      </c>
      <c r="I8" s="94">
        <f>G8/G$44*100</f>
        <v>15.89877264080023</v>
      </c>
      <c r="J8" s="93">
        <f>SEKTOR_USD!J8*$B$55</f>
        <v>173934554.48556128</v>
      </c>
      <c r="K8" s="93">
        <f>SEKTOR_USD!K8*$C$55</f>
        <v>283494440.92877996</v>
      </c>
      <c r="L8" s="94">
        <f t="shared" ref="L8:L43" si="2">(K8-J8)/J8*100</f>
        <v>62.989143685255186</v>
      </c>
      <c r="M8" s="94">
        <f>K8/K$44*100</f>
        <v>14.456615634310719</v>
      </c>
    </row>
    <row r="9" spans="1:13" s="21" customFormat="1" ht="15.6" x14ac:dyDescent="0.3">
      <c r="A9" s="95" t="s">
        <v>3</v>
      </c>
      <c r="B9" s="93">
        <f>SEKTOR_USD!B9*$B$53</f>
        <v>10281854.931117821</v>
      </c>
      <c r="C9" s="93">
        <f>SEKTOR_USD!C9*$C$53</f>
        <v>23208168.922846951</v>
      </c>
      <c r="D9" s="96">
        <f t="shared" si="0"/>
        <v>125.71966905123226</v>
      </c>
      <c r="E9" s="96">
        <f t="shared" ref="E9:E44" si="3">C9/C$44*100</f>
        <v>10.587194269467865</v>
      </c>
      <c r="F9" s="93">
        <f>SEKTOR_USD!F9*$B$54</f>
        <v>10281854.931117821</v>
      </c>
      <c r="G9" s="93">
        <f>SEKTOR_USD!G9*$C$54</f>
        <v>23208168.922846951</v>
      </c>
      <c r="H9" s="96">
        <f t="shared" si="1"/>
        <v>125.71966905123226</v>
      </c>
      <c r="I9" s="96">
        <f t="shared" ref="I9:I44" si="4">G9/G$44*100</f>
        <v>10.587194269467865</v>
      </c>
      <c r="J9" s="93">
        <f>SEKTOR_USD!J9*$B$55</f>
        <v>116649908.43508229</v>
      </c>
      <c r="K9" s="93">
        <f>SEKTOR_USD!K9*$C$55</f>
        <v>184305365.73543864</v>
      </c>
      <c r="L9" s="96">
        <f t="shared" si="2"/>
        <v>57.998723023437094</v>
      </c>
      <c r="M9" s="96">
        <f t="shared" ref="M9:M44" si="5">K9/K$44*100</f>
        <v>9.3985329061449256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4438280.1167474873</v>
      </c>
      <c r="C10" s="98">
        <f>SEKTOR_USD!C10*$C$53</f>
        <v>11477401.560914157</v>
      </c>
      <c r="D10" s="99">
        <f t="shared" si="0"/>
        <v>158.60020681446221</v>
      </c>
      <c r="E10" s="99">
        <f t="shared" si="3"/>
        <v>5.2358064282473267</v>
      </c>
      <c r="F10" s="98">
        <f>SEKTOR_USD!F10*$B$54</f>
        <v>4438280.1167474873</v>
      </c>
      <c r="G10" s="98">
        <f>SEKTOR_USD!G10*$C$54</f>
        <v>11477401.560914157</v>
      </c>
      <c r="H10" s="99">
        <f t="shared" si="1"/>
        <v>158.60020681446221</v>
      </c>
      <c r="I10" s="99">
        <f t="shared" si="4"/>
        <v>5.2358064282473267</v>
      </c>
      <c r="J10" s="98">
        <f>SEKTOR_USD!J10*$B$55</f>
        <v>52182600.530137368</v>
      </c>
      <c r="K10" s="98">
        <f>SEKTOR_USD!K10*$C$55</f>
        <v>88142793.233384967</v>
      </c>
      <c r="L10" s="99">
        <f t="shared" si="2"/>
        <v>68.912228095031921</v>
      </c>
      <c r="M10" s="99">
        <f t="shared" si="5"/>
        <v>4.4947847250016766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2059157.1375831652</v>
      </c>
      <c r="C11" s="98">
        <f>SEKTOR_USD!C11*$C$53</f>
        <v>3882406.0370884244</v>
      </c>
      <c r="D11" s="99">
        <f t="shared" si="0"/>
        <v>88.543456263139205</v>
      </c>
      <c r="E11" s="99">
        <f t="shared" si="3"/>
        <v>1.7710913378929252</v>
      </c>
      <c r="F11" s="98">
        <f>SEKTOR_USD!F11*$B$54</f>
        <v>2059157.1375831652</v>
      </c>
      <c r="G11" s="98">
        <f>SEKTOR_USD!G11*$C$54</f>
        <v>3882406.0370884244</v>
      </c>
      <c r="H11" s="99">
        <f t="shared" si="1"/>
        <v>88.543456263139205</v>
      </c>
      <c r="I11" s="99">
        <f t="shared" si="4"/>
        <v>1.7710913378929252</v>
      </c>
      <c r="J11" s="98">
        <f>SEKTOR_USD!J11*$B$55</f>
        <v>19656953.780589778</v>
      </c>
      <c r="K11" s="98">
        <f>SEKTOR_USD!K11*$C$55</f>
        <v>28960105.19452567</v>
      </c>
      <c r="L11" s="99">
        <f t="shared" si="2"/>
        <v>47.327533644212316</v>
      </c>
      <c r="M11" s="99">
        <f t="shared" si="5"/>
        <v>1.4768018312981337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960279.93138934264</v>
      </c>
      <c r="C12" s="98">
        <f>SEKTOR_USD!C12*$C$53</f>
        <v>2345692.811071313</v>
      </c>
      <c r="D12" s="99">
        <f t="shared" si="0"/>
        <v>144.2717726775297</v>
      </c>
      <c r="E12" s="99">
        <f t="shared" si="3"/>
        <v>1.070067421943762</v>
      </c>
      <c r="F12" s="98">
        <f>SEKTOR_USD!F12*$B$54</f>
        <v>960279.93138934264</v>
      </c>
      <c r="G12" s="98">
        <f>SEKTOR_USD!G12*$C$54</f>
        <v>2345692.811071313</v>
      </c>
      <c r="H12" s="99">
        <f t="shared" si="1"/>
        <v>144.2717726775297</v>
      </c>
      <c r="I12" s="99">
        <f t="shared" si="4"/>
        <v>1.070067421943762</v>
      </c>
      <c r="J12" s="98">
        <f>SEKTOR_USD!J12*$B$55</f>
        <v>11997793.298503347</v>
      </c>
      <c r="K12" s="98">
        <f>SEKTOR_USD!K12*$C$55</f>
        <v>19415750.573427603</v>
      </c>
      <c r="L12" s="99">
        <f t="shared" si="2"/>
        <v>61.827680227243142</v>
      </c>
      <c r="M12" s="99">
        <f t="shared" si="5"/>
        <v>0.99009364124429267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767869.82637116977</v>
      </c>
      <c r="C13" s="98">
        <f>SEKTOR_USD!C13*$C$53</f>
        <v>1619611.512287291</v>
      </c>
      <c r="D13" s="99">
        <f t="shared" si="0"/>
        <v>110.92266640314759</v>
      </c>
      <c r="E13" s="99">
        <f t="shared" si="3"/>
        <v>0.73884078397809017</v>
      </c>
      <c r="F13" s="98">
        <f>SEKTOR_USD!F13*$B$54</f>
        <v>767869.82637116977</v>
      </c>
      <c r="G13" s="98">
        <f>SEKTOR_USD!G13*$C$54</f>
        <v>1619611.512287291</v>
      </c>
      <c r="H13" s="99">
        <f t="shared" si="1"/>
        <v>110.92266640314759</v>
      </c>
      <c r="I13" s="99">
        <f t="shared" si="4"/>
        <v>0.73884078397809017</v>
      </c>
      <c r="J13" s="98">
        <f>SEKTOR_USD!J13*$B$55</f>
        <v>9918198.5828580819</v>
      </c>
      <c r="K13" s="98">
        <f>SEKTOR_USD!K13*$C$55</f>
        <v>14900717.71887319</v>
      </c>
      <c r="L13" s="99">
        <f t="shared" si="2"/>
        <v>50.236130022911055</v>
      </c>
      <c r="M13" s="99">
        <f t="shared" si="5"/>
        <v>0.75985246141468299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1411581.652337221</v>
      </c>
      <c r="C14" s="98">
        <f>SEKTOR_USD!C14*$C$53</f>
        <v>2472249.083729269</v>
      </c>
      <c r="D14" s="99">
        <f t="shared" si="0"/>
        <v>75.140352641722984</v>
      </c>
      <c r="E14" s="99">
        <f t="shared" si="3"/>
        <v>1.127800362836419</v>
      </c>
      <c r="F14" s="98">
        <f>SEKTOR_USD!F14*$B$54</f>
        <v>1411581.652337221</v>
      </c>
      <c r="G14" s="98">
        <f>SEKTOR_USD!G14*$C$54</f>
        <v>2472249.083729269</v>
      </c>
      <c r="H14" s="99">
        <f t="shared" si="1"/>
        <v>75.140352641722984</v>
      </c>
      <c r="I14" s="99">
        <f t="shared" si="4"/>
        <v>1.127800362836419</v>
      </c>
      <c r="J14" s="98">
        <f>SEKTOR_USD!J14*$B$55</f>
        <v>13897199.661178749</v>
      </c>
      <c r="K14" s="98">
        <f>SEKTOR_USD!K14*$C$55</f>
        <v>21100772.214948535</v>
      </c>
      <c r="L14" s="99">
        <f t="shared" si="2"/>
        <v>51.834705763727825</v>
      </c>
      <c r="M14" s="99">
        <f t="shared" si="5"/>
        <v>1.0760202298827031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118037.32080636245</v>
      </c>
      <c r="C15" s="98">
        <f>SEKTOR_USD!C15*$C$53</f>
        <v>508194.07810014702</v>
      </c>
      <c r="D15" s="99">
        <f t="shared" si="0"/>
        <v>330.53677822273511</v>
      </c>
      <c r="E15" s="99">
        <f t="shared" si="3"/>
        <v>0.23182998405974084</v>
      </c>
      <c r="F15" s="98">
        <f>SEKTOR_USD!F15*$B$54</f>
        <v>118037.32080636245</v>
      </c>
      <c r="G15" s="98">
        <f>SEKTOR_USD!G15*$C$54</f>
        <v>508194.07810014702</v>
      </c>
      <c r="H15" s="99">
        <f t="shared" si="1"/>
        <v>330.53677822273511</v>
      </c>
      <c r="I15" s="99">
        <f t="shared" si="4"/>
        <v>0.23182998405974084</v>
      </c>
      <c r="J15" s="98">
        <f>SEKTOR_USD!J15*$B$55</f>
        <v>1875260.7047034642</v>
      </c>
      <c r="K15" s="98">
        <f>SEKTOR_USD!K15*$C$55</f>
        <v>3103457.2156311092</v>
      </c>
      <c r="L15" s="99">
        <f t="shared" si="2"/>
        <v>65.49470736773425</v>
      </c>
      <c r="M15" s="99">
        <f t="shared" si="5"/>
        <v>0.15825879321273287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437688.47484688915</v>
      </c>
      <c r="C16" s="98">
        <f>SEKTOR_USD!C16*$C$53</f>
        <v>734263.94310157001</v>
      </c>
      <c r="D16" s="99">
        <f t="shared" si="0"/>
        <v>67.759487694627552</v>
      </c>
      <c r="E16" s="99">
        <f t="shared" si="3"/>
        <v>0.33495942900643999</v>
      </c>
      <c r="F16" s="98">
        <f>SEKTOR_USD!F16*$B$54</f>
        <v>437688.47484688915</v>
      </c>
      <c r="G16" s="98">
        <f>SEKTOR_USD!G16*$C$54</f>
        <v>734263.94310157001</v>
      </c>
      <c r="H16" s="99">
        <f t="shared" si="1"/>
        <v>67.759487694627552</v>
      </c>
      <c r="I16" s="99">
        <f t="shared" si="4"/>
        <v>0.33495942900643999</v>
      </c>
      <c r="J16" s="98">
        <f>SEKTOR_USD!J16*$B$55</f>
        <v>6357145.3299305867</v>
      </c>
      <c r="K16" s="98">
        <f>SEKTOR_USD!K16*$C$55</f>
        <v>7294191.1049439795</v>
      </c>
      <c r="L16" s="99">
        <f t="shared" si="2"/>
        <v>14.740040165538018</v>
      </c>
      <c r="M16" s="99">
        <f t="shared" si="5"/>
        <v>0.37196255708546505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88960.471036184797</v>
      </c>
      <c r="C17" s="98">
        <f>SEKTOR_USD!C17*$C$53</f>
        <v>168349.89655478596</v>
      </c>
      <c r="D17" s="99">
        <f t="shared" si="0"/>
        <v>89.241237814837319</v>
      </c>
      <c r="E17" s="99">
        <f t="shared" si="3"/>
        <v>7.6798521503164588E-2</v>
      </c>
      <c r="F17" s="98">
        <f>SEKTOR_USD!F17*$B$54</f>
        <v>88960.471036184797</v>
      </c>
      <c r="G17" s="98">
        <f>SEKTOR_USD!G17*$C$54</f>
        <v>168349.89655478596</v>
      </c>
      <c r="H17" s="99">
        <f t="shared" si="1"/>
        <v>89.241237814837319</v>
      </c>
      <c r="I17" s="99">
        <f t="shared" si="4"/>
        <v>7.6798521503164588E-2</v>
      </c>
      <c r="J17" s="98">
        <f>SEKTOR_USD!J17*$B$55</f>
        <v>764756.54718089662</v>
      </c>
      <c r="K17" s="98">
        <f>SEKTOR_USD!K17*$C$55</f>
        <v>1387578.4797036434</v>
      </c>
      <c r="L17" s="99">
        <f t="shared" si="2"/>
        <v>81.440549259583321</v>
      </c>
      <c r="M17" s="99">
        <f t="shared" si="5"/>
        <v>7.0758667005241999E-2</v>
      </c>
    </row>
    <row r="18" spans="1:13" s="21" customFormat="1" ht="15.6" x14ac:dyDescent="0.3">
      <c r="A18" s="95" t="s">
        <v>12</v>
      </c>
      <c r="B18" s="93">
        <f>SEKTOR_USD!B18*$B$53</f>
        <v>1605922.3808311669</v>
      </c>
      <c r="C18" s="93">
        <f>SEKTOR_USD!C18*$C$53</f>
        <v>4074269.1611506012</v>
      </c>
      <c r="D18" s="96">
        <f t="shared" si="0"/>
        <v>153.70274490115196</v>
      </c>
      <c r="E18" s="96">
        <f t="shared" si="3"/>
        <v>1.858616216496924</v>
      </c>
      <c r="F18" s="93">
        <f>SEKTOR_USD!F18*$B$54</f>
        <v>1605922.3808311669</v>
      </c>
      <c r="G18" s="93">
        <f>SEKTOR_USD!G18*$C$54</f>
        <v>4074269.1611506012</v>
      </c>
      <c r="H18" s="96">
        <f t="shared" si="1"/>
        <v>153.70274490115196</v>
      </c>
      <c r="I18" s="96">
        <f t="shared" si="4"/>
        <v>1.858616216496924</v>
      </c>
      <c r="J18" s="93">
        <f>SEKTOR_USD!J18*$B$55</f>
        <v>17551895.52433303</v>
      </c>
      <c r="K18" s="93">
        <f>SEKTOR_USD!K18*$C$55</f>
        <v>32648792.619123034</v>
      </c>
      <c r="L18" s="96">
        <f t="shared" si="2"/>
        <v>86.012915664068629</v>
      </c>
      <c r="M18" s="96">
        <f t="shared" si="5"/>
        <v>1.6649040604558345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1605922.3808311669</v>
      </c>
      <c r="C19" s="98">
        <f>SEKTOR_USD!C19*$C$53</f>
        <v>4074269.1611506012</v>
      </c>
      <c r="D19" s="99">
        <f t="shared" si="0"/>
        <v>153.70274490115196</v>
      </c>
      <c r="E19" s="99">
        <f t="shared" si="3"/>
        <v>1.858616216496924</v>
      </c>
      <c r="F19" s="98">
        <f>SEKTOR_USD!F19*$B$54</f>
        <v>1605922.3808311669</v>
      </c>
      <c r="G19" s="98">
        <f>SEKTOR_USD!G19*$C$54</f>
        <v>4074269.1611506012</v>
      </c>
      <c r="H19" s="99">
        <f t="shared" si="1"/>
        <v>153.70274490115196</v>
      </c>
      <c r="I19" s="99">
        <f t="shared" si="4"/>
        <v>1.858616216496924</v>
      </c>
      <c r="J19" s="98">
        <f>SEKTOR_USD!J19*$B$55</f>
        <v>17551895.52433303</v>
      </c>
      <c r="K19" s="98">
        <f>SEKTOR_USD!K19*$C$55</f>
        <v>32648792.619123034</v>
      </c>
      <c r="L19" s="99">
        <f t="shared" si="2"/>
        <v>86.012915664068629</v>
      </c>
      <c r="M19" s="99">
        <f t="shared" si="5"/>
        <v>1.6649040604558345</v>
      </c>
    </row>
    <row r="20" spans="1:13" s="21" customFormat="1" ht="15.6" x14ac:dyDescent="0.3">
      <c r="A20" s="95" t="s">
        <v>110</v>
      </c>
      <c r="B20" s="93">
        <f>SEKTOR_USD!B20*$B$53</f>
        <v>3354878.1469716649</v>
      </c>
      <c r="C20" s="93">
        <f>SEKTOR_USD!C20*$C$53</f>
        <v>7569231.9356718808</v>
      </c>
      <c r="D20" s="96">
        <f t="shared" si="0"/>
        <v>125.6186843180689</v>
      </c>
      <c r="E20" s="96">
        <f t="shared" si="3"/>
        <v>3.4529621548354399</v>
      </c>
      <c r="F20" s="93">
        <f>SEKTOR_USD!F20*$B$54</f>
        <v>3354878.1469716649</v>
      </c>
      <c r="G20" s="93">
        <f>SEKTOR_USD!G20*$C$54</f>
        <v>7569231.9356718808</v>
      </c>
      <c r="H20" s="96">
        <f t="shared" si="1"/>
        <v>125.6186843180689</v>
      </c>
      <c r="I20" s="96">
        <f t="shared" si="4"/>
        <v>3.4529621548354399</v>
      </c>
      <c r="J20" s="93">
        <f>SEKTOR_USD!J20*$B$55</f>
        <v>39732750.526145972</v>
      </c>
      <c r="K20" s="93">
        <f>SEKTOR_USD!K20*$C$55</f>
        <v>66540282.57421831</v>
      </c>
      <c r="L20" s="96">
        <f t="shared" si="2"/>
        <v>67.469610568318828</v>
      </c>
      <c r="M20" s="96">
        <f t="shared" si="5"/>
        <v>3.3931786677099596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3354878.1469716649</v>
      </c>
      <c r="C21" s="98">
        <f>SEKTOR_USD!C21*$C$53</f>
        <v>7569231.9356718808</v>
      </c>
      <c r="D21" s="99">
        <f t="shared" si="0"/>
        <v>125.6186843180689</v>
      </c>
      <c r="E21" s="99">
        <f t="shared" si="3"/>
        <v>3.4529621548354399</v>
      </c>
      <c r="F21" s="98">
        <f>SEKTOR_USD!F21*$B$54</f>
        <v>3354878.1469716649</v>
      </c>
      <c r="G21" s="98">
        <f>SEKTOR_USD!G21*$C$54</f>
        <v>7569231.9356718808</v>
      </c>
      <c r="H21" s="99">
        <f t="shared" si="1"/>
        <v>125.6186843180689</v>
      </c>
      <c r="I21" s="99">
        <f t="shared" si="4"/>
        <v>3.4529621548354399</v>
      </c>
      <c r="J21" s="98">
        <f>SEKTOR_USD!J21*$B$55</f>
        <v>39732750.526145972</v>
      </c>
      <c r="K21" s="98">
        <f>SEKTOR_USD!K21*$C$55</f>
        <v>66540282.57421831</v>
      </c>
      <c r="L21" s="99">
        <f t="shared" si="2"/>
        <v>67.469610568318828</v>
      </c>
      <c r="M21" s="99">
        <f t="shared" si="5"/>
        <v>3.3931786677099596</v>
      </c>
    </row>
    <row r="22" spans="1:13" ht="16.8" x14ac:dyDescent="0.3">
      <c r="A22" s="92" t="s">
        <v>14</v>
      </c>
      <c r="B22" s="93">
        <f>SEKTOR_USD!B22*$B$53</f>
        <v>82028354.55479835</v>
      </c>
      <c r="C22" s="93">
        <f>SEKTOR_USD!C22*$C$53</f>
        <v>177614689.61284325</v>
      </c>
      <c r="D22" s="96">
        <f t="shared" si="0"/>
        <v>116.528407252384</v>
      </c>
      <c r="E22" s="96">
        <f t="shared" si="3"/>
        <v>81.024971435434267</v>
      </c>
      <c r="F22" s="93">
        <f>SEKTOR_USD!F22*$B$54</f>
        <v>82028354.55479835</v>
      </c>
      <c r="G22" s="93">
        <f>SEKTOR_USD!G22*$C$54</f>
        <v>177614689.61284325</v>
      </c>
      <c r="H22" s="96">
        <f t="shared" si="1"/>
        <v>116.528407252384</v>
      </c>
      <c r="I22" s="96">
        <f t="shared" si="4"/>
        <v>81.024971435434267</v>
      </c>
      <c r="J22" s="93">
        <f>SEKTOR_USD!J22*$B$55</f>
        <v>910499964.51437283</v>
      </c>
      <c r="K22" s="93">
        <f>SEKTOR_USD!K22*$C$55</f>
        <v>1620560615.4680424</v>
      </c>
      <c r="L22" s="96">
        <f t="shared" si="2"/>
        <v>77.985796664186552</v>
      </c>
      <c r="M22" s="96">
        <f t="shared" si="5"/>
        <v>82.639440312020398</v>
      </c>
    </row>
    <row r="23" spans="1:13" s="21" customFormat="1" ht="15.6" x14ac:dyDescent="0.3">
      <c r="A23" s="95" t="s">
        <v>15</v>
      </c>
      <c r="B23" s="93">
        <f>SEKTOR_USD!B23*$B$53</f>
        <v>7962620.3771460066</v>
      </c>
      <c r="C23" s="93">
        <f>SEKTOR_USD!C23*$C$53</f>
        <v>15543541.767699566</v>
      </c>
      <c r="D23" s="96">
        <f t="shared" si="0"/>
        <v>95.206364632326512</v>
      </c>
      <c r="E23" s="96">
        <f t="shared" si="3"/>
        <v>7.0907143461982498</v>
      </c>
      <c r="F23" s="93">
        <f>SEKTOR_USD!F23*$B$54</f>
        <v>7962620.3771460066</v>
      </c>
      <c r="G23" s="93">
        <f>SEKTOR_USD!G23*$C$54</f>
        <v>15543541.767699566</v>
      </c>
      <c r="H23" s="96">
        <f t="shared" si="1"/>
        <v>95.206364632326512</v>
      </c>
      <c r="I23" s="96">
        <f t="shared" si="4"/>
        <v>7.0907143461982498</v>
      </c>
      <c r="J23" s="93">
        <f>SEKTOR_USD!J23*$B$55</f>
        <v>80452023.167153046</v>
      </c>
      <c r="K23" s="93">
        <f>SEKTOR_USD!K23*$C$55</f>
        <v>141821678.47346964</v>
      </c>
      <c r="L23" s="96">
        <f t="shared" si="2"/>
        <v>76.281059059025139</v>
      </c>
      <c r="M23" s="96">
        <f t="shared" si="5"/>
        <v>7.2321047551645643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5405871.5025528455</v>
      </c>
      <c r="C24" s="98">
        <f>SEKTOR_USD!C24*$C$53</f>
        <v>11049019.308159217</v>
      </c>
      <c r="D24" s="99">
        <f t="shared" si="0"/>
        <v>104.38923313181743</v>
      </c>
      <c r="E24" s="99">
        <f t="shared" si="3"/>
        <v>5.0403853182672087</v>
      </c>
      <c r="F24" s="98">
        <f>SEKTOR_USD!F24*$B$54</f>
        <v>5405871.5025528455</v>
      </c>
      <c r="G24" s="98">
        <f>SEKTOR_USD!G24*$C$54</f>
        <v>11049019.308159217</v>
      </c>
      <c r="H24" s="99">
        <f t="shared" si="1"/>
        <v>104.38923313181743</v>
      </c>
      <c r="I24" s="99">
        <f t="shared" si="4"/>
        <v>5.0403853182672087</v>
      </c>
      <c r="J24" s="98">
        <f>SEKTOR_USD!J24*$B$55</f>
        <v>52418204.646646298</v>
      </c>
      <c r="K24" s="98">
        <f>SEKTOR_USD!K24*$C$55</f>
        <v>95907009.504460901</v>
      </c>
      <c r="L24" s="99">
        <f t="shared" si="2"/>
        <v>82.965078928160125</v>
      </c>
      <c r="M24" s="99">
        <f t="shared" si="5"/>
        <v>4.8907159113941612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812519.40910869383</v>
      </c>
      <c r="C25" s="98">
        <f>SEKTOR_USD!C25*$C$53</f>
        <v>1804367.4595465886</v>
      </c>
      <c r="D25" s="99">
        <f t="shared" si="0"/>
        <v>122.07069016676392</v>
      </c>
      <c r="E25" s="99">
        <f t="shared" si="3"/>
        <v>0.8231234825647995</v>
      </c>
      <c r="F25" s="98">
        <f>SEKTOR_USD!F25*$B$54</f>
        <v>812519.40910869383</v>
      </c>
      <c r="G25" s="98">
        <f>SEKTOR_USD!G25*$C$54</f>
        <v>1804367.4595465886</v>
      </c>
      <c r="H25" s="99">
        <f t="shared" si="1"/>
        <v>122.07069016676392</v>
      </c>
      <c r="I25" s="99">
        <f t="shared" si="4"/>
        <v>0.8231234825647995</v>
      </c>
      <c r="J25" s="98">
        <f>SEKTOR_USD!J25*$B$55</f>
        <v>9344248.4580810554</v>
      </c>
      <c r="K25" s="98">
        <f>SEKTOR_USD!K25*$C$55</f>
        <v>16457118.147223357</v>
      </c>
      <c r="L25" s="99">
        <f t="shared" si="2"/>
        <v>76.120297111652448</v>
      </c>
      <c r="M25" s="99">
        <f t="shared" si="5"/>
        <v>0.83922009448720425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1744229.4654844676</v>
      </c>
      <c r="C26" s="98">
        <f>SEKTOR_USD!C26*$C$53</f>
        <v>2690154.9999937578</v>
      </c>
      <c r="D26" s="99">
        <f t="shared" si="0"/>
        <v>54.231713958951786</v>
      </c>
      <c r="E26" s="99">
        <f t="shared" si="3"/>
        <v>1.2272055453662409</v>
      </c>
      <c r="F26" s="98">
        <f>SEKTOR_USD!F26*$B$54</f>
        <v>1744229.4654844676</v>
      </c>
      <c r="G26" s="98">
        <f>SEKTOR_USD!G26*$C$54</f>
        <v>2690154.9999937578</v>
      </c>
      <c r="H26" s="99">
        <f t="shared" si="1"/>
        <v>54.231713958951786</v>
      </c>
      <c r="I26" s="99">
        <f t="shared" si="4"/>
        <v>1.2272055453662409</v>
      </c>
      <c r="J26" s="98">
        <f>SEKTOR_USD!J26*$B$55</f>
        <v>18689570.062425688</v>
      </c>
      <c r="K26" s="98">
        <f>SEKTOR_USD!K26*$C$55</f>
        <v>29457550.821785364</v>
      </c>
      <c r="L26" s="99">
        <f t="shared" si="2"/>
        <v>57.614919569541541</v>
      </c>
      <c r="M26" s="99">
        <f t="shared" si="5"/>
        <v>1.5021687492831981</v>
      </c>
    </row>
    <row r="27" spans="1:13" s="21" customFormat="1" ht="15.6" x14ac:dyDescent="0.3">
      <c r="A27" s="95" t="s">
        <v>19</v>
      </c>
      <c r="B27" s="93">
        <f>SEKTOR_USD!B27*$B$53</f>
        <v>12149618.957721284</v>
      </c>
      <c r="C27" s="93">
        <f>SEKTOR_USD!C27*$C$53</f>
        <v>28906607.677021865</v>
      </c>
      <c r="D27" s="96">
        <f t="shared" si="0"/>
        <v>137.92192806714516</v>
      </c>
      <c r="E27" s="96">
        <f t="shared" si="3"/>
        <v>13.186730593237156</v>
      </c>
      <c r="F27" s="93">
        <f>SEKTOR_USD!F27*$B$54</f>
        <v>12149618.957721284</v>
      </c>
      <c r="G27" s="93">
        <f>SEKTOR_USD!G27*$C$54</f>
        <v>28906607.677021865</v>
      </c>
      <c r="H27" s="96">
        <f t="shared" si="1"/>
        <v>137.92192806714516</v>
      </c>
      <c r="I27" s="96">
        <f t="shared" si="4"/>
        <v>13.186730593237156</v>
      </c>
      <c r="J27" s="93">
        <f>SEKTOR_USD!J27*$B$55</f>
        <v>130078464.36717872</v>
      </c>
      <c r="K27" s="93">
        <f>SEKTOR_USD!K27*$C$55</f>
        <v>242267296.98625368</v>
      </c>
      <c r="L27" s="96">
        <f t="shared" si="2"/>
        <v>86.2470457080383</v>
      </c>
      <c r="M27" s="96">
        <f t="shared" si="5"/>
        <v>12.35426409709933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12149618.957721284</v>
      </c>
      <c r="C28" s="98">
        <f>SEKTOR_USD!C28*$C$53</f>
        <v>28906607.677021865</v>
      </c>
      <c r="D28" s="99">
        <f t="shared" si="0"/>
        <v>137.92192806714516</v>
      </c>
      <c r="E28" s="99">
        <f t="shared" si="3"/>
        <v>13.186730593237156</v>
      </c>
      <c r="F28" s="98">
        <f>SEKTOR_USD!F28*$B$54</f>
        <v>12149618.957721284</v>
      </c>
      <c r="G28" s="98">
        <f>SEKTOR_USD!G28*$C$54</f>
        <v>28906607.677021865</v>
      </c>
      <c r="H28" s="99">
        <f t="shared" si="1"/>
        <v>137.92192806714516</v>
      </c>
      <c r="I28" s="99">
        <f t="shared" si="4"/>
        <v>13.186730593237156</v>
      </c>
      <c r="J28" s="98">
        <f>SEKTOR_USD!J28*$B$55</f>
        <v>130078464.36717872</v>
      </c>
      <c r="K28" s="98">
        <f>SEKTOR_USD!K28*$C$55</f>
        <v>242267296.98625368</v>
      </c>
      <c r="L28" s="99">
        <f t="shared" si="2"/>
        <v>86.2470457080383</v>
      </c>
      <c r="M28" s="99">
        <f t="shared" si="5"/>
        <v>12.35426409709933</v>
      </c>
    </row>
    <row r="29" spans="1:13" s="21" customFormat="1" ht="15.6" x14ac:dyDescent="0.3">
      <c r="A29" s="95" t="s">
        <v>21</v>
      </c>
      <c r="B29" s="93">
        <f>SEKTOR_USD!B29*$B$53</f>
        <v>61916115.219931059</v>
      </c>
      <c r="C29" s="93">
        <f>SEKTOR_USD!C29*$C$53</f>
        <v>133164540.16812183</v>
      </c>
      <c r="D29" s="96">
        <f t="shared" si="0"/>
        <v>115.07250526799137</v>
      </c>
      <c r="E29" s="96">
        <f t="shared" si="3"/>
        <v>60.747526495998869</v>
      </c>
      <c r="F29" s="93">
        <f>SEKTOR_USD!F29*$B$54</f>
        <v>61916115.219931059</v>
      </c>
      <c r="G29" s="93">
        <f>SEKTOR_USD!G29*$C$54</f>
        <v>133164540.16812183</v>
      </c>
      <c r="H29" s="96">
        <f t="shared" si="1"/>
        <v>115.07250526799137</v>
      </c>
      <c r="I29" s="96">
        <f t="shared" si="4"/>
        <v>60.747526495998869</v>
      </c>
      <c r="J29" s="93">
        <f>SEKTOR_USD!J29*$B$55</f>
        <v>699969476.98004103</v>
      </c>
      <c r="K29" s="93">
        <f>SEKTOR_USD!K29*$C$55</f>
        <v>1236471640.0083189</v>
      </c>
      <c r="L29" s="96">
        <f t="shared" si="2"/>
        <v>76.646508265327654</v>
      </c>
      <c r="M29" s="96">
        <f t="shared" si="5"/>
        <v>63.053071459756495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11201003.66529106</v>
      </c>
      <c r="C30" s="98">
        <f>SEKTOR_USD!C30*$C$53</f>
        <v>21607939.679076578</v>
      </c>
      <c r="D30" s="99">
        <f t="shared" si="0"/>
        <v>92.910745543578869</v>
      </c>
      <c r="E30" s="99">
        <f t="shared" si="3"/>
        <v>9.8571953653836086</v>
      </c>
      <c r="F30" s="98">
        <f>SEKTOR_USD!F30*$B$54</f>
        <v>11201003.66529106</v>
      </c>
      <c r="G30" s="98">
        <f>SEKTOR_USD!G30*$C$54</f>
        <v>21607939.679076578</v>
      </c>
      <c r="H30" s="99">
        <f t="shared" si="1"/>
        <v>92.910745543578869</v>
      </c>
      <c r="I30" s="99">
        <f t="shared" si="4"/>
        <v>9.8571953653836086</v>
      </c>
      <c r="J30" s="98">
        <f>SEKTOR_USD!J30*$B$55</f>
        <v>122395623.71920949</v>
      </c>
      <c r="K30" s="98">
        <f>SEKTOR_USD!K30*$C$55</f>
        <v>190583696.82809138</v>
      </c>
      <c r="L30" s="99">
        <f t="shared" si="2"/>
        <v>55.711201950580893</v>
      </c>
      <c r="M30" s="99">
        <f t="shared" si="5"/>
        <v>9.7186923390215103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16778317.505365375</v>
      </c>
      <c r="C31" s="98">
        <f>SEKTOR_USD!C31*$C$53</f>
        <v>30185749.62261093</v>
      </c>
      <c r="D31" s="99">
        <f t="shared" si="0"/>
        <v>79.909276439417255</v>
      </c>
      <c r="E31" s="99">
        <f t="shared" si="3"/>
        <v>13.770254623986725</v>
      </c>
      <c r="F31" s="98">
        <f>SEKTOR_USD!F31*$B$54</f>
        <v>16778317.505365375</v>
      </c>
      <c r="G31" s="98">
        <f>SEKTOR_USD!G31*$C$54</f>
        <v>30185749.62261093</v>
      </c>
      <c r="H31" s="99">
        <f t="shared" si="1"/>
        <v>79.909276439417255</v>
      </c>
      <c r="I31" s="99">
        <f t="shared" si="4"/>
        <v>13.770254623986725</v>
      </c>
      <c r="J31" s="98">
        <f>SEKTOR_USD!J31*$B$55</f>
        <v>181464992.090036</v>
      </c>
      <c r="K31" s="98">
        <f>SEKTOR_USD!K31*$C$55</f>
        <v>274682953.32905596</v>
      </c>
      <c r="L31" s="99">
        <f t="shared" si="2"/>
        <v>51.369666493451675</v>
      </c>
      <c r="M31" s="99">
        <f t="shared" si="5"/>
        <v>14.007279523950423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316461.26577514911</v>
      </c>
      <c r="C32" s="98">
        <f>SEKTOR_USD!C32*$C$53</f>
        <v>961522.36136479385</v>
      </c>
      <c r="D32" s="99">
        <f t="shared" si="0"/>
        <v>203.83571872836126</v>
      </c>
      <c r="E32" s="99">
        <f t="shared" si="3"/>
        <v>0.43863107287991054</v>
      </c>
      <c r="F32" s="98">
        <f>SEKTOR_USD!F32*$B$54</f>
        <v>316461.26577514911</v>
      </c>
      <c r="G32" s="98">
        <f>SEKTOR_USD!G32*$C$54</f>
        <v>961522.36136479385</v>
      </c>
      <c r="H32" s="99">
        <f t="shared" si="1"/>
        <v>203.83571872836126</v>
      </c>
      <c r="I32" s="99">
        <f t="shared" si="4"/>
        <v>0.43863107287991054</v>
      </c>
      <c r="J32" s="98">
        <f>SEKTOR_USD!J32*$B$55</f>
        <v>9347072.7749041785</v>
      </c>
      <c r="K32" s="98">
        <f>SEKTOR_USD!K32*$C$55</f>
        <v>15510838.272681555</v>
      </c>
      <c r="L32" s="99">
        <f t="shared" si="2"/>
        <v>65.943270649677416</v>
      </c>
      <c r="M32" s="99">
        <f t="shared" si="5"/>
        <v>0.79096516439433739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6621441.7700022729</v>
      </c>
      <c r="C33" s="98">
        <f>SEKTOR_USD!C33*$C$53</f>
        <v>13304164.381317819</v>
      </c>
      <c r="D33" s="99">
        <f t="shared" si="0"/>
        <v>100.92549090427553</v>
      </c>
      <c r="E33" s="99">
        <f t="shared" si="3"/>
        <v>6.0691463150841258</v>
      </c>
      <c r="F33" s="98">
        <f>SEKTOR_USD!F33*$B$54</f>
        <v>6621441.7700022729</v>
      </c>
      <c r="G33" s="98">
        <f>SEKTOR_USD!G33*$C$54</f>
        <v>13304164.381317819</v>
      </c>
      <c r="H33" s="99">
        <f t="shared" si="1"/>
        <v>100.92549090427553</v>
      </c>
      <c r="I33" s="99">
        <f t="shared" si="4"/>
        <v>6.0691463150841258</v>
      </c>
      <c r="J33" s="98">
        <f>SEKTOR_USD!J33*$B$55</f>
        <v>79397981.199838951</v>
      </c>
      <c r="K33" s="98">
        <f>SEKTOR_USD!K33*$C$55</f>
        <v>133619282.953786</v>
      </c>
      <c r="L33" s="99">
        <f t="shared" si="2"/>
        <v>68.290529475146187</v>
      </c>
      <c r="M33" s="99">
        <f t="shared" si="5"/>
        <v>6.8138289014293987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4818249.6633940684</v>
      </c>
      <c r="C34" s="98">
        <f>SEKTOR_USD!C34*$C$53</f>
        <v>9651091.8307700139</v>
      </c>
      <c r="D34" s="99">
        <f t="shared" si="0"/>
        <v>100.30285902560718</v>
      </c>
      <c r="E34" s="99">
        <f t="shared" si="3"/>
        <v>4.4026732339167332</v>
      </c>
      <c r="F34" s="98">
        <f>SEKTOR_USD!F34*$B$54</f>
        <v>4818249.6633940684</v>
      </c>
      <c r="G34" s="98">
        <f>SEKTOR_USD!G34*$C$54</f>
        <v>9651091.8307700139</v>
      </c>
      <c r="H34" s="99">
        <f t="shared" si="1"/>
        <v>100.30285902560718</v>
      </c>
      <c r="I34" s="99">
        <f t="shared" si="4"/>
        <v>4.4026732339167332</v>
      </c>
      <c r="J34" s="98">
        <f>SEKTOR_USD!J34*$B$55</f>
        <v>54020263.003646433</v>
      </c>
      <c r="K34" s="98">
        <f>SEKTOR_USD!K34*$C$55</f>
        <v>88829816.793541685</v>
      </c>
      <c r="L34" s="99">
        <f t="shared" si="2"/>
        <v>64.437956896925073</v>
      </c>
      <c r="M34" s="99">
        <f t="shared" si="5"/>
        <v>4.5298190470446844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5617939.4790724451</v>
      </c>
      <c r="C35" s="98">
        <f>SEKTOR_USD!C35*$C$53</f>
        <v>15229311.594774568</v>
      </c>
      <c r="D35" s="99">
        <f t="shared" si="0"/>
        <v>171.08358236157108</v>
      </c>
      <c r="E35" s="99">
        <f t="shared" si="3"/>
        <v>6.9473675833775781</v>
      </c>
      <c r="F35" s="98">
        <f>SEKTOR_USD!F35*$B$54</f>
        <v>5617939.4790724451</v>
      </c>
      <c r="G35" s="98">
        <f>SEKTOR_USD!G35*$C$54</f>
        <v>15229311.594774568</v>
      </c>
      <c r="H35" s="99">
        <f t="shared" si="1"/>
        <v>171.08358236157108</v>
      </c>
      <c r="I35" s="99">
        <f t="shared" si="4"/>
        <v>6.9473675833775781</v>
      </c>
      <c r="J35" s="98">
        <f>SEKTOR_USD!J35*$B$55</f>
        <v>59331078.55667188</v>
      </c>
      <c r="K35" s="98">
        <f>SEKTOR_USD!K35*$C$55</f>
        <v>119250971.29609825</v>
      </c>
      <c r="L35" s="99">
        <f t="shared" si="2"/>
        <v>100.99242116792477</v>
      </c>
      <c r="M35" s="99">
        <f t="shared" si="5"/>
        <v>6.0811261427133623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7794345.3549288688</v>
      </c>
      <c r="C36" s="98">
        <f>SEKTOR_USD!C36*$C$53</f>
        <v>22069073.69973639</v>
      </c>
      <c r="D36" s="99">
        <f t="shared" si="0"/>
        <v>183.1421074481988</v>
      </c>
      <c r="E36" s="99">
        <f t="shared" si="3"/>
        <v>10.06755730635432</v>
      </c>
      <c r="F36" s="98">
        <f>SEKTOR_USD!F36*$B$54</f>
        <v>7794345.3549288688</v>
      </c>
      <c r="G36" s="98">
        <f>SEKTOR_USD!G36*$C$54</f>
        <v>22069073.69973639</v>
      </c>
      <c r="H36" s="99">
        <f t="shared" si="1"/>
        <v>183.1421074481988</v>
      </c>
      <c r="I36" s="99">
        <f t="shared" si="4"/>
        <v>10.06755730635432</v>
      </c>
      <c r="J36" s="98">
        <f>SEKTOR_USD!J36*$B$55</f>
        <v>89417219.634143338</v>
      </c>
      <c r="K36" s="98">
        <f>SEKTOR_USD!K36*$C$55</f>
        <v>214816994.68867978</v>
      </c>
      <c r="L36" s="99">
        <f t="shared" si="2"/>
        <v>140.24119243208207</v>
      </c>
      <c r="M36" s="99">
        <f t="shared" si="5"/>
        <v>10.954453687902076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2064574.7157551474</v>
      </c>
      <c r="C37" s="98">
        <f>SEKTOR_USD!C37*$C$53</f>
        <v>4819798.2751217065</v>
      </c>
      <c r="D37" s="99">
        <f t="shared" si="0"/>
        <v>133.45235405340111</v>
      </c>
      <c r="E37" s="99">
        <f t="shared" si="3"/>
        <v>2.1987146356956111</v>
      </c>
      <c r="F37" s="98">
        <f>SEKTOR_USD!F37*$B$54</f>
        <v>2064574.7157551474</v>
      </c>
      <c r="G37" s="98">
        <f>SEKTOR_USD!G37*$C$54</f>
        <v>4819798.2751217065</v>
      </c>
      <c r="H37" s="99">
        <f t="shared" si="1"/>
        <v>133.45235405340111</v>
      </c>
      <c r="I37" s="99">
        <f t="shared" si="4"/>
        <v>2.1987146356956111</v>
      </c>
      <c r="J37" s="98">
        <f>SEKTOR_USD!J37*$B$55</f>
        <v>26765213.34723318</v>
      </c>
      <c r="K37" s="98">
        <f>SEKTOR_USD!K37*$C$55</f>
        <v>43954971.549177036</v>
      </c>
      <c r="L37" s="99">
        <f t="shared" si="2"/>
        <v>64.224252498703976</v>
      </c>
      <c r="M37" s="99">
        <f t="shared" si="5"/>
        <v>2.2414553414934582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2454837.5441878829</v>
      </c>
      <c r="C38" s="98">
        <f>SEKTOR_USD!C38*$C$53</f>
        <v>4865062.2902116375</v>
      </c>
      <c r="D38" s="99">
        <f t="shared" si="0"/>
        <v>98.182657819057951</v>
      </c>
      <c r="E38" s="99">
        <f t="shared" si="3"/>
        <v>2.219363353083283</v>
      </c>
      <c r="F38" s="98">
        <f>SEKTOR_USD!F38*$B$54</f>
        <v>2454837.5441878829</v>
      </c>
      <c r="G38" s="98">
        <f>SEKTOR_USD!G38*$C$54</f>
        <v>4865062.2902116375</v>
      </c>
      <c r="H38" s="99">
        <f t="shared" si="1"/>
        <v>98.182657819057951</v>
      </c>
      <c r="I38" s="99">
        <f t="shared" si="4"/>
        <v>2.219363353083283</v>
      </c>
      <c r="J38" s="98">
        <f>SEKTOR_USD!J38*$B$55</f>
        <v>27269000.061423156</v>
      </c>
      <c r="K38" s="98">
        <f>SEKTOR_USD!K38*$C$55</f>
        <v>63856386.212444909</v>
      </c>
      <c r="L38" s="99">
        <f t="shared" si="2"/>
        <v>134.17208576995498</v>
      </c>
      <c r="M38" s="99">
        <f t="shared" si="5"/>
        <v>3.2563151088431019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1233003.6161737973</v>
      </c>
      <c r="C39" s="98">
        <f>SEKTOR_USD!C39*$C$53</f>
        <v>4152708.4272601539</v>
      </c>
      <c r="D39" s="99">
        <f t="shared" si="0"/>
        <v>236.79612717979342</v>
      </c>
      <c r="E39" s="99">
        <f t="shared" si="3"/>
        <v>1.8943989510770223</v>
      </c>
      <c r="F39" s="98">
        <f>SEKTOR_USD!F39*$B$54</f>
        <v>1233003.6161737973</v>
      </c>
      <c r="G39" s="98">
        <f>SEKTOR_USD!G39*$C$54</f>
        <v>4152708.4272601539</v>
      </c>
      <c r="H39" s="99">
        <f t="shared" si="1"/>
        <v>236.79612717979342</v>
      </c>
      <c r="I39" s="99">
        <f t="shared" si="4"/>
        <v>1.8943989510770223</v>
      </c>
      <c r="J39" s="98">
        <f>SEKTOR_USD!J39*$B$55</f>
        <v>16269420.460578281</v>
      </c>
      <c r="K39" s="98">
        <f>SEKTOR_USD!K39*$C$55</f>
        <v>31427474.318152774</v>
      </c>
      <c r="L39" s="99">
        <f t="shared" si="2"/>
        <v>93.168984686967221</v>
      </c>
      <c r="M39" s="99">
        <f t="shared" si="5"/>
        <v>1.6026237237182543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2961696.9814623678</v>
      </c>
      <c r="C40" s="98">
        <f>SEKTOR_USD!C40*$C$53</f>
        <v>6206905.0208281092</v>
      </c>
      <c r="D40" s="99">
        <f t="shared" si="0"/>
        <v>109.5725882721259</v>
      </c>
      <c r="E40" s="99">
        <f t="shared" si="3"/>
        <v>2.8314904758794541</v>
      </c>
      <c r="F40" s="98">
        <f>SEKTOR_USD!F40*$B$54</f>
        <v>2961696.9814623678</v>
      </c>
      <c r="G40" s="98">
        <f>SEKTOR_USD!G40*$C$54</f>
        <v>6206905.0208281092</v>
      </c>
      <c r="H40" s="99">
        <f t="shared" si="1"/>
        <v>109.5725882721259</v>
      </c>
      <c r="I40" s="99">
        <f t="shared" si="4"/>
        <v>2.8314904758794541</v>
      </c>
      <c r="J40" s="98">
        <f>SEKTOR_USD!J40*$B$55</f>
        <v>33573227.370003156</v>
      </c>
      <c r="K40" s="98">
        <f>SEKTOR_USD!K40*$C$55</f>
        <v>58607278.004309051</v>
      </c>
      <c r="L40" s="99">
        <f t="shared" si="2"/>
        <v>74.565517215283265</v>
      </c>
      <c r="M40" s="99">
        <f t="shared" si="5"/>
        <v>2.9886402312006535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54243.658522616432</v>
      </c>
      <c r="C41" s="98">
        <f>SEKTOR_USD!C41*$C$53</f>
        <v>111212.98504911448</v>
      </c>
      <c r="D41" s="99">
        <f t="shared" si="0"/>
        <v>105.02486019217375</v>
      </c>
      <c r="E41" s="99">
        <f t="shared" si="3"/>
        <v>5.0733579280496037E-2</v>
      </c>
      <c r="F41" s="98">
        <f>SEKTOR_USD!F41*$B$54</f>
        <v>54243.658522616432</v>
      </c>
      <c r="G41" s="98">
        <f>SEKTOR_USD!G41*$C$54</f>
        <v>111212.98504911448</v>
      </c>
      <c r="H41" s="99">
        <f t="shared" si="1"/>
        <v>105.02486019217375</v>
      </c>
      <c r="I41" s="99">
        <f t="shared" si="4"/>
        <v>5.0733579280496037E-2</v>
      </c>
      <c r="J41" s="98">
        <f>SEKTOR_USD!J41*$B$55</f>
        <v>718384.76235286798</v>
      </c>
      <c r="K41" s="98">
        <f>SEKTOR_USD!K41*$C$55</f>
        <v>1330975.7623003216</v>
      </c>
      <c r="L41" s="99">
        <f t="shared" si="2"/>
        <v>85.273384410477121</v>
      </c>
      <c r="M41" s="99">
        <f t="shared" si="5"/>
        <v>6.787224804522117E-2</v>
      </c>
    </row>
    <row r="42" spans="1:13" ht="16.8" x14ac:dyDescent="0.3">
      <c r="A42" s="92" t="s">
        <v>31</v>
      </c>
      <c r="B42" s="93">
        <f>SEKTOR_USD!B42*$B$53</f>
        <v>2611322.539233855</v>
      </c>
      <c r="C42" s="93">
        <f>SEKTOR_USD!C42*$C$53</f>
        <v>6743454.9051914914</v>
      </c>
      <c r="D42" s="96">
        <f t="shared" si="0"/>
        <v>158.2390648368538</v>
      </c>
      <c r="E42" s="96">
        <f t="shared" si="3"/>
        <v>3.0762559237655003</v>
      </c>
      <c r="F42" s="93">
        <f>SEKTOR_USD!F42*$B$54</f>
        <v>2611322.539233855</v>
      </c>
      <c r="G42" s="93">
        <f>SEKTOR_USD!G42*$C$54</f>
        <v>6743454.9051914914</v>
      </c>
      <c r="H42" s="96">
        <f t="shared" si="1"/>
        <v>158.2390648368538</v>
      </c>
      <c r="I42" s="96">
        <f t="shared" si="4"/>
        <v>3.0762559237655003</v>
      </c>
      <c r="J42" s="93">
        <f>SEKTOR_USD!J42*$B$55</f>
        <v>30661350.533437155</v>
      </c>
      <c r="K42" s="93">
        <f>SEKTOR_USD!K42*$C$55</f>
        <v>56946384.742321461</v>
      </c>
      <c r="L42" s="96">
        <f t="shared" si="2"/>
        <v>85.726929021667402</v>
      </c>
      <c r="M42" s="96">
        <f t="shared" si="5"/>
        <v>2.903944053668893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2611322.539233855</v>
      </c>
      <c r="C43" s="98">
        <f>SEKTOR_USD!C43*$C$53</f>
        <v>6743454.9051914914</v>
      </c>
      <c r="D43" s="99">
        <f t="shared" si="0"/>
        <v>158.2390648368538</v>
      </c>
      <c r="E43" s="99">
        <f t="shared" si="3"/>
        <v>3.0762559237655003</v>
      </c>
      <c r="F43" s="98">
        <f>SEKTOR_USD!F43*$B$54</f>
        <v>2611322.539233855</v>
      </c>
      <c r="G43" s="98">
        <f>SEKTOR_USD!G43*$C$54</f>
        <v>6743454.9051914914</v>
      </c>
      <c r="H43" s="99">
        <f t="shared" si="1"/>
        <v>158.2390648368538</v>
      </c>
      <c r="I43" s="99">
        <f t="shared" si="4"/>
        <v>3.0762559237655003</v>
      </c>
      <c r="J43" s="98">
        <f>SEKTOR_USD!J43*$B$55</f>
        <v>30661350.533437155</v>
      </c>
      <c r="K43" s="98">
        <f>SEKTOR_USD!K43*$C$55</f>
        <v>56946384.742321461</v>
      </c>
      <c r="L43" s="99">
        <f t="shared" si="2"/>
        <v>85.726929021667402</v>
      </c>
      <c r="M43" s="99">
        <f t="shared" si="5"/>
        <v>2.903944053668893</v>
      </c>
    </row>
    <row r="44" spans="1:13" ht="17.399999999999999" x14ac:dyDescent="0.3">
      <c r="A44" s="100" t="s">
        <v>33</v>
      </c>
      <c r="B44" s="101">
        <f>SEKTOR_USD!B44*$B$53</f>
        <v>99882332.552952841</v>
      </c>
      <c r="C44" s="101">
        <f>SEKTOR_USD!C44*$C$53</f>
        <v>219209814.53770417</v>
      </c>
      <c r="D44" s="102">
        <f>(C44-B44)/B44*100</f>
        <v>119.46805699745708</v>
      </c>
      <c r="E44" s="103">
        <f t="shared" si="3"/>
        <v>100</v>
      </c>
      <c r="F44" s="101">
        <f>SEKTOR_USD!F44*$B$54</f>
        <v>99882332.552952841</v>
      </c>
      <c r="G44" s="101">
        <f>SEKTOR_USD!G44*$C$54</f>
        <v>219209814.53770417</v>
      </c>
      <c r="H44" s="102">
        <f>(G44-F44)/F44*100</f>
        <v>119.46805699745708</v>
      </c>
      <c r="I44" s="102">
        <f t="shared" si="4"/>
        <v>100</v>
      </c>
      <c r="J44" s="101">
        <f>SEKTOR_USD!J44*$B$55</f>
        <v>1115095869.5333712</v>
      </c>
      <c r="K44" s="101">
        <f>SEKTOR_USD!K44*$C$55</f>
        <v>1961001441.1391437</v>
      </c>
      <c r="L44" s="102">
        <f>(K44-J44)/J44*100</f>
        <v>75.859448027527392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31738127.367235098</v>
      </c>
      <c r="C45" s="40">
        <f>SEKTOR_USD!C46*2.7012</f>
        <v>47522420.840354405</v>
      </c>
      <c r="D45" s="41"/>
      <c r="E45" s="41"/>
      <c r="F45" s="40">
        <f>SEKTOR_USD!F46*2.1642</f>
        <v>32465687.596620604</v>
      </c>
      <c r="G45" s="40">
        <f>SEKTOR_USD!G46*2.5613</f>
        <v>45061149.303420603</v>
      </c>
      <c r="H45" s="41">
        <f>(G45-F45)/F45*100</f>
        <v>38.796226537062708</v>
      </c>
      <c r="I45" s="41" t="e">
        <f t="shared" ref="I45:I46" si="6">G45/G$46*100</f>
        <v>#REF!</v>
      </c>
      <c r="J45" s="40">
        <f>SEKTOR_USD!J46*2.0809</f>
        <v>353623256.24083394</v>
      </c>
      <c r="K45" s="40">
        <f>SEKTOR_USD!K46*2.3856</f>
        <v>543638212.07008326</v>
      </c>
      <c r="L45" s="41">
        <f>(K45-J45)/J45*100</f>
        <v>53.733727201425992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224</v>
      </c>
      <c r="B53" s="83">
        <v>7.4036410000000004</v>
      </c>
      <c r="C53" s="83">
        <v>13.535066</v>
      </c>
    </row>
    <row r="54" spans="1:3" x14ac:dyDescent="0.25">
      <c r="A54" s="82" t="s">
        <v>224</v>
      </c>
      <c r="B54" s="83">
        <v>7.4036410000000004</v>
      </c>
      <c r="C54" s="83">
        <v>13.535066</v>
      </c>
    </row>
    <row r="55" spans="1:3" x14ac:dyDescent="0.25">
      <c r="A55" s="82" t="s">
        <v>225</v>
      </c>
      <c r="B55" s="83">
        <v>7.1406298333333327</v>
      </c>
      <c r="C55" s="83">
        <v>9.3739642500000002</v>
      </c>
    </row>
    <row r="75" spans="10:11" x14ac:dyDescent="0.25">
      <c r="J75" s="145"/>
      <c r="K75" s="145"/>
    </row>
    <row r="76" spans="10:11" x14ac:dyDescent="0.25">
      <c r="J76" s="145"/>
      <c r="K76" s="145"/>
    </row>
    <row r="77" spans="10:11" x14ac:dyDescent="0.25">
      <c r="J77" s="145"/>
      <c r="K77" s="145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E1" sqref="E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219</v>
      </c>
      <c r="C6" s="157"/>
      <c r="D6" s="157" t="s">
        <v>220</v>
      </c>
      <c r="E6" s="157"/>
      <c r="F6" s="157" t="s">
        <v>221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25.068498023979295</v>
      </c>
      <c r="C8" s="105">
        <f>SEKTOR_TL!D8</f>
        <v>128.64565897717483</v>
      </c>
      <c r="D8" s="105">
        <f>SEKTOR_USD!H8</f>
        <v>25.068498023979295</v>
      </c>
      <c r="E8" s="105">
        <f>SEKTOR_TL!H8</f>
        <v>128.64565897717483</v>
      </c>
      <c r="F8" s="105">
        <f>SEKTOR_USD!L8</f>
        <v>24.157198690872598</v>
      </c>
      <c r="G8" s="105">
        <f>SEKTOR_TL!L8</f>
        <v>62.989143685255186</v>
      </c>
    </row>
    <row r="9" spans="1:7" s="21" customFormat="1" ht="15.6" x14ac:dyDescent="0.3">
      <c r="A9" s="95" t="s">
        <v>3</v>
      </c>
      <c r="B9" s="105">
        <f>SEKTOR_USD!D9</f>
        <v>23.467990203677939</v>
      </c>
      <c r="C9" s="105">
        <f>SEKTOR_TL!D9</f>
        <v>125.71966905123226</v>
      </c>
      <c r="D9" s="105">
        <f>SEKTOR_USD!H9</f>
        <v>23.467990203677939</v>
      </c>
      <c r="E9" s="105">
        <f>SEKTOR_TL!H9</f>
        <v>125.71966905123226</v>
      </c>
      <c r="F9" s="105">
        <f>SEKTOR_USD!L9</f>
        <v>20.355739062022241</v>
      </c>
      <c r="G9" s="105">
        <f>SEKTOR_TL!L9</f>
        <v>57.998723023437094</v>
      </c>
    </row>
    <row r="10" spans="1:7" ht="13.8" x14ac:dyDescent="0.25">
      <c r="A10" s="97" t="s">
        <v>4</v>
      </c>
      <c r="B10" s="106">
        <f>SEKTOR_USD!D10</f>
        <v>41.453546940962951</v>
      </c>
      <c r="C10" s="106">
        <f>SEKTOR_TL!D10</f>
        <v>158.60020681446221</v>
      </c>
      <c r="D10" s="106">
        <f>SEKTOR_USD!H10</f>
        <v>41.453546940962951</v>
      </c>
      <c r="E10" s="106">
        <f>SEKTOR_TL!H10</f>
        <v>158.60020681446221</v>
      </c>
      <c r="F10" s="106">
        <f>SEKTOR_USD!L10</f>
        <v>28.669116179975784</v>
      </c>
      <c r="G10" s="106">
        <f>SEKTOR_TL!L10</f>
        <v>68.912228095031921</v>
      </c>
    </row>
    <row r="11" spans="1:7" ht="13.8" x14ac:dyDescent="0.25">
      <c r="A11" s="97" t="s">
        <v>5</v>
      </c>
      <c r="B11" s="106">
        <f>SEKTOR_USD!D11</f>
        <v>3.1327119551160099</v>
      </c>
      <c r="C11" s="106">
        <f>SEKTOR_TL!D11</f>
        <v>88.543456263139205</v>
      </c>
      <c r="D11" s="106">
        <f>SEKTOR_USD!H11</f>
        <v>3.1327119551160099</v>
      </c>
      <c r="E11" s="106">
        <f>SEKTOR_TL!H11</f>
        <v>88.543456263139205</v>
      </c>
      <c r="F11" s="106">
        <f>SEKTOR_USD!L11</f>
        <v>12.226946247558244</v>
      </c>
      <c r="G11" s="106">
        <f>SEKTOR_TL!L11</f>
        <v>47.327533644212316</v>
      </c>
    </row>
    <row r="12" spans="1:7" ht="13.8" x14ac:dyDescent="0.25">
      <c r="A12" s="97" t="s">
        <v>6</v>
      </c>
      <c r="B12" s="106">
        <f>SEKTOR_USD!D12</f>
        <v>33.615935920669948</v>
      </c>
      <c r="C12" s="106">
        <f>SEKTOR_TL!D12</f>
        <v>144.2717726775297</v>
      </c>
      <c r="D12" s="106">
        <f>SEKTOR_USD!H12</f>
        <v>33.615935920669948</v>
      </c>
      <c r="E12" s="106">
        <f>SEKTOR_TL!H12</f>
        <v>144.2717726775297</v>
      </c>
      <c r="F12" s="106">
        <f>SEKTOR_USD!L12</f>
        <v>23.272452344778152</v>
      </c>
      <c r="G12" s="106">
        <f>SEKTOR_TL!L12</f>
        <v>61.827680227243142</v>
      </c>
    </row>
    <row r="13" spans="1:7" ht="13.8" x14ac:dyDescent="0.25">
      <c r="A13" s="97" t="s">
        <v>7</v>
      </c>
      <c r="B13" s="106">
        <f>SEKTOR_USD!D13</f>
        <v>15.374073596070101</v>
      </c>
      <c r="C13" s="106">
        <f>SEKTOR_TL!D13</f>
        <v>110.92266640314759</v>
      </c>
      <c r="D13" s="106">
        <f>SEKTOR_USD!H13</f>
        <v>15.374073596070101</v>
      </c>
      <c r="E13" s="106">
        <f>SEKTOR_TL!H13</f>
        <v>110.92266640314759</v>
      </c>
      <c r="F13" s="106">
        <f>SEKTOR_USD!L13</f>
        <v>14.442573438035474</v>
      </c>
      <c r="G13" s="106">
        <f>SEKTOR_TL!L13</f>
        <v>50.236130022911055</v>
      </c>
    </row>
    <row r="14" spans="1:7" ht="13.8" x14ac:dyDescent="0.25">
      <c r="A14" s="97" t="s">
        <v>8</v>
      </c>
      <c r="B14" s="106">
        <f>SEKTOR_USD!D14</f>
        <v>-4.1987460147797817</v>
      </c>
      <c r="C14" s="106">
        <f>SEKTOR_TL!D14</f>
        <v>75.140352641722984</v>
      </c>
      <c r="D14" s="106">
        <f>SEKTOR_USD!H14</f>
        <v>-4.1987460147797817</v>
      </c>
      <c r="E14" s="106">
        <f>SEKTOR_TL!H14</f>
        <v>75.140352641722984</v>
      </c>
      <c r="F14" s="106">
        <f>SEKTOR_USD!L14</f>
        <v>15.66029065150995</v>
      </c>
      <c r="G14" s="106">
        <f>SEKTOR_TL!L14</f>
        <v>51.834705763727825</v>
      </c>
    </row>
    <row r="15" spans="1:7" ht="13.8" x14ac:dyDescent="0.25">
      <c r="A15" s="97" t="s">
        <v>9</v>
      </c>
      <c r="B15" s="106">
        <f>SEKTOR_USD!D15</f>
        <v>135.50234208372154</v>
      </c>
      <c r="C15" s="106">
        <f>SEKTOR_TL!D15</f>
        <v>330.53677822273511</v>
      </c>
      <c r="D15" s="106">
        <f>SEKTOR_USD!H15</f>
        <v>135.50234208372154</v>
      </c>
      <c r="E15" s="106">
        <f>SEKTOR_TL!H15</f>
        <v>330.53677822273511</v>
      </c>
      <c r="F15" s="106">
        <f>SEKTOR_USD!L15</f>
        <v>26.065815184734987</v>
      </c>
      <c r="G15" s="106">
        <f>SEKTOR_TL!L15</f>
        <v>65.49470736773425</v>
      </c>
    </row>
    <row r="16" spans="1:7" ht="13.8" x14ac:dyDescent="0.25">
      <c r="A16" s="97" t="s">
        <v>10</v>
      </c>
      <c r="B16" s="106">
        <f>SEKTOR_USD!D16</f>
        <v>-8.2360572726472032</v>
      </c>
      <c r="C16" s="106">
        <f>SEKTOR_TL!D16</f>
        <v>67.759487694627552</v>
      </c>
      <c r="D16" s="106">
        <f>SEKTOR_USD!H16</f>
        <v>-8.2360572726472032</v>
      </c>
      <c r="E16" s="106">
        <f>SEKTOR_TL!H16</f>
        <v>67.759487694627552</v>
      </c>
      <c r="F16" s="106">
        <f>SEKTOR_USD!L16</f>
        <v>-12.596620593693261</v>
      </c>
      <c r="G16" s="106">
        <f>SEKTOR_TL!L16</f>
        <v>14.740040165538018</v>
      </c>
    </row>
    <row r="17" spans="1:7" ht="13.8" x14ac:dyDescent="0.25">
      <c r="A17" s="107" t="s">
        <v>11</v>
      </c>
      <c r="B17" s="106">
        <f>SEKTOR_USD!D17</f>
        <v>3.5143963964919012</v>
      </c>
      <c r="C17" s="106">
        <f>SEKTOR_TL!D17</f>
        <v>89.241237814837319</v>
      </c>
      <c r="D17" s="106">
        <f>SEKTOR_USD!H17</f>
        <v>3.5143963964919012</v>
      </c>
      <c r="E17" s="106">
        <f>SEKTOR_TL!H17</f>
        <v>89.241237814837319</v>
      </c>
      <c r="F17" s="106">
        <f>SEKTOR_USD!L17</f>
        <v>38.21258162141666</v>
      </c>
      <c r="G17" s="106">
        <f>SEKTOR_TL!L17</f>
        <v>81.440549259583321</v>
      </c>
    </row>
    <row r="18" spans="1:7" s="21" customFormat="1" ht="15.6" x14ac:dyDescent="0.3">
      <c r="A18" s="95" t="s">
        <v>12</v>
      </c>
      <c r="B18" s="105">
        <f>SEKTOR_USD!D18</f>
        <v>38.774649784693302</v>
      </c>
      <c r="C18" s="105">
        <f>SEKTOR_TL!D18</f>
        <v>153.70274490115196</v>
      </c>
      <c r="D18" s="105">
        <f>SEKTOR_USD!H18</f>
        <v>38.774649784693302</v>
      </c>
      <c r="E18" s="105">
        <f>SEKTOR_TL!H18</f>
        <v>153.70274490115196</v>
      </c>
      <c r="F18" s="105">
        <f>SEKTOR_USD!L18</f>
        <v>41.695587859337692</v>
      </c>
      <c r="G18" s="105">
        <f>SEKTOR_TL!L18</f>
        <v>86.012915664068629</v>
      </c>
    </row>
    <row r="19" spans="1:7" ht="13.8" x14ac:dyDescent="0.25">
      <c r="A19" s="97" t="s">
        <v>13</v>
      </c>
      <c r="B19" s="106">
        <f>SEKTOR_USD!D19</f>
        <v>38.774649784693302</v>
      </c>
      <c r="C19" s="106">
        <f>SEKTOR_TL!D19</f>
        <v>153.70274490115196</v>
      </c>
      <c r="D19" s="106">
        <f>SEKTOR_USD!H19</f>
        <v>38.774649784693302</v>
      </c>
      <c r="E19" s="106">
        <f>SEKTOR_TL!H19</f>
        <v>153.70274490115196</v>
      </c>
      <c r="F19" s="106">
        <f>SEKTOR_USD!L19</f>
        <v>41.695587859337692</v>
      </c>
      <c r="G19" s="106">
        <f>SEKTOR_TL!L19</f>
        <v>86.012915664068629</v>
      </c>
    </row>
    <row r="20" spans="1:7" s="21" customFormat="1" ht="15.6" x14ac:dyDescent="0.3">
      <c r="A20" s="95" t="s">
        <v>110</v>
      </c>
      <c r="B20" s="105">
        <f>SEKTOR_USD!D20</f>
        <v>23.412751853837445</v>
      </c>
      <c r="C20" s="105">
        <f>SEKTOR_TL!D20</f>
        <v>125.6186843180689</v>
      </c>
      <c r="D20" s="105">
        <f>SEKTOR_USD!H20</f>
        <v>23.412751853837445</v>
      </c>
      <c r="E20" s="105">
        <f>SEKTOR_TL!H20</f>
        <v>125.6186843180689</v>
      </c>
      <c r="F20" s="105">
        <f>SEKTOR_USD!L20</f>
        <v>27.570200345158408</v>
      </c>
      <c r="G20" s="105">
        <f>SEKTOR_TL!L20</f>
        <v>67.469610568318828</v>
      </c>
    </row>
    <row r="21" spans="1:7" ht="13.8" x14ac:dyDescent="0.25">
      <c r="A21" s="97" t="s">
        <v>109</v>
      </c>
      <c r="B21" s="106">
        <f>SEKTOR_USD!D21</f>
        <v>23.412751853837445</v>
      </c>
      <c r="C21" s="106">
        <f>SEKTOR_TL!D21</f>
        <v>125.6186843180689</v>
      </c>
      <c r="D21" s="106">
        <f>SEKTOR_USD!H21</f>
        <v>23.412751853837445</v>
      </c>
      <c r="E21" s="106">
        <f>SEKTOR_TL!H21</f>
        <v>125.6186843180689</v>
      </c>
      <c r="F21" s="106">
        <f>SEKTOR_USD!L21</f>
        <v>27.570200345158408</v>
      </c>
      <c r="G21" s="106">
        <f>SEKTOR_TL!L21</f>
        <v>67.469610568318828</v>
      </c>
    </row>
    <row r="22" spans="1:7" ht="16.8" x14ac:dyDescent="0.3">
      <c r="A22" s="92" t="s">
        <v>14</v>
      </c>
      <c r="B22" s="105">
        <f>SEKTOR_USD!D22</f>
        <v>18.440397231786505</v>
      </c>
      <c r="C22" s="105">
        <f>SEKTOR_TL!D22</f>
        <v>116.528407252384</v>
      </c>
      <c r="D22" s="105">
        <f>SEKTOR_USD!H22</f>
        <v>18.440397231786505</v>
      </c>
      <c r="E22" s="105">
        <f>SEKTOR_TL!H22</f>
        <v>116.528407252384</v>
      </c>
      <c r="F22" s="105">
        <f>SEKTOR_USD!L22</f>
        <v>35.580919200741654</v>
      </c>
      <c r="G22" s="105">
        <f>SEKTOR_TL!L22</f>
        <v>77.985796664186552</v>
      </c>
    </row>
    <row r="23" spans="1:7" s="21" customFormat="1" ht="15.6" x14ac:dyDescent="0.3">
      <c r="A23" s="95" t="s">
        <v>15</v>
      </c>
      <c r="B23" s="105">
        <f>SEKTOR_USD!D23</f>
        <v>6.7773030920456874</v>
      </c>
      <c r="C23" s="105">
        <f>SEKTOR_TL!D23</f>
        <v>95.206364632326512</v>
      </c>
      <c r="D23" s="105">
        <f>SEKTOR_USD!H23</f>
        <v>6.7773030920456874</v>
      </c>
      <c r="E23" s="105">
        <f>SEKTOR_TL!H23</f>
        <v>95.206364632326512</v>
      </c>
      <c r="F23" s="105">
        <f>SEKTOR_USD!L23</f>
        <v>34.282333044791571</v>
      </c>
      <c r="G23" s="105">
        <f>SEKTOR_TL!L23</f>
        <v>76.281059059025139</v>
      </c>
    </row>
    <row r="24" spans="1:7" ht="13.8" x14ac:dyDescent="0.25">
      <c r="A24" s="97" t="s">
        <v>16</v>
      </c>
      <c r="B24" s="106">
        <f>SEKTOR_USD!D24</f>
        <v>11.800304954056525</v>
      </c>
      <c r="C24" s="106">
        <f>SEKTOR_TL!D24</f>
        <v>104.38923313181743</v>
      </c>
      <c r="D24" s="106">
        <f>SEKTOR_USD!H24</f>
        <v>11.800304954056525</v>
      </c>
      <c r="E24" s="106">
        <f>SEKTOR_TL!H24</f>
        <v>104.38923313181743</v>
      </c>
      <c r="F24" s="106">
        <f>SEKTOR_USD!L24</f>
        <v>39.373894140102792</v>
      </c>
      <c r="G24" s="106">
        <f>SEKTOR_TL!L24</f>
        <v>82.965078928160125</v>
      </c>
    </row>
    <row r="25" spans="1:7" ht="13.8" x14ac:dyDescent="0.25">
      <c r="A25" s="97" t="s">
        <v>17</v>
      </c>
      <c r="B25" s="106">
        <f>SEKTOR_USD!D25</f>
        <v>21.472009565151019</v>
      </c>
      <c r="C25" s="106">
        <f>SEKTOR_TL!D25</f>
        <v>122.07069016676392</v>
      </c>
      <c r="D25" s="106">
        <f>SEKTOR_USD!H25</f>
        <v>21.472009565151019</v>
      </c>
      <c r="E25" s="106">
        <f>SEKTOR_TL!H25</f>
        <v>122.07069016676392</v>
      </c>
      <c r="F25" s="106">
        <f>SEKTOR_USD!L25</f>
        <v>34.159872415877388</v>
      </c>
      <c r="G25" s="106">
        <f>SEKTOR_TL!L25</f>
        <v>76.120297111652448</v>
      </c>
    </row>
    <row r="26" spans="1:7" ht="13.8" x14ac:dyDescent="0.25">
      <c r="A26" s="97" t="s">
        <v>18</v>
      </c>
      <c r="B26" s="106">
        <f>SEKTOR_USD!D26</f>
        <v>-15.63570942566753</v>
      </c>
      <c r="C26" s="106">
        <f>SEKTOR_TL!D26</f>
        <v>54.231713958951786</v>
      </c>
      <c r="D26" s="106">
        <f>SEKTOR_USD!H26</f>
        <v>-15.63570942566753</v>
      </c>
      <c r="E26" s="106">
        <f>SEKTOR_TL!H26</f>
        <v>54.231713958951786</v>
      </c>
      <c r="F26" s="106">
        <f>SEKTOR_USD!L26</f>
        <v>20.063376266524823</v>
      </c>
      <c r="G26" s="106">
        <f>SEKTOR_TL!L26</f>
        <v>57.614919569541541</v>
      </c>
    </row>
    <row r="27" spans="1:7" s="21" customFormat="1" ht="15.6" x14ac:dyDescent="0.3">
      <c r="A27" s="95" t="s">
        <v>19</v>
      </c>
      <c r="B27" s="105">
        <f>SEKTOR_USD!D27</f>
        <v>30.142589732253001</v>
      </c>
      <c r="C27" s="105">
        <f>SEKTOR_TL!D27</f>
        <v>137.92192806714516</v>
      </c>
      <c r="D27" s="105">
        <f>SEKTOR_USD!H27</f>
        <v>30.142589732253001</v>
      </c>
      <c r="E27" s="105">
        <f>SEKTOR_TL!H27</f>
        <v>137.92192806714516</v>
      </c>
      <c r="F27" s="105">
        <f>SEKTOR_USD!L27</f>
        <v>41.873936734185349</v>
      </c>
      <c r="G27" s="105">
        <f>SEKTOR_TL!L27</f>
        <v>86.2470457080383</v>
      </c>
    </row>
    <row r="28" spans="1:7" ht="13.8" x14ac:dyDescent="0.25">
      <c r="A28" s="97" t="s">
        <v>20</v>
      </c>
      <c r="B28" s="106">
        <f>SEKTOR_USD!D28</f>
        <v>30.142589732253001</v>
      </c>
      <c r="C28" s="106">
        <f>SEKTOR_TL!D28</f>
        <v>137.92192806714516</v>
      </c>
      <c r="D28" s="106">
        <f>SEKTOR_USD!H28</f>
        <v>30.142589732253001</v>
      </c>
      <c r="E28" s="106">
        <f>SEKTOR_TL!H28</f>
        <v>137.92192806714516</v>
      </c>
      <c r="F28" s="106">
        <f>SEKTOR_USD!L28</f>
        <v>41.873936734185349</v>
      </c>
      <c r="G28" s="106">
        <f>SEKTOR_TL!L28</f>
        <v>86.2470457080383</v>
      </c>
    </row>
    <row r="29" spans="1:7" s="21" customFormat="1" ht="15.6" x14ac:dyDescent="0.3">
      <c r="A29" s="95" t="s">
        <v>21</v>
      </c>
      <c r="B29" s="105">
        <f>SEKTOR_USD!D29</f>
        <v>17.644023159903092</v>
      </c>
      <c r="C29" s="105">
        <f>SEKTOR_TL!D29</f>
        <v>115.07250526799137</v>
      </c>
      <c r="D29" s="105">
        <f>SEKTOR_USD!H29</f>
        <v>17.644023159903092</v>
      </c>
      <c r="E29" s="105">
        <f>SEKTOR_TL!H29</f>
        <v>115.07250526799137</v>
      </c>
      <c r="F29" s="105">
        <f>SEKTOR_USD!L29</f>
        <v>34.560714467580944</v>
      </c>
      <c r="G29" s="105">
        <f>SEKTOR_TL!L29</f>
        <v>76.646508265327654</v>
      </c>
    </row>
    <row r="30" spans="1:7" ht="13.8" x14ac:dyDescent="0.25">
      <c r="A30" s="97" t="s">
        <v>22</v>
      </c>
      <c r="B30" s="106">
        <f>SEKTOR_USD!D30</f>
        <v>5.5216062520129547</v>
      </c>
      <c r="C30" s="106">
        <f>SEKTOR_TL!D30</f>
        <v>92.910745543578869</v>
      </c>
      <c r="D30" s="106">
        <f>SEKTOR_USD!H30</f>
        <v>5.5216062520129547</v>
      </c>
      <c r="E30" s="106">
        <f>SEKTOR_TL!H30</f>
        <v>92.910745543578869</v>
      </c>
      <c r="F30" s="106">
        <f>SEKTOR_USD!L30</f>
        <v>18.613216818328418</v>
      </c>
      <c r="G30" s="106">
        <f>SEKTOR_TL!L30</f>
        <v>55.711201950580893</v>
      </c>
    </row>
    <row r="31" spans="1:7" ht="13.8" x14ac:dyDescent="0.25">
      <c r="A31" s="97" t="s">
        <v>23</v>
      </c>
      <c r="B31" s="106">
        <f>SEKTOR_USD!D31</f>
        <v>-1.5901588269164186</v>
      </c>
      <c r="C31" s="106">
        <f>SEKTOR_TL!D31</f>
        <v>79.909276439417255</v>
      </c>
      <c r="D31" s="106">
        <f>SEKTOR_USD!H31</f>
        <v>-1.5901588269164186</v>
      </c>
      <c r="E31" s="106">
        <f>SEKTOR_TL!H31</f>
        <v>79.909276439417255</v>
      </c>
      <c r="F31" s="106">
        <f>SEKTOR_USD!L31</f>
        <v>15.306046363987145</v>
      </c>
      <c r="G31" s="106">
        <f>SEKTOR_TL!L31</f>
        <v>51.369666493451675</v>
      </c>
    </row>
    <row r="32" spans="1:7" ht="13.8" x14ac:dyDescent="0.25">
      <c r="A32" s="97" t="s">
        <v>24</v>
      </c>
      <c r="B32" s="106">
        <f>SEKTOR_USD!D32</f>
        <v>66.19723793306683</v>
      </c>
      <c r="C32" s="106">
        <f>SEKTOR_TL!D32</f>
        <v>203.83571872836126</v>
      </c>
      <c r="D32" s="106">
        <f>SEKTOR_USD!H32</f>
        <v>66.19723793306683</v>
      </c>
      <c r="E32" s="106">
        <f>SEKTOR_TL!H32</f>
        <v>203.83571872836126</v>
      </c>
      <c r="F32" s="106">
        <f>SEKTOR_USD!L32</f>
        <v>26.407508866058897</v>
      </c>
      <c r="G32" s="106">
        <f>SEKTOR_TL!L32</f>
        <v>65.943270649677416</v>
      </c>
    </row>
    <row r="33" spans="1:7" ht="13.8" x14ac:dyDescent="0.25">
      <c r="A33" s="97" t="s">
        <v>105</v>
      </c>
      <c r="B33" s="106">
        <f>SEKTOR_USD!D33</f>
        <v>9.9056482180450018</v>
      </c>
      <c r="C33" s="106">
        <f>SEKTOR_TL!D33</f>
        <v>100.92549090427553</v>
      </c>
      <c r="D33" s="106">
        <f>SEKTOR_USD!H33</f>
        <v>9.9056482180450018</v>
      </c>
      <c r="E33" s="106">
        <f>SEKTOR_TL!H33</f>
        <v>100.92549090427553</v>
      </c>
      <c r="F33" s="106">
        <f>SEKTOR_USD!L33</f>
        <v>28.195536422884427</v>
      </c>
      <c r="G33" s="106">
        <f>SEKTOR_TL!L33</f>
        <v>68.290529475146187</v>
      </c>
    </row>
    <row r="34" spans="1:7" ht="13.8" x14ac:dyDescent="0.25">
      <c r="A34" s="97" t="s">
        <v>25</v>
      </c>
      <c r="B34" s="106">
        <f>SEKTOR_USD!D34</f>
        <v>9.5650704251612382</v>
      </c>
      <c r="C34" s="106">
        <f>SEKTOR_TL!D34</f>
        <v>100.30285902560718</v>
      </c>
      <c r="D34" s="106">
        <f>SEKTOR_USD!H34</f>
        <v>9.5650704251612382</v>
      </c>
      <c r="E34" s="106">
        <f>SEKTOR_TL!H34</f>
        <v>100.30285902560718</v>
      </c>
      <c r="F34" s="106">
        <f>SEKTOR_USD!L34</f>
        <v>25.260834097011163</v>
      </c>
      <c r="G34" s="106">
        <f>SEKTOR_TL!L34</f>
        <v>64.437956896925073</v>
      </c>
    </row>
    <row r="35" spans="1:7" ht="13.8" x14ac:dyDescent="0.25">
      <c r="A35" s="97" t="s">
        <v>26</v>
      </c>
      <c r="B35" s="106">
        <f>SEKTOR_USD!D35</f>
        <v>48.2819163792038</v>
      </c>
      <c r="C35" s="106">
        <f>SEKTOR_TL!D35</f>
        <v>171.08358236157108</v>
      </c>
      <c r="D35" s="106">
        <f>SEKTOR_USD!H35</f>
        <v>48.2819163792038</v>
      </c>
      <c r="E35" s="106">
        <f>SEKTOR_TL!H35</f>
        <v>171.08358236157108</v>
      </c>
      <c r="F35" s="106">
        <f>SEKTOR_USD!L35</f>
        <v>53.106246257081857</v>
      </c>
      <c r="G35" s="106">
        <f>SEKTOR_TL!L35</f>
        <v>100.99242116792477</v>
      </c>
    </row>
    <row r="36" spans="1:7" ht="13.8" x14ac:dyDescent="0.25">
      <c r="A36" s="97" t="s">
        <v>27</v>
      </c>
      <c r="B36" s="106">
        <f>SEKTOR_USD!D36</f>
        <v>54.877893874318026</v>
      </c>
      <c r="C36" s="106">
        <f>SEKTOR_TL!D36</f>
        <v>183.1421074481988</v>
      </c>
      <c r="D36" s="106">
        <f>SEKTOR_USD!H36</f>
        <v>54.877893874318026</v>
      </c>
      <c r="E36" s="106">
        <f>SEKTOR_TL!H36</f>
        <v>183.1421074481988</v>
      </c>
      <c r="F36" s="106">
        <f>SEKTOR_USD!L36</f>
        <v>83.004050380936661</v>
      </c>
      <c r="G36" s="106">
        <f>SEKTOR_TL!L36</f>
        <v>140.24119243208207</v>
      </c>
    </row>
    <row r="37" spans="1:7" ht="13.8" x14ac:dyDescent="0.25">
      <c r="A37" s="97" t="s">
        <v>106</v>
      </c>
      <c r="B37" s="106">
        <f>SEKTOR_USD!D37</f>
        <v>27.697745989290091</v>
      </c>
      <c r="C37" s="106">
        <f>SEKTOR_TL!D37</f>
        <v>133.45235405340111</v>
      </c>
      <c r="D37" s="106">
        <f>SEKTOR_USD!H37</f>
        <v>27.697745989290091</v>
      </c>
      <c r="E37" s="106">
        <f>SEKTOR_TL!H37</f>
        <v>133.45235405340111</v>
      </c>
      <c r="F37" s="106">
        <f>SEKTOR_USD!L37</f>
        <v>25.098044485193306</v>
      </c>
      <c r="G37" s="106">
        <f>SEKTOR_TL!L37</f>
        <v>64.224252498703976</v>
      </c>
    </row>
    <row r="38" spans="1:7" ht="13.8" x14ac:dyDescent="0.25">
      <c r="A38" s="107" t="s">
        <v>28</v>
      </c>
      <c r="B38" s="106">
        <f>SEKTOR_USD!D38</f>
        <v>8.4053266469589367</v>
      </c>
      <c r="C38" s="106">
        <f>SEKTOR_TL!D38</f>
        <v>98.182657819057951</v>
      </c>
      <c r="D38" s="106">
        <f>SEKTOR_USD!H38</f>
        <v>8.4053266469589367</v>
      </c>
      <c r="E38" s="106">
        <f>SEKTOR_TL!H38</f>
        <v>98.182657819057951</v>
      </c>
      <c r="F38" s="106">
        <f>SEKTOR_USD!L38</f>
        <v>78.380900245361218</v>
      </c>
      <c r="G38" s="106">
        <f>SEKTOR_TL!L38</f>
        <v>134.17208576995498</v>
      </c>
    </row>
    <row r="39" spans="1:7" ht="13.8" x14ac:dyDescent="0.25">
      <c r="A39" s="107" t="s">
        <v>107</v>
      </c>
      <c r="B39" s="106">
        <f>SEKTOR_USD!D39</f>
        <v>84.226483700155782</v>
      </c>
      <c r="C39" s="106">
        <f>SEKTOR_TL!D39</f>
        <v>236.79612717979342</v>
      </c>
      <c r="D39" s="106">
        <f>SEKTOR_USD!H39</f>
        <v>84.226483700155782</v>
      </c>
      <c r="E39" s="106">
        <f>SEKTOR_TL!H39</f>
        <v>236.79612717979342</v>
      </c>
      <c r="F39" s="106">
        <f>SEKTOR_USD!L39</f>
        <v>47.146733030315104</v>
      </c>
      <c r="G39" s="106">
        <f>SEKTOR_TL!L39</f>
        <v>93.168984686967221</v>
      </c>
    </row>
    <row r="40" spans="1:7" ht="13.8" x14ac:dyDescent="0.25">
      <c r="A40" s="107" t="s">
        <v>29</v>
      </c>
      <c r="B40" s="106">
        <f>SEKTOR_USD!D40</f>
        <v>14.635584858443295</v>
      </c>
      <c r="C40" s="106">
        <f>SEKTOR_TL!D40</f>
        <v>109.5725882721259</v>
      </c>
      <c r="D40" s="106">
        <f>SEKTOR_USD!H40</f>
        <v>14.635584858443295</v>
      </c>
      <c r="E40" s="106">
        <f>SEKTOR_TL!H40</f>
        <v>109.5725882721259</v>
      </c>
      <c r="F40" s="106">
        <f>SEKTOR_USD!L40</f>
        <v>32.975516745619679</v>
      </c>
      <c r="G40" s="106">
        <f>SEKTOR_TL!L40</f>
        <v>74.565517215283265</v>
      </c>
    </row>
    <row r="41" spans="1:7" ht="13.8" x14ac:dyDescent="0.25">
      <c r="A41" s="97" t="s">
        <v>30</v>
      </c>
      <c r="B41" s="106">
        <f>SEKTOR_USD!D41</f>
        <v>12.147991072821169</v>
      </c>
      <c r="C41" s="106">
        <f>SEKTOR_TL!D41</f>
        <v>105.02486019217375</v>
      </c>
      <c r="D41" s="106">
        <f>SEKTOR_USD!H41</f>
        <v>12.147991072821169</v>
      </c>
      <c r="E41" s="106">
        <f>SEKTOR_TL!H41</f>
        <v>105.02486019217375</v>
      </c>
      <c r="F41" s="106">
        <f>SEKTOR_USD!L41</f>
        <v>41.13224893556508</v>
      </c>
      <c r="G41" s="106">
        <f>SEKTOR_TL!L41</f>
        <v>85.273384410477121</v>
      </c>
    </row>
    <row r="42" spans="1:7" ht="16.8" x14ac:dyDescent="0.3">
      <c r="A42" s="92" t="s">
        <v>31</v>
      </c>
      <c r="B42" s="105">
        <f>SEKTOR_USD!D42</f>
        <v>41.256003349210765</v>
      </c>
      <c r="C42" s="105">
        <f>SEKTOR_TL!D42</f>
        <v>158.2390648368538</v>
      </c>
      <c r="D42" s="105">
        <f>SEKTOR_USD!H42</f>
        <v>41.256003349210765</v>
      </c>
      <c r="E42" s="105">
        <f>SEKTOR_TL!H42</f>
        <v>158.2390648368538</v>
      </c>
      <c r="F42" s="105">
        <f>SEKTOR_USD!L42</f>
        <v>41.4777371511205</v>
      </c>
      <c r="G42" s="105">
        <f>SEKTOR_TL!L42</f>
        <v>85.726929021667402</v>
      </c>
    </row>
    <row r="43" spans="1:7" ht="13.8" x14ac:dyDescent="0.25">
      <c r="A43" s="97" t="s">
        <v>32</v>
      </c>
      <c r="B43" s="106">
        <f>SEKTOR_USD!D43</f>
        <v>41.256003349210765</v>
      </c>
      <c r="C43" s="106">
        <f>SEKTOR_TL!D43</f>
        <v>158.2390648368538</v>
      </c>
      <c r="D43" s="106">
        <f>SEKTOR_USD!H43</f>
        <v>41.256003349210765</v>
      </c>
      <c r="E43" s="106">
        <f>SEKTOR_TL!H43</f>
        <v>158.2390648368538</v>
      </c>
      <c r="F43" s="106">
        <f>SEKTOR_USD!L43</f>
        <v>41.4777371511205</v>
      </c>
      <c r="G43" s="106">
        <f>SEKTOR_TL!L43</f>
        <v>85.726929021667402</v>
      </c>
    </row>
    <row r="44" spans="1:7" ht="17.399999999999999" x14ac:dyDescent="0.3">
      <c r="A44" s="108" t="s">
        <v>40</v>
      </c>
      <c r="B44" s="109">
        <f>SEKTOR_USD!D44</f>
        <v>20.048376932680647</v>
      </c>
      <c r="C44" s="109">
        <f>SEKTOR_TL!D44</f>
        <v>119.46805699745708</v>
      </c>
      <c r="D44" s="109">
        <f>SEKTOR_USD!H44</f>
        <v>20.048376932680647</v>
      </c>
      <c r="E44" s="109">
        <f>SEKTOR_TL!H44</f>
        <v>119.46805699745708</v>
      </c>
      <c r="F44" s="109">
        <f>SEKTOR_USD!L44</f>
        <v>33.961170276374247</v>
      </c>
      <c r="G44" s="109">
        <f>SEKTOR_TL!L44</f>
        <v>75.859448027527392</v>
      </c>
    </row>
    <row r="45" spans="1:7" ht="13.8" hidden="1" x14ac:dyDescent="0.25">
      <c r="A45" s="42" t="s">
        <v>34</v>
      </c>
      <c r="B45" s="47"/>
      <c r="C45" s="47"/>
      <c r="D45" s="41">
        <f>SEKTOR_USD!H46</f>
        <v>17.277473732679166</v>
      </c>
      <c r="E45" s="41">
        <f>SEKTOR_TL!H45</f>
        <v>38.796226537062708</v>
      </c>
      <c r="F45" s="41">
        <f>SEKTOR_USD!L46</f>
        <v>34.098135870828031</v>
      </c>
      <c r="G45" s="41">
        <f>SEKTOR_TL!L45</f>
        <v>53.733727201425992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119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121</v>
      </c>
      <c r="C7" s="146"/>
      <c r="D7" s="146"/>
      <c r="E7" s="146"/>
      <c r="F7" s="146" t="s">
        <v>122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217</v>
      </c>
      <c r="E8" s="7" t="s">
        <v>218</v>
      </c>
      <c r="F8" s="5">
        <v>2021</v>
      </c>
      <c r="G8" s="6">
        <v>2022</v>
      </c>
      <c r="H8" s="7" t="s">
        <v>217</v>
      </c>
      <c r="I8" s="7" t="s">
        <v>218</v>
      </c>
      <c r="J8" s="5" t="s">
        <v>123</v>
      </c>
      <c r="K8" s="5" t="s">
        <v>124</v>
      </c>
      <c r="L8" s="7" t="s">
        <v>217</v>
      </c>
      <c r="M8" s="7" t="s">
        <v>218</v>
      </c>
    </row>
    <row r="9" spans="1:13" ht="22.5" customHeight="1" x14ac:dyDescent="0.3">
      <c r="A9" s="52" t="s">
        <v>193</v>
      </c>
      <c r="B9" s="75">
        <v>3971997.8522100002</v>
      </c>
      <c r="C9" s="75">
        <v>5146880.2465000004</v>
      </c>
      <c r="D9" s="64">
        <f>(C9-B9)/B9*100</f>
        <v>29.57912964722026</v>
      </c>
      <c r="E9" s="77">
        <f t="shared" ref="E9:E23" si="0">C9/C$23*100</f>
        <v>31.779333940811611</v>
      </c>
      <c r="F9" s="75">
        <v>3971997.8522100002</v>
      </c>
      <c r="G9" s="75">
        <v>5146880.2465000004</v>
      </c>
      <c r="H9" s="64">
        <f t="shared" ref="H9:H22" si="1">(G9-F9)/F9*100</f>
        <v>29.57912964722026</v>
      </c>
      <c r="I9" s="66">
        <f t="shared" ref="I9:I23" si="2">G9/G$23*100</f>
        <v>31.779308776565589</v>
      </c>
      <c r="J9" s="75">
        <v>45832312.492799997</v>
      </c>
      <c r="K9" s="75">
        <v>68963849.207640007</v>
      </c>
      <c r="L9" s="64">
        <f t="shared" ref="L9:L23" si="3">(K9-J9)/J9*100</f>
        <v>50.469931488780638</v>
      </c>
      <c r="M9" s="77">
        <f t="shared" ref="M9:M23" si="4">K9/K$23*100</f>
        <v>32.966047013166779</v>
      </c>
    </row>
    <row r="10" spans="1:13" ht="22.5" customHeight="1" x14ac:dyDescent="0.3">
      <c r="A10" s="52" t="s">
        <v>194</v>
      </c>
      <c r="B10" s="75">
        <v>2363259.6974300002</v>
      </c>
      <c r="C10" s="75">
        <v>2354108.08653</v>
      </c>
      <c r="D10" s="64">
        <f t="shared" ref="D10:D23" si="5">(C10-B10)/B10*100</f>
        <v>-0.38724524900722529</v>
      </c>
      <c r="E10" s="77">
        <f t="shared" si="0"/>
        <v>14.535404639631128</v>
      </c>
      <c r="F10" s="75">
        <v>2363259.6974300002</v>
      </c>
      <c r="G10" s="75">
        <v>2354108.08653</v>
      </c>
      <c r="H10" s="64">
        <f t="shared" si="1"/>
        <v>-0.38724524900722529</v>
      </c>
      <c r="I10" s="66">
        <f t="shared" si="2"/>
        <v>14.535393129871387</v>
      </c>
      <c r="J10" s="75">
        <v>26686355.336139999</v>
      </c>
      <c r="K10" s="75">
        <v>30754800.65219</v>
      </c>
      <c r="L10" s="64">
        <f t="shared" si="3"/>
        <v>15.245413863392232</v>
      </c>
      <c r="M10" s="77">
        <f t="shared" si="4"/>
        <v>14.701386535546646</v>
      </c>
    </row>
    <row r="11" spans="1:13" ht="22.5" customHeight="1" x14ac:dyDescent="0.3">
      <c r="A11" s="52" t="s">
        <v>195</v>
      </c>
      <c r="B11" s="75">
        <v>1621440.6271899999</v>
      </c>
      <c r="C11" s="75">
        <v>1782212.3306100001</v>
      </c>
      <c r="D11" s="64">
        <f t="shared" si="5"/>
        <v>9.9153617298107193</v>
      </c>
      <c r="E11" s="77">
        <f t="shared" si="0"/>
        <v>11.004242977365209</v>
      </c>
      <c r="F11" s="75">
        <v>1621440.6271899999</v>
      </c>
      <c r="G11" s="75">
        <v>1782212.3306100001</v>
      </c>
      <c r="H11" s="64">
        <f t="shared" si="1"/>
        <v>9.9153617298107193</v>
      </c>
      <c r="I11" s="66">
        <f t="shared" si="2"/>
        <v>11.004234263731433</v>
      </c>
      <c r="J11" s="75">
        <v>17897160.426040001</v>
      </c>
      <c r="K11" s="75">
        <v>22629559.505729999</v>
      </c>
      <c r="L11" s="64">
        <f t="shared" si="3"/>
        <v>26.442178351401797</v>
      </c>
      <c r="M11" s="77">
        <f t="shared" si="4"/>
        <v>10.817364911100491</v>
      </c>
    </row>
    <row r="12" spans="1:13" ht="22.5" customHeight="1" x14ac:dyDescent="0.3">
      <c r="A12" s="52" t="s">
        <v>196</v>
      </c>
      <c r="B12" s="75">
        <v>1228271.1684999999</v>
      </c>
      <c r="C12" s="75">
        <v>1585428.5387200001</v>
      </c>
      <c r="D12" s="64">
        <f t="shared" si="5"/>
        <v>29.078055349631875</v>
      </c>
      <c r="E12" s="77">
        <f t="shared" si="0"/>
        <v>9.789204441960365</v>
      </c>
      <c r="F12" s="75">
        <v>1228271.1684999999</v>
      </c>
      <c r="G12" s="75">
        <v>1585428.5387200001</v>
      </c>
      <c r="H12" s="64">
        <f t="shared" si="1"/>
        <v>29.078055349631875</v>
      </c>
      <c r="I12" s="66">
        <f t="shared" si="2"/>
        <v>9.7891966904464578</v>
      </c>
      <c r="J12" s="75">
        <v>15537572.2236</v>
      </c>
      <c r="K12" s="75">
        <v>20042094.973730002</v>
      </c>
      <c r="L12" s="64">
        <f t="shared" si="3"/>
        <v>28.991162102455664</v>
      </c>
      <c r="M12" s="77">
        <f t="shared" si="4"/>
        <v>9.5805070734529387</v>
      </c>
    </row>
    <row r="13" spans="1:13" ht="22.5" customHeight="1" x14ac:dyDescent="0.3">
      <c r="A13" s="53" t="s">
        <v>197</v>
      </c>
      <c r="B13" s="75">
        <v>1000419.0088</v>
      </c>
      <c r="C13" s="75">
        <v>1429389.89121</v>
      </c>
      <c r="D13" s="64">
        <f t="shared" si="5"/>
        <v>42.87912151175032</v>
      </c>
      <c r="E13" s="77">
        <f t="shared" si="0"/>
        <v>8.8257461819270198</v>
      </c>
      <c r="F13" s="75">
        <v>1000419.0088</v>
      </c>
      <c r="G13" s="75">
        <v>1429389.89121</v>
      </c>
      <c r="H13" s="64">
        <f t="shared" si="1"/>
        <v>42.87912151175032</v>
      </c>
      <c r="I13" s="66">
        <f t="shared" si="2"/>
        <v>8.8257391933208815</v>
      </c>
      <c r="J13" s="75">
        <v>11010559.99353</v>
      </c>
      <c r="K13" s="75">
        <v>16752573.39508</v>
      </c>
      <c r="L13" s="64">
        <f t="shared" si="3"/>
        <v>52.150057807451297</v>
      </c>
      <c r="M13" s="77">
        <f t="shared" si="4"/>
        <v>8.0080524576135854</v>
      </c>
    </row>
    <row r="14" spans="1:13" ht="22.5" customHeight="1" x14ac:dyDescent="0.3">
      <c r="A14" s="52" t="s">
        <v>198</v>
      </c>
      <c r="B14" s="75">
        <v>1062879.3214</v>
      </c>
      <c r="C14" s="75">
        <v>1372723.3728</v>
      </c>
      <c r="D14" s="64">
        <f t="shared" si="5"/>
        <v>29.151385784030552</v>
      </c>
      <c r="E14" s="77">
        <f t="shared" si="0"/>
        <v>8.4758596243295035</v>
      </c>
      <c r="F14" s="75">
        <v>1062879.3214</v>
      </c>
      <c r="G14" s="75">
        <v>1372723.3728</v>
      </c>
      <c r="H14" s="64">
        <f t="shared" si="1"/>
        <v>29.151385784030552</v>
      </c>
      <c r="I14" s="66">
        <f t="shared" si="2"/>
        <v>8.4758529127786186</v>
      </c>
      <c r="J14" s="75">
        <v>12924619.8805</v>
      </c>
      <c r="K14" s="75">
        <v>16628149.993519999</v>
      </c>
      <c r="L14" s="64">
        <f t="shared" si="3"/>
        <v>28.654847471434685</v>
      </c>
      <c r="M14" s="77">
        <f t="shared" si="4"/>
        <v>7.948575677351287</v>
      </c>
    </row>
    <row r="15" spans="1:13" ht="22.5" customHeight="1" x14ac:dyDescent="0.3">
      <c r="A15" s="52" t="s">
        <v>199</v>
      </c>
      <c r="B15" s="75">
        <v>789897.49260999996</v>
      </c>
      <c r="C15" s="75">
        <v>848931.62482999999</v>
      </c>
      <c r="D15" s="64">
        <f t="shared" si="5"/>
        <v>7.4736447162198099</v>
      </c>
      <c r="E15" s="77">
        <f t="shared" si="0"/>
        <v>5.2417154288239693</v>
      </c>
      <c r="F15" s="75">
        <v>789897.49260999996</v>
      </c>
      <c r="G15" s="75">
        <v>848931.62482999999</v>
      </c>
      <c r="H15" s="64">
        <f t="shared" si="1"/>
        <v>7.4736447162198099</v>
      </c>
      <c r="I15" s="66">
        <f t="shared" si="2"/>
        <v>5.2417112782078217</v>
      </c>
      <c r="J15" s="75">
        <v>9347186.9277400002</v>
      </c>
      <c r="K15" s="75">
        <v>11770582.0591</v>
      </c>
      <c r="L15" s="64">
        <f t="shared" si="3"/>
        <v>25.926464829412993</v>
      </c>
      <c r="M15" s="77">
        <f t="shared" si="4"/>
        <v>5.6265647290702718</v>
      </c>
    </row>
    <row r="16" spans="1:13" ht="22.5" customHeight="1" x14ac:dyDescent="0.3">
      <c r="A16" s="52" t="s">
        <v>200</v>
      </c>
      <c r="B16" s="75">
        <v>591037.38759000006</v>
      </c>
      <c r="C16" s="75">
        <v>806544.22800999996</v>
      </c>
      <c r="D16" s="64">
        <f t="shared" si="5"/>
        <v>36.462471739519806</v>
      </c>
      <c r="E16" s="77">
        <f t="shared" si="0"/>
        <v>4.9799950906947705</v>
      </c>
      <c r="F16" s="75">
        <v>591037.38759000006</v>
      </c>
      <c r="G16" s="75">
        <v>806544.22800999996</v>
      </c>
      <c r="H16" s="64">
        <f t="shared" si="1"/>
        <v>36.462471739519806</v>
      </c>
      <c r="I16" s="66">
        <f t="shared" si="2"/>
        <v>4.9799911473200638</v>
      </c>
      <c r="J16" s="75">
        <v>7770875.7189199999</v>
      </c>
      <c r="K16" s="75">
        <v>10044227.51822</v>
      </c>
      <c r="L16" s="64">
        <f t="shared" si="3"/>
        <v>29.254769752204346</v>
      </c>
      <c r="M16" s="77">
        <f t="shared" si="4"/>
        <v>4.8013340377744145</v>
      </c>
    </row>
    <row r="17" spans="1:13" ht="22.5" customHeight="1" x14ac:dyDescent="0.3">
      <c r="A17" s="52" t="s">
        <v>201</v>
      </c>
      <c r="B17" s="75">
        <v>219735.61687999999</v>
      </c>
      <c r="C17" s="75">
        <v>267631.15359</v>
      </c>
      <c r="D17" s="64">
        <f t="shared" si="5"/>
        <v>21.796892734124341</v>
      </c>
      <c r="E17" s="77">
        <f t="shared" si="0"/>
        <v>1.6524844945994124</v>
      </c>
      <c r="F17" s="75">
        <v>219735.61687999999</v>
      </c>
      <c r="G17" s="75">
        <v>267631.15359</v>
      </c>
      <c r="H17" s="64">
        <f t="shared" si="1"/>
        <v>21.796892734124341</v>
      </c>
      <c r="I17" s="66">
        <f t="shared" si="2"/>
        <v>1.6524831860909823</v>
      </c>
      <c r="J17" s="75">
        <v>2414421.0498100002</v>
      </c>
      <c r="K17" s="75">
        <v>3454267.8897000002</v>
      </c>
      <c r="L17" s="64">
        <f t="shared" si="3"/>
        <v>43.068164932203082</v>
      </c>
      <c r="M17" s="77">
        <f t="shared" si="4"/>
        <v>1.651206522783641</v>
      </c>
    </row>
    <row r="18" spans="1:13" ht="22.5" customHeight="1" x14ac:dyDescent="0.3">
      <c r="A18" s="52" t="s">
        <v>202</v>
      </c>
      <c r="B18" s="75">
        <v>204185.36087999999</v>
      </c>
      <c r="C18" s="75">
        <v>200932.97010999999</v>
      </c>
      <c r="D18" s="64">
        <f t="shared" si="5"/>
        <v>-1.5928618760829933</v>
      </c>
      <c r="E18" s="77">
        <f t="shared" si="0"/>
        <v>1.2406575733303897</v>
      </c>
      <c r="F18" s="75">
        <v>204185.36087999999</v>
      </c>
      <c r="G18" s="75">
        <v>200932.97010999999</v>
      </c>
      <c r="H18" s="64">
        <f t="shared" si="1"/>
        <v>-1.5928618760829933</v>
      </c>
      <c r="I18" s="66">
        <f t="shared" si="2"/>
        <v>1.2406565909242617</v>
      </c>
      <c r="J18" s="75">
        <v>1960662.2095300001</v>
      </c>
      <c r="K18" s="75">
        <v>2542035.0260299998</v>
      </c>
      <c r="L18" s="64">
        <f t="shared" si="3"/>
        <v>29.651860155929839</v>
      </c>
      <c r="M18" s="77">
        <f t="shared" si="4"/>
        <v>1.2151416595803635</v>
      </c>
    </row>
    <row r="19" spans="1:13" ht="22.5" customHeight="1" x14ac:dyDescent="0.3">
      <c r="A19" s="52" t="s">
        <v>203</v>
      </c>
      <c r="B19" s="75">
        <v>189777.79089</v>
      </c>
      <c r="C19" s="75">
        <v>168624.22245999999</v>
      </c>
      <c r="D19" s="64">
        <f t="shared" si="5"/>
        <v>-11.14649313325665</v>
      </c>
      <c r="E19" s="77">
        <f t="shared" si="0"/>
        <v>1.0411677014848231</v>
      </c>
      <c r="F19" s="75">
        <v>189777.79089</v>
      </c>
      <c r="G19" s="75">
        <v>168624.22245999999</v>
      </c>
      <c r="H19" s="64">
        <f t="shared" si="1"/>
        <v>-11.14649313325665</v>
      </c>
      <c r="I19" s="66">
        <f t="shared" si="2"/>
        <v>1.0411668770433722</v>
      </c>
      <c r="J19" s="75">
        <v>2116098.0791199999</v>
      </c>
      <c r="K19" s="75">
        <v>2520264.6290099998</v>
      </c>
      <c r="L19" s="64">
        <f t="shared" si="3"/>
        <v>19.09961328721004</v>
      </c>
      <c r="M19" s="77">
        <f t="shared" si="4"/>
        <v>1.2047349908705618</v>
      </c>
    </row>
    <row r="20" spans="1:13" ht="22.5" customHeight="1" x14ac:dyDescent="0.3">
      <c r="A20" s="52" t="s">
        <v>204</v>
      </c>
      <c r="B20" s="75">
        <v>147506.18083999999</v>
      </c>
      <c r="C20" s="75">
        <v>127065.87463999999</v>
      </c>
      <c r="D20" s="64">
        <f t="shared" si="5"/>
        <v>-13.857254037491215</v>
      </c>
      <c r="E20" s="77">
        <f t="shared" si="0"/>
        <v>0.78456631381929809</v>
      </c>
      <c r="F20" s="75">
        <v>147506.18083999999</v>
      </c>
      <c r="G20" s="75">
        <v>127065.87463999999</v>
      </c>
      <c r="H20" s="64">
        <f t="shared" si="1"/>
        <v>-13.857254037491215</v>
      </c>
      <c r="I20" s="66">
        <f t="shared" si="2"/>
        <v>0.78456569256588282</v>
      </c>
      <c r="J20" s="75">
        <v>1508694.65757</v>
      </c>
      <c r="K20" s="75">
        <v>1663380.59889</v>
      </c>
      <c r="L20" s="64">
        <f t="shared" si="3"/>
        <v>10.252965405812931</v>
      </c>
      <c r="M20" s="77">
        <f t="shared" si="4"/>
        <v>0.79512793519829339</v>
      </c>
    </row>
    <row r="21" spans="1:13" ht="22.5" customHeight="1" x14ac:dyDescent="0.3">
      <c r="A21" s="52" t="s">
        <v>205</v>
      </c>
      <c r="B21" s="75">
        <v>100567.07782000001</v>
      </c>
      <c r="C21" s="75">
        <v>105210.65488</v>
      </c>
      <c r="D21" s="64">
        <f t="shared" si="5"/>
        <v>4.6173928492894101</v>
      </c>
      <c r="E21" s="77">
        <f t="shared" si="0"/>
        <v>0.64962159122250351</v>
      </c>
      <c r="F21" s="75">
        <v>100567.07782000001</v>
      </c>
      <c r="G21" s="75">
        <v>105210.65488</v>
      </c>
      <c r="H21" s="64">
        <f t="shared" si="1"/>
        <v>4.6173928492894101</v>
      </c>
      <c r="I21" s="66">
        <f t="shared" si="2"/>
        <v>0.64962107682413461</v>
      </c>
      <c r="J21" s="75">
        <v>1155597.7311499999</v>
      </c>
      <c r="K21" s="75">
        <v>1409420.00452</v>
      </c>
      <c r="L21" s="64">
        <f t="shared" si="3"/>
        <v>21.96458737569581</v>
      </c>
      <c r="M21" s="77">
        <f t="shared" si="4"/>
        <v>0.67372988404998646</v>
      </c>
    </row>
    <row r="22" spans="1:13" ht="22.5" customHeight="1" x14ac:dyDescent="0.3">
      <c r="A22" s="52" t="s">
        <v>206</v>
      </c>
      <c r="B22" s="75">
        <v>0</v>
      </c>
      <c r="C22" s="75">
        <v>12.824450000000001</v>
      </c>
      <c r="D22" s="64" t="e">
        <f t="shared" si="5"/>
        <v>#DIV/0!</v>
      </c>
      <c r="E22" s="77">
        <f t="shared" si="0"/>
        <v>7.9184371821043782E-5</v>
      </c>
      <c r="F22" s="75">
        <v>0</v>
      </c>
      <c r="G22" s="75">
        <v>12.824450000000001</v>
      </c>
      <c r="H22" s="64" t="e">
        <f t="shared" si="1"/>
        <v>#DIV/0!</v>
      </c>
      <c r="I22" s="66">
        <f t="shared" si="2"/>
        <v>7.918430911944603E-5</v>
      </c>
      <c r="J22" s="75">
        <v>0</v>
      </c>
      <c r="K22" s="75">
        <v>21393.641749999999</v>
      </c>
      <c r="L22" s="64" t="e">
        <f t="shared" si="3"/>
        <v>#DIV/0!</v>
      </c>
      <c r="M22" s="77">
        <f t="shared" si="4"/>
        <v>1.0226572440727635E-2</v>
      </c>
    </row>
    <row r="23" spans="1:13" ht="24" customHeight="1" x14ac:dyDescent="0.25">
      <c r="A23" s="68" t="s">
        <v>42</v>
      </c>
      <c r="B23" s="76">
        <f>SUM(B9:B22)</f>
        <v>13490974.583040001</v>
      </c>
      <c r="C23" s="76">
        <f>SUM(C9:C21)</f>
        <v>16195683.19489</v>
      </c>
      <c r="D23" s="74">
        <f t="shared" si="5"/>
        <v>20.048281873202754</v>
      </c>
      <c r="E23" s="78">
        <f t="shared" si="0"/>
        <v>100</v>
      </c>
      <c r="F23" s="67">
        <f>SUM(F9:F22)</f>
        <v>13490974.583040001</v>
      </c>
      <c r="G23" s="67">
        <f>SUM(G9:G22)</f>
        <v>16195696.019339999</v>
      </c>
      <c r="H23" s="74">
        <f>(G23-F23)/F23*100</f>
        <v>20.048376932680632</v>
      </c>
      <c r="I23" s="70">
        <f t="shared" si="2"/>
        <v>100</v>
      </c>
      <c r="J23" s="76">
        <f>SUM(J9:J22)</f>
        <v>156162116.72645</v>
      </c>
      <c r="K23" s="76">
        <f>SUM(K9:K22)</f>
        <v>209196599.09511003</v>
      </c>
      <c r="L23" s="74">
        <f t="shared" si="3"/>
        <v>33.961170276374276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F1" sqref="F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164</v>
      </c>
      <c r="C5" s="79">
        <v>1487284.1912100001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1487284.1912100001</v>
      </c>
      <c r="P5" s="57">
        <f t="shared" ref="P5:P24" si="0">O5/O$26*100</f>
        <v>9.1832063866472176</v>
      </c>
    </row>
    <row r="6" spans="1:16" x14ac:dyDescent="0.25">
      <c r="A6" s="54" t="s">
        <v>98</v>
      </c>
      <c r="B6" s="55" t="s">
        <v>165</v>
      </c>
      <c r="C6" s="79">
        <v>1091247.4226200001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1091247.4226200001</v>
      </c>
      <c r="P6" s="57">
        <f t="shared" si="0"/>
        <v>6.7378853080280905</v>
      </c>
    </row>
    <row r="7" spans="1:16" x14ac:dyDescent="0.25">
      <c r="A7" s="54" t="s">
        <v>97</v>
      </c>
      <c r="B7" s="55" t="s">
        <v>166</v>
      </c>
      <c r="C7" s="79">
        <v>954254.24534000002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954254.24534000002</v>
      </c>
      <c r="P7" s="57">
        <f t="shared" si="0"/>
        <v>5.8920236845670768</v>
      </c>
    </row>
    <row r="8" spans="1:16" x14ac:dyDescent="0.25">
      <c r="A8" s="54" t="s">
        <v>96</v>
      </c>
      <c r="B8" s="55" t="s">
        <v>167</v>
      </c>
      <c r="C8" s="79">
        <v>898848.63422000001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898848.63422000001</v>
      </c>
      <c r="P8" s="57">
        <f t="shared" si="0"/>
        <v>5.5499228507786578</v>
      </c>
    </row>
    <row r="9" spans="1:16" x14ac:dyDescent="0.25">
      <c r="A9" s="54" t="s">
        <v>95</v>
      </c>
      <c r="B9" s="55" t="s">
        <v>168</v>
      </c>
      <c r="C9" s="79">
        <v>675122.40466999996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675122.40466999996</v>
      </c>
      <c r="P9" s="57">
        <f t="shared" si="0"/>
        <v>4.1685297369363212</v>
      </c>
    </row>
    <row r="10" spans="1:16" x14ac:dyDescent="0.25">
      <c r="A10" s="54" t="s">
        <v>94</v>
      </c>
      <c r="B10" s="55" t="s">
        <v>169</v>
      </c>
      <c r="C10" s="79">
        <v>660200.20545999997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660200.20545999997</v>
      </c>
      <c r="P10" s="57">
        <f t="shared" si="0"/>
        <v>4.0763929174246396</v>
      </c>
    </row>
    <row r="11" spans="1:16" x14ac:dyDescent="0.25">
      <c r="A11" s="54" t="s">
        <v>93</v>
      </c>
      <c r="B11" s="55" t="s">
        <v>170</v>
      </c>
      <c r="C11" s="79">
        <v>611074.21377999999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611074.21377999999</v>
      </c>
      <c r="P11" s="57">
        <f t="shared" si="0"/>
        <v>3.7730654678273114</v>
      </c>
    </row>
    <row r="12" spans="1:16" x14ac:dyDescent="0.25">
      <c r="A12" s="54" t="s">
        <v>92</v>
      </c>
      <c r="B12" s="55" t="s">
        <v>171</v>
      </c>
      <c r="C12" s="79">
        <v>554699.49879999994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554699.49879999994</v>
      </c>
      <c r="P12" s="57">
        <f t="shared" si="0"/>
        <v>3.42498092170666</v>
      </c>
    </row>
    <row r="13" spans="1:16" x14ac:dyDescent="0.25">
      <c r="A13" s="54" t="s">
        <v>91</v>
      </c>
      <c r="B13" s="55" t="s">
        <v>172</v>
      </c>
      <c r="C13" s="79">
        <v>521501.50335000001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521501.50335000001</v>
      </c>
      <c r="P13" s="57">
        <f t="shared" si="0"/>
        <v>3.2200005651331804</v>
      </c>
    </row>
    <row r="14" spans="1:16" x14ac:dyDescent="0.25">
      <c r="A14" s="54" t="s">
        <v>90</v>
      </c>
      <c r="B14" s="55" t="s">
        <v>173</v>
      </c>
      <c r="C14" s="79">
        <v>431131.43154000002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431131.43154000002</v>
      </c>
      <c r="P14" s="57">
        <f t="shared" si="0"/>
        <v>2.6620123706024543</v>
      </c>
    </row>
    <row r="15" spans="1:16" x14ac:dyDescent="0.25">
      <c r="A15" s="54" t="s">
        <v>89</v>
      </c>
      <c r="B15" s="55" t="s">
        <v>207</v>
      </c>
      <c r="C15" s="79">
        <v>383845.90983000002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383845.90983000002</v>
      </c>
      <c r="P15" s="57">
        <f t="shared" si="0"/>
        <v>2.3700488658939549</v>
      </c>
    </row>
    <row r="16" spans="1:16" x14ac:dyDescent="0.25">
      <c r="A16" s="54" t="s">
        <v>88</v>
      </c>
      <c r="B16" s="55" t="s">
        <v>208</v>
      </c>
      <c r="C16" s="79">
        <v>380853.26371999999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380853.26371999999</v>
      </c>
      <c r="P16" s="57">
        <f t="shared" si="0"/>
        <v>2.3515708325545637</v>
      </c>
    </row>
    <row r="17" spans="1:16" x14ac:dyDescent="0.25">
      <c r="A17" s="54" t="s">
        <v>87</v>
      </c>
      <c r="B17" s="55" t="s">
        <v>209</v>
      </c>
      <c r="C17" s="79">
        <v>344790.45977000002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344790.45977000002</v>
      </c>
      <c r="P17" s="57">
        <f t="shared" si="0"/>
        <v>2.1289017733987499</v>
      </c>
    </row>
    <row r="18" spans="1:16" x14ac:dyDescent="0.25">
      <c r="A18" s="54" t="s">
        <v>86</v>
      </c>
      <c r="B18" s="55" t="s">
        <v>210</v>
      </c>
      <c r="C18" s="79">
        <v>317805.71052999998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317805.71052999998</v>
      </c>
      <c r="P18" s="57">
        <f t="shared" si="0"/>
        <v>1.962284980839935</v>
      </c>
    </row>
    <row r="19" spans="1:16" x14ac:dyDescent="0.25">
      <c r="A19" s="54" t="s">
        <v>85</v>
      </c>
      <c r="B19" s="55" t="s">
        <v>211</v>
      </c>
      <c r="C19" s="79">
        <v>278746.73228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278746.73228</v>
      </c>
      <c r="P19" s="57">
        <f t="shared" si="0"/>
        <v>1.7211161036063911</v>
      </c>
    </row>
    <row r="20" spans="1:16" x14ac:dyDescent="0.25">
      <c r="A20" s="54" t="s">
        <v>84</v>
      </c>
      <c r="B20" s="55" t="s">
        <v>212</v>
      </c>
      <c r="C20" s="79">
        <v>259503.33718999999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259503.33718999999</v>
      </c>
      <c r="P20" s="57">
        <f t="shared" si="0"/>
        <v>1.6022981468663993</v>
      </c>
    </row>
    <row r="21" spans="1:16" x14ac:dyDescent="0.25">
      <c r="A21" s="54" t="s">
        <v>83</v>
      </c>
      <c r="B21" s="55" t="s">
        <v>213</v>
      </c>
      <c r="C21" s="79">
        <v>227204.48696000001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227204.48696000001</v>
      </c>
      <c r="P21" s="57">
        <f t="shared" si="0"/>
        <v>1.4028695444066439</v>
      </c>
    </row>
    <row r="22" spans="1:16" x14ac:dyDescent="0.25">
      <c r="A22" s="54" t="s">
        <v>82</v>
      </c>
      <c r="B22" s="55" t="s">
        <v>214</v>
      </c>
      <c r="C22" s="79">
        <v>199108.83804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199108.83804</v>
      </c>
      <c r="P22" s="57">
        <f t="shared" si="0"/>
        <v>1.2293935240710576</v>
      </c>
    </row>
    <row r="23" spans="1:16" x14ac:dyDescent="0.25">
      <c r="A23" s="54" t="s">
        <v>81</v>
      </c>
      <c r="B23" s="55" t="s">
        <v>215</v>
      </c>
      <c r="C23" s="79">
        <v>192660.84349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192660.84349</v>
      </c>
      <c r="P23" s="57">
        <f t="shared" si="0"/>
        <v>1.1895805111428068</v>
      </c>
    </row>
    <row r="24" spans="1:16" x14ac:dyDescent="0.25">
      <c r="A24" s="54" t="s">
        <v>80</v>
      </c>
      <c r="B24" s="55" t="s">
        <v>216</v>
      </c>
      <c r="C24" s="79">
        <v>191774.19938999999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191774.19938999999</v>
      </c>
      <c r="P24" s="57">
        <f t="shared" si="0"/>
        <v>1.1841059449436067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10661657.532189999</v>
      </c>
      <c r="P25" s="60">
        <f>SUM(P5:P24)</f>
        <v>65.83019043737572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16195696.019339999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2022-02-01T14:28:47Z</dcterms:modified>
</cp:coreProperties>
</file>