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2\202202 - Şubat\dağıtım\"/>
    </mc:Choice>
  </mc:AlternateContent>
  <xr:revisionPtr revIDLastSave="0" documentId="13_ncr:1_{12EB8E9C-23E2-4850-8BCB-FF6C131B55A3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2_AYLIK_IHR" sheetId="22" r:id="rId14"/>
  </sheets>
  <definedNames>
    <definedName name="_xlnm._FilterDatabase" localSheetId="13" hidden="1">'2002_2022_AYLIK_IHR'!$A$1:$O$82</definedName>
  </definedNames>
  <calcPr calcId="191029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M46" i="1"/>
  <c r="L46" i="1"/>
  <c r="I46" i="1"/>
  <c r="H46" i="1"/>
  <c r="E46" i="1"/>
  <c r="D46" i="1"/>
  <c r="K45" i="1"/>
  <c r="M45" i="1" s="1"/>
  <c r="C45" i="1"/>
  <c r="M44" i="1"/>
  <c r="K44" i="1"/>
  <c r="L44" i="1" s="1"/>
  <c r="J44" i="1"/>
  <c r="J45" i="1" s="1"/>
  <c r="G44" i="1"/>
  <c r="H44" i="1" s="1"/>
  <c r="F44" i="1"/>
  <c r="F45" i="1" s="1"/>
  <c r="C44" i="1"/>
  <c r="D44" i="1" s="1"/>
  <c r="B44" i="1"/>
  <c r="B45" i="1" s="1"/>
  <c r="D45" i="1" l="1"/>
  <c r="L45" i="1"/>
  <c r="E45" i="1"/>
  <c r="I44" i="1"/>
  <c r="G45" i="1"/>
  <c r="I45" i="1" l="1"/>
  <c r="H45" i="1"/>
  <c r="O82" i="22" l="1"/>
  <c r="C23" i="4"/>
  <c r="N23" i="4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L32" i="2" s="1"/>
  <c r="G32" i="3" s="1"/>
  <c r="K31" i="2"/>
  <c r="K30" i="2"/>
  <c r="K28" i="2"/>
  <c r="K26" i="2"/>
  <c r="K25" i="2"/>
  <c r="K24" i="2"/>
  <c r="K21" i="2"/>
  <c r="K19" i="2"/>
  <c r="L19" i="2" s="1"/>
  <c r="G19" i="3" s="1"/>
  <c r="K17" i="2"/>
  <c r="K16" i="2"/>
  <c r="K15" i="2"/>
  <c r="K14" i="2"/>
  <c r="K13" i="2"/>
  <c r="K12" i="2"/>
  <c r="L12" i="2" s="1"/>
  <c r="G12" i="3" s="1"/>
  <c r="K11" i="2"/>
  <c r="K10" i="2"/>
  <c r="J43" i="2"/>
  <c r="J41" i="2"/>
  <c r="L41" i="2" s="1"/>
  <c r="G41" i="3" s="1"/>
  <c r="J40" i="2"/>
  <c r="J39" i="2"/>
  <c r="J38" i="2"/>
  <c r="J37" i="2"/>
  <c r="J36" i="2"/>
  <c r="J35" i="2"/>
  <c r="L35" i="2" s="1"/>
  <c r="G35" i="3" s="1"/>
  <c r="J34" i="2"/>
  <c r="J33" i="2"/>
  <c r="J32" i="2"/>
  <c r="J31" i="2"/>
  <c r="J30" i="2"/>
  <c r="J28" i="2"/>
  <c r="J26" i="2"/>
  <c r="J25" i="2"/>
  <c r="L25" i="2" s="1"/>
  <c r="G25" i="3" s="1"/>
  <c r="J24" i="2"/>
  <c r="J21" i="2"/>
  <c r="J19" i="2"/>
  <c r="J17" i="2"/>
  <c r="J16" i="2"/>
  <c r="J15" i="2"/>
  <c r="J14" i="2"/>
  <c r="J13" i="2"/>
  <c r="J12" i="2"/>
  <c r="J11" i="2"/>
  <c r="L11" i="2" s="1"/>
  <c r="G11" i="3" s="1"/>
  <c r="J10" i="2"/>
  <c r="G43" i="2"/>
  <c r="G41" i="2"/>
  <c r="G40" i="2"/>
  <c r="G39" i="2"/>
  <c r="G38" i="2"/>
  <c r="G37" i="2"/>
  <c r="G36" i="2"/>
  <c r="H36" i="2" s="1"/>
  <c r="E36" i="3" s="1"/>
  <c r="G35" i="2"/>
  <c r="G34" i="2"/>
  <c r="G33" i="2"/>
  <c r="G32" i="2"/>
  <c r="G31" i="2"/>
  <c r="G30" i="2"/>
  <c r="G28" i="2"/>
  <c r="G26" i="2"/>
  <c r="H26" i="2" s="1"/>
  <c r="E26" i="3" s="1"/>
  <c r="G25" i="2"/>
  <c r="G24" i="2"/>
  <c r="G21" i="2"/>
  <c r="G19" i="2"/>
  <c r="G17" i="2"/>
  <c r="G16" i="2"/>
  <c r="G15" i="2"/>
  <c r="G14" i="2"/>
  <c r="H14" i="2" s="1"/>
  <c r="E14" i="3" s="1"/>
  <c r="G13" i="2"/>
  <c r="G12" i="2"/>
  <c r="G11" i="2"/>
  <c r="G10" i="2"/>
  <c r="F43" i="2"/>
  <c r="F41" i="2"/>
  <c r="H41" i="2" s="1"/>
  <c r="E41" i="3" s="1"/>
  <c r="F40" i="2"/>
  <c r="F39" i="2"/>
  <c r="H39" i="2" s="1"/>
  <c r="E39" i="3" s="1"/>
  <c r="F38" i="2"/>
  <c r="F37" i="2"/>
  <c r="F36" i="2"/>
  <c r="F35" i="2"/>
  <c r="F34" i="2"/>
  <c r="F33" i="2"/>
  <c r="H33" i="2" s="1"/>
  <c r="E33" i="3" s="1"/>
  <c r="F32" i="2"/>
  <c r="F31" i="2"/>
  <c r="F30" i="2"/>
  <c r="F28" i="2"/>
  <c r="F26" i="2"/>
  <c r="F25" i="2"/>
  <c r="F24" i="2"/>
  <c r="F21" i="2"/>
  <c r="F19" i="2"/>
  <c r="F17" i="2"/>
  <c r="H17" i="2" s="1"/>
  <c r="E17" i="3" s="1"/>
  <c r="F16" i="2"/>
  <c r="F15" i="2"/>
  <c r="F14" i="2"/>
  <c r="F13" i="2"/>
  <c r="F12" i="2"/>
  <c r="F11" i="2"/>
  <c r="H11" i="2" s="1"/>
  <c r="E11" i="3" s="1"/>
  <c r="F10" i="2"/>
  <c r="C43" i="2"/>
  <c r="D43" i="2" s="1"/>
  <c r="C43" i="3" s="1"/>
  <c r="C41" i="2"/>
  <c r="C40" i="2"/>
  <c r="C39" i="2"/>
  <c r="C38" i="2"/>
  <c r="C37" i="2"/>
  <c r="C36" i="2"/>
  <c r="C35" i="2"/>
  <c r="C34" i="2"/>
  <c r="D34" i="2" s="1"/>
  <c r="C34" i="3" s="1"/>
  <c r="C33" i="2"/>
  <c r="C32" i="2"/>
  <c r="C31" i="2"/>
  <c r="C30" i="2"/>
  <c r="C28" i="2"/>
  <c r="C26" i="2"/>
  <c r="C25" i="2"/>
  <c r="C24" i="2"/>
  <c r="D24" i="2" s="1"/>
  <c r="C24" i="3" s="1"/>
  <c r="C21" i="2"/>
  <c r="C19" i="2"/>
  <c r="C17" i="2"/>
  <c r="C16" i="2"/>
  <c r="C15" i="2"/>
  <c r="C14" i="2"/>
  <c r="C13" i="2"/>
  <c r="C12" i="2"/>
  <c r="D12" i="2" s="1"/>
  <c r="C12" i="3" s="1"/>
  <c r="C11" i="2"/>
  <c r="C10" i="2"/>
  <c r="D10" i="2" s="1"/>
  <c r="C10" i="3" s="1"/>
  <c r="B43" i="2"/>
  <c r="B41" i="2"/>
  <c r="B40" i="2"/>
  <c r="B39" i="2"/>
  <c r="D39" i="2" s="1"/>
  <c r="C39" i="3" s="1"/>
  <c r="B38" i="2"/>
  <c r="B37" i="2"/>
  <c r="D37" i="2" s="1"/>
  <c r="C37" i="3" s="1"/>
  <c r="B36" i="2"/>
  <c r="B35" i="2"/>
  <c r="B34" i="2"/>
  <c r="B33" i="2"/>
  <c r="D33" i="2" s="1"/>
  <c r="C33" i="3" s="1"/>
  <c r="B32" i="2"/>
  <c r="B31" i="2"/>
  <c r="D31" i="2" s="1"/>
  <c r="C31" i="3" s="1"/>
  <c r="B30" i="2"/>
  <c r="B28" i="2"/>
  <c r="D28" i="2" s="1"/>
  <c r="C28" i="3" s="1"/>
  <c r="B26" i="2"/>
  <c r="B25" i="2"/>
  <c r="B24" i="2"/>
  <c r="B21" i="2"/>
  <c r="B19" i="2"/>
  <c r="B17" i="2"/>
  <c r="D17" i="2" s="1"/>
  <c r="C17" i="3" s="1"/>
  <c r="B16" i="2"/>
  <c r="B15" i="2"/>
  <c r="D15" i="2" s="1"/>
  <c r="C15" i="3" s="1"/>
  <c r="B14" i="2"/>
  <c r="B13" i="2"/>
  <c r="B12" i="2"/>
  <c r="B11" i="2"/>
  <c r="D11" i="2" s="1"/>
  <c r="C11" i="3" s="1"/>
  <c r="B10" i="2"/>
  <c r="C7" i="2"/>
  <c r="B7" i="2"/>
  <c r="F6" i="2"/>
  <c r="B6" i="2"/>
  <c r="K42" i="1"/>
  <c r="K42" i="2" s="1"/>
  <c r="J42" i="1"/>
  <c r="J42" i="2" s="1"/>
  <c r="G42" i="1"/>
  <c r="F42" i="1"/>
  <c r="F42" i="2" s="1"/>
  <c r="C42" i="1"/>
  <c r="C42" i="2" s="1"/>
  <c r="B42" i="1"/>
  <c r="B42" i="2" s="1"/>
  <c r="K29" i="1"/>
  <c r="K29" i="2" s="1"/>
  <c r="J29" i="1"/>
  <c r="J29" i="2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H27" i="1" s="1"/>
  <c r="D27" i="3" s="1"/>
  <c r="C27" i="1"/>
  <c r="C27" i="2" s="1"/>
  <c r="B27" i="1"/>
  <c r="B27" i="2" s="1"/>
  <c r="K23" i="1"/>
  <c r="K23" i="2" s="1"/>
  <c r="J23" i="1"/>
  <c r="L23" i="1" s="1"/>
  <c r="F23" i="3" s="1"/>
  <c r="G23" i="1"/>
  <c r="F23" i="1"/>
  <c r="F23" i="2" s="1"/>
  <c r="C23" i="1"/>
  <c r="C23" i="2" s="1"/>
  <c r="B23" i="1"/>
  <c r="B23" i="2" s="1"/>
  <c r="K20" i="1"/>
  <c r="K20" i="2" s="1"/>
  <c r="J20" i="1"/>
  <c r="J20" i="2"/>
  <c r="G20" i="1"/>
  <c r="G20" i="2" s="1"/>
  <c r="F20" i="1"/>
  <c r="F20" i="2" s="1"/>
  <c r="C20" i="1"/>
  <c r="C20" i="2" s="1"/>
  <c r="B20" i="1"/>
  <c r="K18" i="1"/>
  <c r="K18" i="2" s="1"/>
  <c r="J18" i="1"/>
  <c r="J18" i="2" s="1"/>
  <c r="G18" i="1"/>
  <c r="G18" i="2" s="1"/>
  <c r="F18" i="1"/>
  <c r="F18" i="2"/>
  <c r="C18" i="1"/>
  <c r="C18" i="2" s="1"/>
  <c r="B18" i="1"/>
  <c r="B18" i="2" s="1"/>
  <c r="K9" i="1"/>
  <c r="K9" i="2" s="1"/>
  <c r="J9" i="1"/>
  <c r="J9" i="2" s="1"/>
  <c r="G9" i="1"/>
  <c r="G9" i="2" s="1"/>
  <c r="F9" i="1"/>
  <c r="F9" i="2" s="1"/>
  <c r="C9" i="1"/>
  <c r="C9" i="2" s="1"/>
  <c r="B9" i="1"/>
  <c r="B9" i="2" s="1"/>
  <c r="G27" i="2"/>
  <c r="K27" i="2"/>
  <c r="G42" i="2"/>
  <c r="J46" i="2"/>
  <c r="F46" i="2"/>
  <c r="C46" i="2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/>
  <c r="L24" i="1"/>
  <c r="F24" i="3" s="1"/>
  <c r="L21" i="1"/>
  <c r="F21" i="3" s="1"/>
  <c r="L20" i="1"/>
  <c r="F20" i="3"/>
  <c r="L19" i="1"/>
  <c r="F19" i="3" s="1"/>
  <c r="L17" i="1"/>
  <c r="F17" i="3" s="1"/>
  <c r="L16" i="1"/>
  <c r="F16" i="3" s="1"/>
  <c r="L15" i="1"/>
  <c r="F15" i="3" s="1"/>
  <c r="L14" i="1"/>
  <c r="F14" i="3"/>
  <c r="L13" i="1"/>
  <c r="F13" i="3" s="1"/>
  <c r="L12" i="1"/>
  <c r="F12" i="3" s="1"/>
  <c r="L11" i="1"/>
  <c r="F11" i="3" s="1"/>
  <c r="L10" i="1"/>
  <c r="F10" i="3" s="1"/>
  <c r="P5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P6" i="23"/>
  <c r="O2" i="22"/>
  <c r="O3" i="22"/>
  <c r="O25" i="22"/>
  <c r="O24" i="22"/>
  <c r="O58" i="22"/>
  <c r="O59" i="22"/>
  <c r="O62" i="22"/>
  <c r="I23" i="4"/>
  <c r="E23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E14" i="4"/>
  <c r="I13" i="4"/>
  <c r="H13" i="4"/>
  <c r="I12" i="4"/>
  <c r="H12" i="4"/>
  <c r="E12" i="4"/>
  <c r="I11" i="4"/>
  <c r="H11" i="4"/>
  <c r="I10" i="4"/>
  <c r="H10" i="4"/>
  <c r="I9" i="4"/>
  <c r="H9" i="4"/>
  <c r="D46" i="3"/>
  <c r="B46" i="3"/>
  <c r="H43" i="1"/>
  <c r="D43" i="3"/>
  <c r="D43" i="1"/>
  <c r="B43" i="3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/>
  <c r="D32" i="1"/>
  <c r="B32" i="3"/>
  <c r="H31" i="1"/>
  <c r="D31" i="3" s="1"/>
  <c r="D31" i="1"/>
  <c r="B31" i="3"/>
  <c r="H30" i="1"/>
  <c r="D30" i="3"/>
  <c r="D30" i="1"/>
  <c r="B30" i="3" s="1"/>
  <c r="H28" i="1"/>
  <c r="D28" i="3"/>
  <c r="D28" i="1"/>
  <c r="B28" i="3" s="1"/>
  <c r="H26" i="1"/>
  <c r="D26" i="3"/>
  <c r="D26" i="1"/>
  <c r="B26" i="3"/>
  <c r="H25" i="1"/>
  <c r="D25" i="3" s="1"/>
  <c r="D25" i="1"/>
  <c r="B25" i="3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/>
  <c r="H16" i="1"/>
  <c r="D16" i="3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45" i="3"/>
  <c r="H24" i="2"/>
  <c r="E24" i="3" s="1"/>
  <c r="H43" i="2"/>
  <c r="E43" i="3" s="1"/>
  <c r="F46" i="3"/>
  <c r="F45" i="3"/>
  <c r="D19" i="2" l="1"/>
  <c r="C19" i="3" s="1"/>
  <c r="D40" i="2"/>
  <c r="C40" i="3" s="1"/>
  <c r="H12" i="2"/>
  <c r="E12" i="3" s="1"/>
  <c r="H34" i="2"/>
  <c r="E34" i="3" s="1"/>
  <c r="L26" i="2"/>
  <c r="G26" i="3" s="1"/>
  <c r="L36" i="2"/>
  <c r="G36" i="3" s="1"/>
  <c r="L30" i="2"/>
  <c r="G30" i="3" s="1"/>
  <c r="L38" i="2"/>
  <c r="G38" i="3" s="1"/>
  <c r="D16" i="2"/>
  <c r="C16" i="3" s="1"/>
  <c r="D30" i="2"/>
  <c r="C30" i="3" s="1"/>
  <c r="D13" i="2"/>
  <c r="C13" i="3" s="1"/>
  <c r="D25" i="2"/>
  <c r="C25" i="3" s="1"/>
  <c r="D35" i="2"/>
  <c r="C35" i="3" s="1"/>
  <c r="H19" i="2"/>
  <c r="E19" i="3" s="1"/>
  <c r="H40" i="2"/>
  <c r="E40" i="3" s="1"/>
  <c r="H15" i="2"/>
  <c r="E15" i="3" s="1"/>
  <c r="H28" i="2"/>
  <c r="E28" i="3" s="1"/>
  <c r="H37" i="2"/>
  <c r="E37" i="3" s="1"/>
  <c r="L34" i="2"/>
  <c r="G34" i="3" s="1"/>
  <c r="L43" i="2"/>
  <c r="G43" i="3" s="1"/>
  <c r="L31" i="2"/>
  <c r="G31" i="3" s="1"/>
  <c r="D42" i="2"/>
  <c r="C42" i="3" s="1"/>
  <c r="L27" i="2"/>
  <c r="G27" i="3" s="1"/>
  <c r="D26" i="2"/>
  <c r="C26" i="3" s="1"/>
  <c r="H25" i="2"/>
  <c r="E25" i="3" s="1"/>
  <c r="L10" i="2"/>
  <c r="G10" i="3" s="1"/>
  <c r="L28" i="2"/>
  <c r="G28" i="3" s="1"/>
  <c r="D23" i="1"/>
  <c r="B23" i="3" s="1"/>
  <c r="F27" i="2"/>
  <c r="H27" i="2" s="1"/>
  <c r="E27" i="3" s="1"/>
  <c r="L39" i="2"/>
  <c r="G39" i="3" s="1"/>
  <c r="D14" i="2"/>
  <c r="C14" i="3" s="1"/>
  <c r="H16" i="2"/>
  <c r="E16" i="3" s="1"/>
  <c r="H38" i="2"/>
  <c r="E38" i="3" s="1"/>
  <c r="D46" i="2"/>
  <c r="C46" i="3" s="1"/>
  <c r="H42" i="2"/>
  <c r="E42" i="3" s="1"/>
  <c r="D41" i="2"/>
  <c r="C41" i="3" s="1"/>
  <c r="H35" i="2"/>
  <c r="E35" i="3" s="1"/>
  <c r="D27" i="2"/>
  <c r="C27" i="3" s="1"/>
  <c r="D20" i="1"/>
  <c r="B20" i="3" s="1"/>
  <c r="D18" i="2"/>
  <c r="C18" i="3" s="1"/>
  <c r="J23" i="2"/>
  <c r="G22" i="1"/>
  <c r="G22" i="2" s="1"/>
  <c r="H31" i="2"/>
  <c r="E31" i="3" s="1"/>
  <c r="L21" i="2"/>
  <c r="G21" i="3" s="1"/>
  <c r="L33" i="2"/>
  <c r="G33" i="3" s="1"/>
  <c r="E46" i="2"/>
  <c r="K8" i="1"/>
  <c r="K8" i="2" s="1"/>
  <c r="L27" i="1"/>
  <c r="F27" i="3" s="1"/>
  <c r="D38" i="2"/>
  <c r="C38" i="3" s="1"/>
  <c r="H32" i="2"/>
  <c r="E32" i="3" s="1"/>
  <c r="L24" i="2"/>
  <c r="G24" i="3" s="1"/>
  <c r="D18" i="1"/>
  <c r="B18" i="3" s="1"/>
  <c r="H21" i="2"/>
  <c r="E21" i="3" s="1"/>
  <c r="L16" i="2"/>
  <c r="G16" i="3" s="1"/>
  <c r="L13" i="2"/>
  <c r="G13" i="3" s="1"/>
  <c r="L20" i="2"/>
  <c r="G20" i="3" s="1"/>
  <c r="H23" i="1"/>
  <c r="D23" i="3" s="1"/>
  <c r="D32" i="2"/>
  <c r="C32" i="3" s="1"/>
  <c r="L17" i="2"/>
  <c r="G17" i="3" s="1"/>
  <c r="F22" i="1"/>
  <c r="F22" i="2" s="1"/>
  <c r="H22" i="2" s="1"/>
  <c r="E22" i="3" s="1"/>
  <c r="H18" i="1"/>
  <c r="D18" i="3" s="1"/>
  <c r="H20" i="1"/>
  <c r="D20" i="3" s="1"/>
  <c r="D21" i="2"/>
  <c r="C21" i="3" s="1"/>
  <c r="H30" i="2"/>
  <c r="E30" i="3" s="1"/>
  <c r="H13" i="2"/>
  <c r="E13" i="3" s="1"/>
  <c r="L40" i="2"/>
  <c r="G40" i="3" s="1"/>
  <c r="L15" i="2"/>
  <c r="G15" i="3" s="1"/>
  <c r="L37" i="2"/>
  <c r="G37" i="3" s="1"/>
  <c r="O25" i="23"/>
  <c r="P8" i="23"/>
  <c r="P7" i="23"/>
  <c r="P25" i="23" s="1"/>
  <c r="E18" i="4"/>
  <c r="E10" i="4"/>
  <c r="E20" i="4"/>
  <c r="E16" i="4"/>
  <c r="E9" i="4"/>
  <c r="E11" i="4"/>
  <c r="E13" i="4"/>
  <c r="E15" i="4"/>
  <c r="E17" i="4"/>
  <c r="E19" i="4"/>
  <c r="E21" i="4"/>
  <c r="D23" i="4"/>
  <c r="L42" i="2"/>
  <c r="G42" i="3" s="1"/>
  <c r="L42" i="1"/>
  <c r="F42" i="3" s="1"/>
  <c r="D29" i="1"/>
  <c r="B29" i="3" s="1"/>
  <c r="L29" i="2"/>
  <c r="G29" i="3" s="1"/>
  <c r="D29" i="2"/>
  <c r="C29" i="3" s="1"/>
  <c r="D36" i="2"/>
  <c r="C36" i="3" s="1"/>
  <c r="L29" i="1"/>
  <c r="F29" i="3" s="1"/>
  <c r="K22" i="1"/>
  <c r="K22" i="2" s="1"/>
  <c r="G29" i="2"/>
  <c r="H29" i="2" s="1"/>
  <c r="E29" i="3" s="1"/>
  <c r="H29" i="1"/>
  <c r="D29" i="3" s="1"/>
  <c r="J22" i="1"/>
  <c r="J22" i="2" s="1"/>
  <c r="B22" i="1"/>
  <c r="B22" i="2" s="1"/>
  <c r="D27" i="1"/>
  <c r="B27" i="3" s="1"/>
  <c r="L23" i="2"/>
  <c r="G23" i="3" s="1"/>
  <c r="G23" i="2"/>
  <c r="H23" i="2" s="1"/>
  <c r="E23" i="3" s="1"/>
  <c r="D23" i="2"/>
  <c r="C23" i="3" s="1"/>
  <c r="C22" i="1"/>
  <c r="H20" i="2"/>
  <c r="E20" i="3" s="1"/>
  <c r="F8" i="1"/>
  <c r="F8" i="2" s="1"/>
  <c r="B20" i="2"/>
  <c r="D20" i="2" s="1"/>
  <c r="C20" i="3" s="1"/>
  <c r="L18" i="2"/>
  <c r="G18" i="3" s="1"/>
  <c r="J8" i="1"/>
  <c r="L18" i="1"/>
  <c r="F18" i="3" s="1"/>
  <c r="H18" i="2"/>
  <c r="E18" i="3" s="1"/>
  <c r="D9" i="1"/>
  <c r="B9" i="3" s="1"/>
  <c r="L14" i="2"/>
  <c r="G14" i="3" s="1"/>
  <c r="L9" i="1"/>
  <c r="F9" i="3" s="1"/>
  <c r="C8" i="1"/>
  <c r="B8" i="1"/>
  <c r="G8" i="1"/>
  <c r="H9" i="2"/>
  <c r="E9" i="3" s="1"/>
  <c r="H9" i="1"/>
  <c r="D9" i="3" s="1"/>
  <c r="L9" i="2"/>
  <c r="G9" i="3" s="1"/>
  <c r="H10" i="2"/>
  <c r="E10" i="3" s="1"/>
  <c r="D9" i="2"/>
  <c r="C9" i="3" s="1"/>
  <c r="B8" i="2"/>
  <c r="D8" i="1" l="1"/>
  <c r="B8" i="3" s="1"/>
  <c r="H22" i="1"/>
  <c r="D22" i="3" s="1"/>
  <c r="L8" i="1"/>
  <c r="F8" i="3" s="1"/>
  <c r="J8" i="2"/>
  <c r="L8" i="2" s="1"/>
  <c r="G8" i="3" s="1"/>
  <c r="M9" i="1"/>
  <c r="L22" i="2"/>
  <c r="G22" i="3" s="1"/>
  <c r="B44" i="2"/>
  <c r="L22" i="1"/>
  <c r="F22" i="3" s="1"/>
  <c r="D22" i="1"/>
  <c r="B22" i="3" s="1"/>
  <c r="C22" i="2"/>
  <c r="D22" i="2" s="1"/>
  <c r="C22" i="3" s="1"/>
  <c r="J45" i="2"/>
  <c r="F45" i="2"/>
  <c r="C8" i="2"/>
  <c r="D8" i="2" s="1"/>
  <c r="C8" i="3" s="1"/>
  <c r="G8" i="2"/>
  <c r="H8" i="1"/>
  <c r="D8" i="3" s="1"/>
  <c r="M13" i="1"/>
  <c r="M19" i="1"/>
  <c r="M23" i="1"/>
  <c r="M38" i="1"/>
  <c r="M36" i="1"/>
  <c r="M26" i="1"/>
  <c r="M42" i="1"/>
  <c r="M34" i="1"/>
  <c r="M31" i="1"/>
  <c r="M35" i="1"/>
  <c r="M28" i="1"/>
  <c r="M14" i="1"/>
  <c r="M12" i="1"/>
  <c r="M24" i="1"/>
  <c r="M11" i="1"/>
  <c r="M22" i="1"/>
  <c r="M43" i="1"/>
  <c r="K44" i="2"/>
  <c r="B45" i="2"/>
  <c r="M40" i="1" l="1"/>
  <c r="M15" i="1"/>
  <c r="M32" i="1"/>
  <c r="M33" i="1"/>
  <c r="B44" i="3"/>
  <c r="M37" i="1"/>
  <c r="M16" i="1"/>
  <c r="M20" i="1"/>
  <c r="M25" i="1"/>
  <c r="M41" i="1"/>
  <c r="M39" i="1"/>
  <c r="M10" i="1"/>
  <c r="M17" i="1"/>
  <c r="M18" i="1"/>
  <c r="M21" i="1"/>
  <c r="M27" i="1"/>
  <c r="M30" i="1"/>
  <c r="M29" i="1"/>
  <c r="M8" i="1"/>
  <c r="J44" i="2"/>
  <c r="L44" i="2" s="1"/>
  <c r="G44" i="3" s="1"/>
  <c r="F44" i="3"/>
  <c r="F44" i="2"/>
  <c r="D44" i="3"/>
  <c r="I8" i="1"/>
  <c r="G46" i="2"/>
  <c r="C44" i="2"/>
  <c r="E8" i="2" s="1"/>
  <c r="I15" i="1"/>
  <c r="I38" i="1"/>
  <c r="I12" i="1"/>
  <c r="I25" i="1"/>
  <c r="G44" i="2"/>
  <c r="I8" i="2" s="1"/>
  <c r="I36" i="1"/>
  <c r="I31" i="1"/>
  <c r="I33" i="1"/>
  <c r="I21" i="1"/>
  <c r="I19" i="1"/>
  <c r="I17" i="1"/>
  <c r="I27" i="1"/>
  <c r="I39" i="1"/>
  <c r="I11" i="1"/>
  <c r="I40" i="1"/>
  <c r="I29" i="1"/>
  <c r="I26" i="1"/>
  <c r="I37" i="1"/>
  <c r="I42" i="1"/>
  <c r="I28" i="1"/>
  <c r="I13" i="1"/>
  <c r="I34" i="1"/>
  <c r="I14" i="1"/>
  <c r="I35" i="1"/>
  <c r="I43" i="1"/>
  <c r="I9" i="1"/>
  <c r="I30" i="1"/>
  <c r="I20" i="1"/>
  <c r="I32" i="1"/>
  <c r="I18" i="1"/>
  <c r="I41" i="1"/>
  <c r="I22" i="1"/>
  <c r="I23" i="1"/>
  <c r="I16" i="1"/>
  <c r="I24" i="1"/>
  <c r="I10" i="1"/>
  <c r="H8" i="2"/>
  <c r="E8" i="3" s="1"/>
  <c r="M14" i="2"/>
  <c r="M30" i="2"/>
  <c r="M32" i="2"/>
  <c r="M18" i="2"/>
  <c r="M29" i="2"/>
  <c r="M37" i="2"/>
  <c r="M21" i="2"/>
  <c r="M19" i="2"/>
  <c r="M41" i="2"/>
  <c r="M44" i="2"/>
  <c r="M11" i="2"/>
  <c r="M24" i="2"/>
  <c r="M33" i="2"/>
  <c r="M43" i="2"/>
  <c r="M42" i="2"/>
  <c r="M17" i="2"/>
  <c r="M36" i="2"/>
  <c r="M13" i="2"/>
  <c r="M20" i="2"/>
  <c r="M16" i="2"/>
  <c r="M38" i="2"/>
  <c r="M15" i="2"/>
  <c r="M12" i="2"/>
  <c r="M25" i="2"/>
  <c r="M34" i="2"/>
  <c r="M40" i="2"/>
  <c r="M23" i="2"/>
  <c r="M35" i="2"/>
  <c r="M27" i="2"/>
  <c r="M28" i="2"/>
  <c r="M39" i="2"/>
  <c r="M26" i="2"/>
  <c r="M22" i="2"/>
  <c r="M31" i="2"/>
  <c r="M8" i="2"/>
  <c r="M9" i="2"/>
  <c r="M10" i="2"/>
  <c r="D44" i="2" l="1"/>
  <c r="C44" i="3" s="1"/>
  <c r="G45" i="2"/>
  <c r="I45" i="2" s="1"/>
  <c r="E9" i="2"/>
  <c r="E21" i="2"/>
  <c r="E36" i="2"/>
  <c r="E40" i="2"/>
  <c r="E26" i="2"/>
  <c r="E42" i="2"/>
  <c r="E25" i="2"/>
  <c r="E37" i="2"/>
  <c r="E12" i="2"/>
  <c r="E20" i="2"/>
  <c r="E38" i="2"/>
  <c r="E32" i="2"/>
  <c r="E18" i="2"/>
  <c r="E23" i="2"/>
  <c r="E39" i="2"/>
  <c r="E13" i="2"/>
  <c r="E30" i="2"/>
  <c r="E19" i="2"/>
  <c r="E44" i="2"/>
  <c r="E27" i="2"/>
  <c r="E43" i="2"/>
  <c r="E22" i="2"/>
  <c r="E34" i="2"/>
  <c r="E11" i="2"/>
  <c r="E29" i="2"/>
  <c r="E33" i="2"/>
  <c r="E24" i="2"/>
  <c r="E17" i="2"/>
  <c r="E28" i="2"/>
  <c r="E15" i="2"/>
  <c r="E35" i="2"/>
  <c r="E10" i="2"/>
  <c r="E31" i="2"/>
  <c r="E16" i="2"/>
  <c r="E41" i="2"/>
  <c r="E14" i="2"/>
  <c r="H46" i="2"/>
  <c r="E46" i="3" s="1"/>
  <c r="I46" i="2"/>
  <c r="K46" i="2"/>
  <c r="K45" i="2"/>
  <c r="I28" i="2"/>
  <c r="I11" i="2"/>
  <c r="I27" i="2"/>
  <c r="I44" i="2"/>
  <c r="I41" i="2"/>
  <c r="I33" i="2"/>
  <c r="I32" i="2"/>
  <c r="I9" i="2"/>
  <c r="I38" i="2"/>
  <c r="I24" i="2"/>
  <c r="I21" i="2"/>
  <c r="I26" i="2"/>
  <c r="I35" i="2"/>
  <c r="I40" i="2"/>
  <c r="I36" i="2"/>
  <c r="I30" i="2"/>
  <c r="I34" i="2"/>
  <c r="I43" i="2"/>
  <c r="I31" i="2"/>
  <c r="I14" i="2"/>
  <c r="I10" i="2"/>
  <c r="I15" i="2"/>
  <c r="I23" i="2"/>
  <c r="I13" i="2"/>
  <c r="I42" i="2"/>
  <c r="I19" i="2"/>
  <c r="I17" i="2"/>
  <c r="I37" i="2"/>
  <c r="I39" i="2"/>
  <c r="I18" i="2"/>
  <c r="I16" i="2"/>
  <c r="I29" i="2"/>
  <c r="I22" i="2"/>
  <c r="I20" i="2"/>
  <c r="I25" i="2"/>
  <c r="I12" i="2"/>
  <c r="H44" i="2"/>
  <c r="E44" i="3" s="1"/>
  <c r="H45" i="2" l="1"/>
  <c r="E45" i="3" s="1"/>
  <c r="L45" i="2"/>
  <c r="G45" i="3" s="1"/>
  <c r="M45" i="2"/>
  <c r="L46" i="2"/>
  <c r="G46" i="3" s="1"/>
  <c r="M46" i="2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<sst xmlns="http://schemas.openxmlformats.org/spreadsheetml/2006/main" count="421" uniqueCount="228">
  <si>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</si>
  <si>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</si>
  <si>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</si>
  <si>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</si>
  <si>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</si>
  <si>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</si>
  <si>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</si>
  <si>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</si>
  <si>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</si>
  <si>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</si>
  <si>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</si>
  <si>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</si>
  <si>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</si>
  <si>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</si>
  <si>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</si>
  <si>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</si>
  <si>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</si>
  <si>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</si>
  <si>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</si>
  <si>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</si>
  <si>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</si>
  <si>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</si>
  <si>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</si>
  <si>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</si>
  <si>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</si>
  <si>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</si>
  <si>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</si>
  <si>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</si>
  <si>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</si>
  <si>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</si>
  <si>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</si>
  <si>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</si>
  <si>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</si>
  <si>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</si>
  <si>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</si>
  <si>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</si>
  <si>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</si>
  <si>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</si>
  <si>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</si>
  <si>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</si>
  <si>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</si>
  <si>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</si>
  <si>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</si>
  <si>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</si>
  <si>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</si>
  <si>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</si>
  <si>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</si>
  <si>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</si>
  <si>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</si>
  <si>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</si>
  <si>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</si>
  <si>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</si>
  <si>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</si>
  <si>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</si>
  <si>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</si>
  <si>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</si>
  <si>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</si>
  <si>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</si>
  <si>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</si>
  <si>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</si>
  <si>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</si>
  <si>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</si>
  <si>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</si>
  <si>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</si>
  <si>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</si>
  <si>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</si>
  <si>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</si>
  <si>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</si>
  <si>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</si>
  <si>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</si>
  <si>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</si>
  <si>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</si>
  <si>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</si>
  <si>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</si>
  <si>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</si>
  <si>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</si>
  <si>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</si>
  <si>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</si>
  <si>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</si>
  <si>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</si>
  <si>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</si>
  <si>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</si>
  <si>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</si>
  <si>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</si>
  <si>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</si>
  <si>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</si>
  <si>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</si>
  <si>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</si>
  <si>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</si>
  <si>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</si>
  <si>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</si>
  <si>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</si>
  <si>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</si>
  <si>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</si>
  <si>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</si>
  <si>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</si>
  <si>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</si>
  <si>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</si>
  <si>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</si>
  <si>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</si>
  <si>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</si>
  <si>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</si>
  <si>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</si>
  <si>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</si>
  <si>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</si>
  <si>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</si>
  <si>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</si>
  <si>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</si>
  <si>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</si>
  <si>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</si>
  <si>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</si>
  <si>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</si>
  <si>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</si>
  <si>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</si>
  <si>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</si>
  <si>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</si>
  <si>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2020 YILI İHRACATIMIZDA İLK 20 ÜLKE (1.000 $)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</si>
  <si>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</si>
  <si>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2021 İHRACAT RAKAMLARI - TL</t>
  </si>
  <si>
    <t>1 - 28 ŞUBAT İHRACAT RAKAMLARI</t>
  </si>
  <si>
    <t xml:space="preserve">SEKTÖREL BAZDA İHRACAT RAKAMLARI -1.000 $ </t>
  </si>
  <si>
    <t>1 - 28 ŞUBAT</t>
  </si>
  <si>
    <t>1 OCAK  -  28 ŞUBAT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</si>
  <si>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</si>
  <si>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</si>
  <si>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</si>
  <si>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</si>
  <si>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</si>
  <si>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</si>
  <si>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</si>
  <si>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</si>
  <si>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</si>
  <si>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</si>
  <si>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</si>
  <si>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</si>
  <si>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</si>
  <si>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</si>
  <si>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</si>
  <si>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</si>
  <si>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</si>
  <si>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</si>
  <si>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</si>
  <si>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</si>
  <si>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</si>
  <si>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</si>
  <si>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</si>
  <si>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</si>
  <si>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</si>
  <si>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</si>
  <si>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</si>
  <si>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</si>
  <si>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</si>
  <si>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1 - 28 ŞUBAT</t>
  </si>
  <si>
    <t>2022  1 - 28 ŞUBAT</t>
  </si>
  <si>
    <t>CEBELİTARIK</t>
  </si>
  <si>
    <t>NAMİBYA</t>
  </si>
  <si>
    <t>ERİTRE</t>
  </si>
  <si>
    <t>BRİTANYA VİRJİN AD.</t>
  </si>
  <si>
    <t>KÜBA</t>
  </si>
  <si>
    <t>FRANSIZ POLİNEZYASI</t>
  </si>
  <si>
    <t>BELİZE</t>
  </si>
  <si>
    <t>MARŞAL ADALARI</t>
  </si>
  <si>
    <t>GUAM</t>
  </si>
  <si>
    <t>KOMORLAR BİRLİĞİ</t>
  </si>
  <si>
    <t>ALMANYA</t>
  </si>
  <si>
    <t>ABD</t>
  </si>
  <si>
    <t>BİRLEŞİK KRALLIK</t>
  </si>
  <si>
    <t>İTALYA</t>
  </si>
  <si>
    <t>IRAK</t>
  </si>
  <si>
    <t>İSPANYA</t>
  </si>
  <si>
    <t>FRANSA</t>
  </si>
  <si>
    <t>İSRAİL</t>
  </si>
  <si>
    <t>HOLLANDA</t>
  </si>
  <si>
    <t>POLONYA</t>
  </si>
  <si>
    <t>İSTANBUL</t>
  </si>
  <si>
    <t>KOCAELI</t>
  </si>
  <si>
    <t>BURSA</t>
  </si>
  <si>
    <t>İZMIR</t>
  </si>
  <si>
    <t>GAZIANTEP</t>
  </si>
  <si>
    <t>ANKARA</t>
  </si>
  <si>
    <t>SAKARYA</t>
  </si>
  <si>
    <t>MANISA</t>
  </si>
  <si>
    <t>DENIZLI</t>
  </si>
  <si>
    <t>HATAY</t>
  </si>
  <si>
    <t>YALOVA</t>
  </si>
  <si>
    <t>KARS</t>
  </si>
  <si>
    <t>GÜMÜŞHANE</t>
  </si>
  <si>
    <t>BINGÖL</t>
  </si>
  <si>
    <t>KIRIKKALE</t>
  </si>
  <si>
    <t>BITLIS</t>
  </si>
  <si>
    <t>RIZE</t>
  </si>
  <si>
    <t>ERZINCAN</t>
  </si>
  <si>
    <t>AKSARAY</t>
  </si>
  <si>
    <t>ÇORUM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</si>
  <si>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</si>
  <si>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</si>
  <si>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</si>
  <si>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</si>
  <si>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</si>
  <si>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</si>
  <si>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</si>
  <si>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</si>
  <si>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</si>
  <si>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</si>
  <si>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</si>
  <si>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</si>
  <si>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</si>
  <si>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</si>
  <si>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MISIR</t>
  </si>
  <si>
    <t>RUSYA FEDERASYONU</t>
  </si>
  <si>
    <t>ROMANYA</t>
  </si>
  <si>
    <t>BULGARİSTAN</t>
  </si>
  <si>
    <t>BELÇİKA</t>
  </si>
  <si>
    <t>FAS</t>
  </si>
  <si>
    <t>BAE</t>
  </si>
  <si>
    <t>ÇİN</t>
  </si>
  <si>
    <t>LİBYA</t>
  </si>
  <si>
    <t>YUNANİSTAN</t>
  </si>
  <si>
    <t>Değişim    ('22/'21)</t>
  </si>
  <si>
    <t xml:space="preserve"> Pay(22)  (%)</t>
  </si>
  <si>
    <t>ŞUBAT  (2022/2021)</t>
  </si>
  <si>
    <t>OCAK - ŞUBAT (2022/2021)</t>
  </si>
  <si>
    <t>SON 12 AYLIK
(2022/2021)</t>
  </si>
  <si>
    <t>İhracatçı Birlikleri Kaydından Muaf İhracat ile Antrepo ve Serbest Bölgeler Farkı</t>
  </si>
  <si>
    <t>GENEL İHRACAT TOPLAMI</t>
  </si>
  <si>
    <t>1 Ocak - 28 Şubat</t>
  </si>
  <si>
    <t>1 Şubat - 28 Şubat</t>
  </si>
  <si>
    <t>1 Mart - 28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</si>
</sst>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indexed="63"/>
      <name val="Arial"/>
      <family val="2"/>
      <charset val="162"/>
    </font>
    <font>
      <b/>
      <sz val="11"/>
      <color indexed="63"/>
      <name val="Arial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3" fontId="81" fillId="0" borderId="9" xfId="0" applyNumberFormat="1" applyFont="1" applyFill="1" applyBorder="1" applyAlignment="1">
      <alignment horizontal="right" vertical="center"/>
    </xf>
    <xf numFmtId="3" fontId="82" fillId="0" borderId="9" xfId="0" applyNumberFormat="1" applyFont="1" applyFill="1" applyBorder="1" applyAlignment="1">
      <alignment horizontal="right" vertic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3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62" fillId="43" borderId="0" xfId="0" applyFont="1" applyFill="1" applyAlignment="1">
      <alignment horizontal="right"/>
    </xf>
    <xf numFmtId="168" fontId="68" fillId="43" borderId="9" xfId="170" applyNumberFormat="1" applyFont="1" applyFill="1" applyBorder="1" applyAlignment="1">
      <alignment horizontal="right"/>
    </xf>
    <xf numFmtId="168" fontId="68" fillId="43" borderId="0" xfId="170" applyNumberFormat="1" applyFont="1" applyFill="1" applyBorder="1" applyAlignment="1">
      <alignment horizontal="right"/>
    </xf>
    <xf numFmtId="3" fontId="17" fillId="0" borderId="0" xfId="2" applyNumberFormat="1" applyFont="1" applyFill="1" applyBorder="1"/>
    <xf numFmtId="166" fontId="17" fillId="0" borderId="0" xfId="2" applyNumberFormat="1" applyFont="1" applyFill="1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'2002_2022_AYLIK_IHR'!$C$25:$N$25</c:f>
              <c:numCache>
                <c:formatCode>#,##0</c:formatCode>
                <c:ptCount val="12"/>
                <c:pt idx="0">
                  <c:v>11079390.032429999</c:v>
                </c:pt>
                <c:pt idx="1">
                  <c:v>11948803.47126</c:v>
                </c:pt>
                <c:pt idx="2">
                  <c:v>14119633.196149999</c:v>
                </c:pt>
                <c:pt idx="3">
                  <c:v>14142490.855849998</c:v>
                </c:pt>
                <c:pt idx="4">
                  <c:v>12586744.69988</c:v>
                </c:pt>
                <c:pt idx="5">
                  <c:v>15241350.384609999</c:v>
                </c:pt>
                <c:pt idx="6">
                  <c:v>12621717.778570002</c:v>
                </c:pt>
                <c:pt idx="7">
                  <c:v>14410671.595129998</c:v>
                </c:pt>
                <c:pt idx="8">
                  <c:v>15809920.003190001</c:v>
                </c:pt>
                <c:pt idx="9">
                  <c:v>15699634.633050002</c:v>
                </c:pt>
                <c:pt idx="10">
                  <c:v>16264654.773219999</c:v>
                </c:pt>
                <c:pt idx="11">
                  <c:v>16899336.122599997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E-4609-9C6A-3F50D5B79C3E}"/>
            </c:ext>
          </c:extLst>
        </c:ser>
        <c:ser>
          <c:idx val="1"/>
          <c:order val="1"/>
          <c:tx>
            <c:strRef>
              <c:f>'2002_2022_AYLIK_IHR'!$A$24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'2002_2022_AYLIK_IHR'!$C$24:$N$24</c:f>
              <c:numCache>
                <c:formatCode>#,##0</c:formatCode>
                <c:ptCount val="12"/>
                <c:pt idx="0">
                  <c:v>13108970.386639999</c:v>
                </c:pt>
                <c:pt idx="1">
                  <c:v>15007171.571350001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E-4609-9C6A-3F50D5B7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782896"/>
        <c:axId val="1810793232"/>
      </c:lineChart>
      <c:catAx>
        <c:axId val="181078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9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932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82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'2002_2022_AYLIK_IHR'!$C$10:$N$10</c:f>
              <c:numCache>
                <c:formatCode>#,##0</c:formatCode>
                <c:ptCount val="12"/>
                <c:pt idx="0">
                  <c:v>119645.06346</c:v>
                </c:pt>
                <c:pt idx="1">
                  <c:v>127858.07291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D-4815-AC1D-6E56D1D13A79}"/>
            </c:ext>
          </c:extLst>
        </c:ser>
        <c:ser>
          <c:idx val="0"/>
          <c:order val="1"/>
          <c:tx>
            <c:strRef>
              <c:f>'2002_2022_AYLIK_IHR'!$A$11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121973.27202</c:v>
                </c:pt>
                <c:pt idx="4">
                  <c:v>104860.76384</c:v>
                </c:pt>
                <c:pt idx="5">
                  <c:v>110671.37599</c:v>
                </c:pt>
                <c:pt idx="6">
                  <c:v>71836.562160000001</c:v>
                </c:pt>
                <c:pt idx="7">
                  <c:v>113519.8511</c:v>
                </c:pt>
                <c:pt idx="8">
                  <c:v>159899.28072000001</c:v>
                </c:pt>
                <c:pt idx="9">
                  <c:v>195523.40773000001</c:v>
                </c:pt>
                <c:pt idx="10">
                  <c:v>176827.72586000001</c:v>
                </c:pt>
                <c:pt idx="11">
                  <c:v>170540.81114000001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D-4815-AC1D-6E56D1D1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87120"/>
        <c:axId val="1936383856"/>
      </c:lineChart>
      <c:catAx>
        <c:axId val="193638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38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383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387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'2002_2022_AYLIK_IHR'!$C$12:$N$12</c:f>
              <c:numCache>
                <c:formatCode>#,##0</c:formatCode>
                <c:ptCount val="12"/>
                <c:pt idx="0">
                  <c:v>182655.11846999999</c:v>
                </c:pt>
                <c:pt idx="1">
                  <c:v>167766.18528999999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4-4718-AAFF-DF98553AED7B}"/>
            </c:ext>
          </c:extLst>
        </c:ser>
        <c:ser>
          <c:idx val="0"/>
          <c:order val="1"/>
          <c:tx>
            <c:strRef>
              <c:f>'2002_2022_AYLIK_IHR'!$A$13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148091.51259999999</c:v>
                </c:pt>
                <c:pt idx="6">
                  <c:v>131222.22691</c:v>
                </c:pt>
                <c:pt idx="7">
                  <c:v>111714.37826</c:v>
                </c:pt>
                <c:pt idx="8">
                  <c:v>201965.93345000001</c:v>
                </c:pt>
                <c:pt idx="9">
                  <c:v>250882.59015999999</c:v>
                </c:pt>
                <c:pt idx="10">
                  <c:v>278206.16285999998</c:v>
                </c:pt>
                <c:pt idx="11">
                  <c:v>248312.76944999999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4-4718-AAFF-DF98553A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33552"/>
        <c:axId val="1936536816"/>
      </c:lineChart>
      <c:catAx>
        <c:axId val="193653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3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5368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33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47544.402170000001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5-49F5-95F6-CB16AC0C2A83}"/>
            </c:ext>
          </c:extLst>
        </c:ser>
        <c:ser>
          <c:idx val="0"/>
          <c:order val="1"/>
          <c:tx>
            <c:strRef>
              <c:f>'2002_2022_AYLIK_IHR'!$A$15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5-49F5-95F6-CB16AC0C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32464"/>
        <c:axId val="1936530288"/>
      </c:lineChart>
      <c:catAx>
        <c:axId val="193653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3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5302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32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'2002_2022_AYLIK_IHR'!$C$16:$N$16</c:f>
              <c:numCache>
                <c:formatCode>#,##0</c:formatCode>
                <c:ptCount val="12"/>
                <c:pt idx="0">
                  <c:v>54249.010909999997</c:v>
                </c:pt>
                <c:pt idx="1">
                  <c:v>55753.252139999997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B-44EA-B7F4-EAC8F8384904}"/>
            </c:ext>
          </c:extLst>
        </c:ser>
        <c:ser>
          <c:idx val="0"/>
          <c:order val="1"/>
          <c:tx>
            <c:strRef>
              <c:f>'2002_2022_AYLIK_IHR'!$A$17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100955.42874</c:v>
                </c:pt>
                <c:pt idx="9">
                  <c:v>76724.234389999998</c:v>
                </c:pt>
                <c:pt idx="10">
                  <c:v>57727.288930000002</c:v>
                </c:pt>
                <c:pt idx="11">
                  <c:v>77762.280119999996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B-44EA-B7F4-EAC8F838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30832"/>
        <c:axId val="1936523216"/>
      </c:lineChart>
      <c:catAx>
        <c:axId val="193653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2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523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30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'2002_2022_AYLIK_IHR'!$C$18:$N$18</c:f>
              <c:numCache>
                <c:formatCode>#,##0</c:formatCode>
                <c:ptCount val="12"/>
                <c:pt idx="0">
                  <c:v>12419.65381</c:v>
                </c:pt>
                <c:pt idx="1">
                  <c:v>15792.173150000001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5-4108-9B79-148236AA6A90}"/>
            </c:ext>
          </c:extLst>
        </c:ser>
        <c:ser>
          <c:idx val="0"/>
          <c:order val="1"/>
          <c:tx>
            <c:strRef>
              <c:f>'2002_2022_AYLIK_IHR'!$A$19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5-4108-9B79-148236AA6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28112"/>
        <c:axId val="1936524304"/>
      </c:lineChart>
      <c:catAx>
        <c:axId val="193652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2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524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28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'2002_2022_AYLIK_IHR'!$C$20:$N$20</c:f>
              <c:numCache>
                <c:formatCode>#,##0</c:formatCode>
                <c:ptCount val="12"/>
                <c:pt idx="0">
                  <c:v>300326.30807000003</c:v>
                </c:pt>
                <c:pt idx="1">
                  <c:v>316937.07017999998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C-43BF-98F5-BB0D7484AA3E}"/>
            </c:ext>
          </c:extLst>
        </c:ser>
        <c:ser>
          <c:idx val="0"/>
          <c:order val="1"/>
          <c:tx>
            <c:strRef>
              <c:f>'2002_2022_AYLIK_IHR'!$A$21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299539.05277000001</c:v>
                </c:pt>
                <c:pt idx="9">
                  <c:v>288757.72489999997</c:v>
                </c:pt>
                <c:pt idx="10">
                  <c:v>321677.4583</c:v>
                </c:pt>
                <c:pt idx="11">
                  <c:v>407350.99330999999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C-43BF-98F5-BB0D7484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25392"/>
        <c:axId val="1936529744"/>
      </c:lineChart>
      <c:catAx>
        <c:axId val="193652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2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5297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25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'2002_2022_AYLIK_IHR'!$C$22:$N$22</c:f>
              <c:numCache>
                <c:formatCode>#,##0</c:formatCode>
                <c:ptCount val="12"/>
                <c:pt idx="0">
                  <c:v>557812.78945000004</c:v>
                </c:pt>
                <c:pt idx="1">
                  <c:v>623654.60556000005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5A3-8190-5CFC15688535}"/>
            </c:ext>
          </c:extLst>
        </c:ser>
        <c:ser>
          <c:idx val="0"/>
          <c:order val="1"/>
          <c:tx>
            <c:strRef>
              <c:f>'2002_2022_AYLIK_IHR'!$A$23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'2002_2022_AYLIK_IHR'!$C$23:$N$23</c:f>
              <c:numCache>
                <c:formatCode>#,##0</c:formatCode>
                <c:ptCount val="12"/>
                <c:pt idx="0">
                  <c:v>453138.95513999998</c:v>
                </c:pt>
                <c:pt idx="1">
                  <c:v>479065.09509000002</c:v>
                </c:pt>
                <c:pt idx="2">
                  <c:v>580656.74722999998</c:v>
                </c:pt>
                <c:pt idx="3">
                  <c:v>581266.61719999998</c:v>
                </c:pt>
                <c:pt idx="4">
                  <c:v>501065.42385000002</c:v>
                </c:pt>
                <c:pt idx="5">
                  <c:v>613133.35887</c:v>
                </c:pt>
                <c:pt idx="6">
                  <c:v>505779.75118999998</c:v>
                </c:pt>
                <c:pt idx="7">
                  <c:v>605153.56519999995</c:v>
                </c:pt>
                <c:pt idx="8">
                  <c:v>650964.03347999998</c:v>
                </c:pt>
                <c:pt idx="9">
                  <c:v>613726.03469999996</c:v>
                </c:pt>
                <c:pt idx="10">
                  <c:v>694368.89365999994</c:v>
                </c:pt>
                <c:pt idx="11">
                  <c:v>713323.27355000004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B-45A3-8190-5CFC1568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28656"/>
        <c:axId val="1936535728"/>
      </c:lineChart>
      <c:catAx>
        <c:axId val="193652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3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5357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28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'2002_2022_AYLIK_IHR'!$C$26:$N$26</c:f>
              <c:numCache>
                <c:formatCode>#,##0</c:formatCode>
                <c:ptCount val="12"/>
                <c:pt idx="0">
                  <c:v>815930.05815000006</c:v>
                </c:pt>
                <c:pt idx="1">
                  <c:v>884000.44889999996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D-4DDA-BA79-0187FCD72B1C}"/>
            </c:ext>
          </c:extLst>
        </c:ser>
        <c:ser>
          <c:idx val="0"/>
          <c:order val="1"/>
          <c:tx>
            <c:strRef>
              <c:f>'2002_2022_AYLIK_IHR'!$A$27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'2002_2022_AYLIK_IHR'!$C$27:$N$27</c:f>
              <c:numCache>
                <c:formatCode>#,##0</c:formatCode>
                <c:ptCount val="12"/>
                <c:pt idx="0">
                  <c:v>730163.91564000002</c:v>
                </c:pt>
                <c:pt idx="1">
                  <c:v>744974.49720999994</c:v>
                </c:pt>
                <c:pt idx="2">
                  <c:v>868496.36913000001</c:v>
                </c:pt>
                <c:pt idx="3">
                  <c:v>877324.87653999997</c:v>
                </c:pt>
                <c:pt idx="4">
                  <c:v>743335.86326999997</c:v>
                </c:pt>
                <c:pt idx="5">
                  <c:v>898787.53342999995</c:v>
                </c:pt>
                <c:pt idx="6">
                  <c:v>723515.06003000005</c:v>
                </c:pt>
                <c:pt idx="7">
                  <c:v>828016.05160999997</c:v>
                </c:pt>
                <c:pt idx="8">
                  <c:v>943507.28254000004</c:v>
                </c:pt>
                <c:pt idx="9">
                  <c:v>917286.26301999995</c:v>
                </c:pt>
                <c:pt idx="10">
                  <c:v>936315.76249999995</c:v>
                </c:pt>
                <c:pt idx="11">
                  <c:v>932523.30455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D-4DDA-BA79-0187FCD7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33008"/>
        <c:axId val="1936536272"/>
      </c:lineChart>
      <c:catAx>
        <c:axId val="193653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3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536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33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'2002_2022_AYLIK_IHR'!$C$28:$N$28</c:f>
              <c:numCache>
                <c:formatCode>#,##0</c:formatCode>
                <c:ptCount val="12"/>
                <c:pt idx="0">
                  <c:v>133302.40181000001</c:v>
                </c:pt>
                <c:pt idx="1">
                  <c:v>177996.54378000001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59D-B782-CDD580861926}"/>
            </c:ext>
          </c:extLst>
        </c:ser>
        <c:ser>
          <c:idx val="0"/>
          <c:order val="1"/>
          <c:tx>
            <c:strRef>
              <c:f>'2002_2022_AYLIK_IHR'!$A$29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'2002_2022_AYLIK_IHR'!$C$29:$N$29</c:f>
              <c:numCache>
                <c:formatCode>#,##0</c:formatCode>
                <c:ptCount val="12"/>
                <c:pt idx="0">
                  <c:v>109745.92219</c:v>
                </c:pt>
                <c:pt idx="1">
                  <c:v>128850.66499999999</c:v>
                </c:pt>
                <c:pt idx="2">
                  <c:v>157427.59362999999</c:v>
                </c:pt>
                <c:pt idx="3">
                  <c:v>142915.7401</c:v>
                </c:pt>
                <c:pt idx="4">
                  <c:v>100679.71174</c:v>
                </c:pt>
                <c:pt idx="5">
                  <c:v>152981.41107999999</c:v>
                </c:pt>
                <c:pt idx="6">
                  <c:v>144668.51295</c:v>
                </c:pt>
                <c:pt idx="7">
                  <c:v>156709.36424</c:v>
                </c:pt>
                <c:pt idx="8">
                  <c:v>171873.76256</c:v>
                </c:pt>
                <c:pt idx="9">
                  <c:v>159322.60667000001</c:v>
                </c:pt>
                <c:pt idx="10">
                  <c:v>148411.18296000001</c:v>
                </c:pt>
                <c:pt idx="11">
                  <c:v>158305.42608999999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F-459D-B782-CDD580861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34640"/>
        <c:axId val="1937355632"/>
      </c:lineChart>
      <c:catAx>
        <c:axId val="193653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3556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5346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'2002_2022_AYLIK_IHR'!$C$30:$N$30</c:f>
              <c:numCache>
                <c:formatCode>#,##0</c:formatCode>
                <c:ptCount val="12"/>
                <c:pt idx="0">
                  <c:v>198751.37074000001</c:v>
                </c:pt>
                <c:pt idx="1">
                  <c:v>251823.75151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C-4F1C-8F37-FB8810B41AE7}"/>
            </c:ext>
          </c:extLst>
        </c:ser>
        <c:ser>
          <c:idx val="0"/>
          <c:order val="1"/>
          <c:tx>
            <c:strRef>
              <c:f>'2002_2022_AYLIK_IHR'!$A$31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271361.99631999998</c:v>
                </c:pt>
                <c:pt idx="9">
                  <c:v>276585.44179000001</c:v>
                </c:pt>
                <c:pt idx="10">
                  <c:v>280162.14877999999</c:v>
                </c:pt>
                <c:pt idx="11">
                  <c:v>283083.38946999999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C-4F1C-8F37-FB8810B4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57808"/>
        <c:axId val="1937351280"/>
      </c:lineChart>
      <c:catAx>
        <c:axId val="193735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351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7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583089.81513999996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530759.70172000001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8-4256-8D6D-1782717BD6CE}"/>
            </c:ext>
          </c:extLst>
        </c:ser>
        <c:ser>
          <c:idx val="1"/>
          <c:order val="1"/>
          <c:tx>
            <c:strRef>
              <c:f>'2002_2022_AYLIK_IHR'!$A$58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'2002_2022_AYLIK_IHR'!$C$58:$N$58</c:f>
              <c:numCache>
                <c:formatCode>#,##0</c:formatCode>
                <c:ptCount val="12"/>
                <c:pt idx="0">
                  <c:v>497272.45137999998</c:v>
                </c:pt>
                <c:pt idx="1">
                  <c:v>476083.32461000001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8-4256-8D6D-1782717BD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782352"/>
        <c:axId val="1810793776"/>
      </c:lineChart>
      <c:catAx>
        <c:axId val="181078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9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937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82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'2002_2022_AYLIK_IHR'!$C$32:$N$32</c:f>
              <c:numCache>
                <c:formatCode>#,##0</c:formatCode>
                <c:ptCount val="12"/>
                <c:pt idx="0">
                  <c:v>2132367.5504299998</c:v>
                </c:pt>
                <c:pt idx="1">
                  <c:v>2400987.6538999998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3-4A32-AFF2-1936096D7F9B}"/>
            </c:ext>
          </c:extLst>
        </c:ser>
        <c:ser>
          <c:idx val="0"/>
          <c:order val="1"/>
          <c:tx>
            <c:strRef>
              <c:f>'2002_2022_AYLIK_IHR'!$A$33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'2002_2022_AYLIK_IHR'!$C$33:$N$33</c:f>
              <c:numCache>
                <c:formatCode>#,##0</c:formatCode>
                <c:ptCount val="12"/>
                <c:pt idx="0">
                  <c:v>1640998.7718799999</c:v>
                </c:pt>
                <c:pt idx="1">
                  <c:v>1672633.9495900001</c:v>
                </c:pt>
                <c:pt idx="2">
                  <c:v>1994072.34381</c:v>
                </c:pt>
                <c:pt idx="3">
                  <c:v>2166014.0590499998</c:v>
                </c:pt>
                <c:pt idx="4">
                  <c:v>2138093.0712000001</c:v>
                </c:pt>
                <c:pt idx="5">
                  <c:v>2371463.0275300001</c:v>
                </c:pt>
                <c:pt idx="6">
                  <c:v>1911958.0037700001</c:v>
                </c:pt>
                <c:pt idx="7">
                  <c:v>2047691.6095400001</c:v>
                </c:pt>
                <c:pt idx="8">
                  <c:v>2272035.0389700001</c:v>
                </c:pt>
                <c:pt idx="9">
                  <c:v>2263157.7075299998</c:v>
                </c:pt>
                <c:pt idx="10">
                  <c:v>2392841.3764399998</c:v>
                </c:pt>
                <c:pt idx="11">
                  <c:v>2480213.9616200002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3-4A32-AFF2-1936096D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52368"/>
        <c:axId val="1937358352"/>
      </c:lineChart>
      <c:catAx>
        <c:axId val="193735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358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2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'2002_2022_AYLIK_IHR'!$C$42:$N$42</c:f>
              <c:numCache>
                <c:formatCode>#,##0</c:formatCode>
                <c:ptCount val="12"/>
                <c:pt idx="0">
                  <c:v>711849.97812999994</c:v>
                </c:pt>
                <c:pt idx="1">
                  <c:v>815373.21112999995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7E0-994F-32489E9FACCC}"/>
            </c:ext>
          </c:extLst>
        </c:ser>
        <c:ser>
          <c:idx val="0"/>
          <c:order val="1"/>
          <c:tx>
            <c:strRef>
              <c:f>'2002_2022_AYLIK_IHR'!$A$43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'2002_2022_AYLIK_IHR'!$C$43:$N$43</c:f>
              <c:numCache>
                <c:formatCode>#,##0</c:formatCode>
                <c:ptCount val="12"/>
                <c:pt idx="0">
                  <c:v>650781.26960999996</c:v>
                </c:pt>
                <c:pt idx="1">
                  <c:v>683876.79550000001</c:v>
                </c:pt>
                <c:pt idx="2">
                  <c:v>783780.59904</c:v>
                </c:pt>
                <c:pt idx="3">
                  <c:v>821327.10927999998</c:v>
                </c:pt>
                <c:pt idx="4">
                  <c:v>734997.35328000004</c:v>
                </c:pt>
                <c:pt idx="5">
                  <c:v>827020.14424000005</c:v>
                </c:pt>
                <c:pt idx="6">
                  <c:v>696349.63722999999</c:v>
                </c:pt>
                <c:pt idx="7">
                  <c:v>758163.26381999999</c:v>
                </c:pt>
                <c:pt idx="8">
                  <c:v>875292.03185999999</c:v>
                </c:pt>
                <c:pt idx="9">
                  <c:v>807812.61366999999</c:v>
                </c:pt>
                <c:pt idx="10">
                  <c:v>838262.75318999996</c:v>
                </c:pt>
                <c:pt idx="11">
                  <c:v>935707.04657000001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7E0-994F-32489E9F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64880"/>
        <c:axId val="1937357264"/>
      </c:lineChart>
      <c:catAx>
        <c:axId val="193736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3572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64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'2002_2022_AYLIK_IHR'!$C$36:$N$36</c:f>
              <c:numCache>
                <c:formatCode>#,##0</c:formatCode>
                <c:ptCount val="12"/>
                <c:pt idx="0">
                  <c:v>2228921.91475</c:v>
                </c:pt>
                <c:pt idx="1">
                  <c:v>2556444.8494699998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C-4C0A-A027-205EB904F4EE}"/>
            </c:ext>
          </c:extLst>
        </c:ser>
        <c:ser>
          <c:idx val="0"/>
          <c:order val="1"/>
          <c:tx>
            <c:strRef>
              <c:f>'2002_2022_AYLIK_IHR'!$A$37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'2002_2022_AYLIK_IHR'!$C$37:$N$37</c:f>
              <c:numCache>
                <c:formatCode>#,##0</c:formatCode>
                <c:ptCount val="12"/>
                <c:pt idx="0">
                  <c:v>2266225.0534399999</c:v>
                </c:pt>
                <c:pt idx="1">
                  <c:v>2530671.6601999998</c:v>
                </c:pt>
                <c:pt idx="2">
                  <c:v>2890106.6378000001</c:v>
                </c:pt>
                <c:pt idx="3">
                  <c:v>2462181.5590300001</c:v>
                </c:pt>
                <c:pt idx="4">
                  <c:v>1880243.0636199999</c:v>
                </c:pt>
                <c:pt idx="5">
                  <c:v>2350283.6395200002</c:v>
                </c:pt>
                <c:pt idx="6">
                  <c:v>1981816.84827</c:v>
                </c:pt>
                <c:pt idx="7">
                  <c:v>2417884.9421199998</c:v>
                </c:pt>
                <c:pt idx="8">
                  <c:v>2465242.9773400002</c:v>
                </c:pt>
                <c:pt idx="9">
                  <c:v>2604003.5808600001</c:v>
                </c:pt>
                <c:pt idx="10">
                  <c:v>2529326.1568800001</c:v>
                </c:pt>
                <c:pt idx="11">
                  <c:v>2958077.3110000002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C-4C0A-A027-205EB904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52912"/>
        <c:axId val="1937354544"/>
      </c:lineChart>
      <c:catAx>
        <c:axId val="193735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354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2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'2002_2022_AYLIK_IHR'!$C$40:$N$40</c:f>
              <c:numCache>
                <c:formatCode>#,##0</c:formatCode>
                <c:ptCount val="12"/>
                <c:pt idx="0">
                  <c:v>982083.32183999999</c:v>
                </c:pt>
                <c:pt idx="1">
                  <c:v>1177166.45187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DFC-BDB7-64CD4DB72CC0}"/>
            </c:ext>
          </c:extLst>
        </c:ser>
        <c:ser>
          <c:idx val="0"/>
          <c:order val="1"/>
          <c:tx>
            <c:strRef>
              <c:f>'2002_2022_AYLIK_IHR'!$A$41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'2002_2022_AYLIK_IHR'!$C$41:$N$41</c:f>
              <c:numCache>
                <c:formatCode>#,##0</c:formatCode>
                <c:ptCount val="12"/>
                <c:pt idx="0">
                  <c:v>894348.60137000005</c:v>
                </c:pt>
                <c:pt idx="1">
                  <c:v>1063994.04687</c:v>
                </c:pt>
                <c:pt idx="2">
                  <c:v>1254809.01734</c:v>
                </c:pt>
                <c:pt idx="3">
                  <c:v>1251404.8621700001</c:v>
                </c:pt>
                <c:pt idx="4">
                  <c:v>1098939.03421</c:v>
                </c:pt>
                <c:pt idx="5">
                  <c:v>1304150.53428</c:v>
                </c:pt>
                <c:pt idx="6">
                  <c:v>1000166.13321</c:v>
                </c:pt>
                <c:pt idx="7">
                  <c:v>1204999.8607399999</c:v>
                </c:pt>
                <c:pt idx="8">
                  <c:v>1276318.4958899999</c:v>
                </c:pt>
                <c:pt idx="9">
                  <c:v>1231094.52966</c:v>
                </c:pt>
                <c:pt idx="10">
                  <c:v>1268575.93441</c:v>
                </c:pt>
                <c:pt idx="11">
                  <c:v>1314974.82693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4DFC-BDB7-64CD4DB7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62704"/>
        <c:axId val="1937363792"/>
      </c:lineChart>
      <c:catAx>
        <c:axId val="193736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6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3637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62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'2002_2022_AYLIK_IHR'!$C$34:$N$34</c:f>
              <c:numCache>
                <c:formatCode>#,##0</c:formatCode>
                <c:ptCount val="12"/>
                <c:pt idx="0">
                  <c:v>1594909.4868999999</c:v>
                </c:pt>
                <c:pt idx="1">
                  <c:v>1845883.7533499999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1-47B1-8C6D-52E5934461F8}"/>
            </c:ext>
          </c:extLst>
        </c:ser>
        <c:ser>
          <c:idx val="0"/>
          <c:order val="1"/>
          <c:tx>
            <c:strRef>
              <c:f>'2002_2022_AYLIK_IHR'!$A$35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'2002_2022_AYLIK_IHR'!$C$35:$N$35</c:f>
              <c:numCache>
                <c:formatCode>#,##0</c:formatCode>
                <c:ptCount val="12"/>
                <c:pt idx="0">
                  <c:v>1512901.7748700001</c:v>
                </c:pt>
                <c:pt idx="1">
                  <c:v>1510511.0800699999</c:v>
                </c:pt>
                <c:pt idx="2">
                  <c:v>1674874.1455399999</c:v>
                </c:pt>
                <c:pt idx="3">
                  <c:v>1625588.03018</c:v>
                </c:pt>
                <c:pt idx="4">
                  <c:v>1299850.80754</c:v>
                </c:pt>
                <c:pt idx="5">
                  <c:v>1801990.0643499999</c:v>
                </c:pt>
                <c:pt idx="6">
                  <c:v>1691731.3981300001</c:v>
                </c:pt>
                <c:pt idx="7">
                  <c:v>1736178.94086</c:v>
                </c:pt>
                <c:pt idx="8">
                  <c:v>1942675.6702000001</c:v>
                </c:pt>
                <c:pt idx="9">
                  <c:v>1909027.10825</c:v>
                </c:pt>
                <c:pt idx="10">
                  <c:v>1730743.68499</c:v>
                </c:pt>
                <c:pt idx="11">
                  <c:v>1809121.8587400001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1-47B1-8C6D-52E59344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50192"/>
        <c:axId val="1937355088"/>
      </c:lineChart>
      <c:catAx>
        <c:axId val="193735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355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0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'2002_2022_AYLIK_IHR'!$C$44:$N$44</c:f>
              <c:numCache>
                <c:formatCode>#,##0</c:formatCode>
                <c:ptCount val="12"/>
                <c:pt idx="0">
                  <c:v>1124169.4680600001</c:v>
                </c:pt>
                <c:pt idx="1">
                  <c:v>1244752.8359699999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B-4F8A-A889-7386C7504B39}"/>
            </c:ext>
          </c:extLst>
        </c:ser>
        <c:ser>
          <c:idx val="0"/>
          <c:order val="1"/>
          <c:tx>
            <c:strRef>
              <c:f>'2002_2022_AYLIK_IHR'!$A$45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'2002_2022_AYLIK_IHR'!$C$45:$N$45</c:f>
              <c:numCache>
                <c:formatCode>#,##0</c:formatCode>
                <c:ptCount val="12"/>
                <c:pt idx="0">
                  <c:v>758787.71044000005</c:v>
                </c:pt>
                <c:pt idx="1">
                  <c:v>832912.97582000005</c:v>
                </c:pt>
                <c:pt idx="2">
                  <c:v>978618.28816</c:v>
                </c:pt>
                <c:pt idx="3">
                  <c:v>1048743.98297</c:v>
                </c:pt>
                <c:pt idx="4">
                  <c:v>937349.47545000003</c:v>
                </c:pt>
                <c:pt idx="5">
                  <c:v>1125321.4458600001</c:v>
                </c:pt>
                <c:pt idx="6">
                  <c:v>929223.04952</c:v>
                </c:pt>
                <c:pt idx="7">
                  <c:v>1022464.51258</c:v>
                </c:pt>
                <c:pt idx="8">
                  <c:v>1147796.6854999999</c:v>
                </c:pt>
                <c:pt idx="9">
                  <c:v>1143567.2784899999</c:v>
                </c:pt>
                <c:pt idx="10">
                  <c:v>1202757.2319499999</c:v>
                </c:pt>
                <c:pt idx="11">
                  <c:v>1226819.2930600001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B-4F8A-A889-7386C750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54000"/>
        <c:axId val="1937360528"/>
      </c:lineChart>
      <c:catAx>
        <c:axId val="193735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6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3605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354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'2002_2022_AYLIK_IHR'!$C$48:$N$48</c:f>
              <c:numCache>
                <c:formatCode>#,##0</c:formatCode>
                <c:ptCount val="12"/>
                <c:pt idx="0">
                  <c:v>353821.76120000001</c:v>
                </c:pt>
                <c:pt idx="1">
                  <c:v>429934.64766000002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4AB5-B427-53934363455E}"/>
            </c:ext>
          </c:extLst>
        </c:ser>
        <c:ser>
          <c:idx val="0"/>
          <c:order val="1"/>
          <c:tx>
            <c:strRef>
              <c:f>'2002_2022_AYLIK_IHR'!$A$49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402245.10384</c:v>
                </c:pt>
                <c:pt idx="3">
                  <c:v>401919.88864000002</c:v>
                </c:pt>
                <c:pt idx="4">
                  <c:v>384031.62015999999</c:v>
                </c:pt>
                <c:pt idx="5">
                  <c:v>425660.49411000003</c:v>
                </c:pt>
                <c:pt idx="6">
                  <c:v>357615.87067999999</c:v>
                </c:pt>
                <c:pt idx="7">
                  <c:v>420388.28506999998</c:v>
                </c:pt>
                <c:pt idx="8">
                  <c:v>414674.47444999998</c:v>
                </c:pt>
                <c:pt idx="9">
                  <c:v>380735.21880999999</c:v>
                </c:pt>
                <c:pt idx="10">
                  <c:v>395637.60265000002</c:v>
                </c:pt>
                <c:pt idx="11">
                  <c:v>419795.38228000002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AB5-B427-53934363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885472"/>
        <c:axId val="1937888192"/>
      </c:lineChart>
      <c:catAx>
        <c:axId val="19378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88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8881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885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'2002_2022_AYLIK_IHR'!$C$50:$N$50</c:f>
              <c:numCache>
                <c:formatCode>#,##0</c:formatCode>
                <c:ptCount val="12"/>
                <c:pt idx="0">
                  <c:v>359436.45786999998</c:v>
                </c:pt>
                <c:pt idx="1">
                  <c:v>489250.44306000002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C-4585-A36C-E985893FC342}"/>
            </c:ext>
          </c:extLst>
        </c:ser>
        <c:ser>
          <c:idx val="0"/>
          <c:order val="1"/>
          <c:tx>
            <c:strRef>
              <c:f>'2002_2022_AYLIK_IHR'!$A$51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594623.38263999997</c:v>
                </c:pt>
                <c:pt idx="6">
                  <c:v>459430.80593999999</c:v>
                </c:pt>
                <c:pt idx="7">
                  <c:v>452278.44451</c:v>
                </c:pt>
                <c:pt idx="8">
                  <c:v>507321.88543000002</c:v>
                </c:pt>
                <c:pt idx="9">
                  <c:v>686024.57007999998</c:v>
                </c:pt>
                <c:pt idx="10">
                  <c:v>1281902.5758100001</c:v>
                </c:pt>
                <c:pt idx="11">
                  <c:v>920716.73889000004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C-4585-A36C-E985893F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889280"/>
        <c:axId val="1937890368"/>
      </c:lineChart>
      <c:catAx>
        <c:axId val="19378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89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8903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889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'2002_2022_AYLIK_IHR'!$C$46:$N$46</c:f>
              <c:numCache>
                <c:formatCode>#,##0</c:formatCode>
                <c:ptCount val="12"/>
                <c:pt idx="0">
                  <c:v>1628953.8824400001</c:v>
                </c:pt>
                <c:pt idx="1">
                  <c:v>1787153.5695199999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BB6-9EB7-FEA3558729FA}"/>
            </c:ext>
          </c:extLst>
        </c:ser>
        <c:ser>
          <c:idx val="0"/>
          <c:order val="1"/>
          <c:tx>
            <c:strRef>
              <c:f>'2002_2022_AYLIK_IHR'!$A$47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'2002_2022_AYLIK_IHR'!$C$47:$N$47</c:f>
              <c:numCache>
                <c:formatCode>#,##0</c:formatCode>
                <c:ptCount val="12"/>
                <c:pt idx="0">
                  <c:v>1052771.92059</c:v>
                </c:pt>
                <c:pt idx="1">
                  <c:v>1191759.4696899999</c:v>
                </c:pt>
                <c:pt idx="2">
                  <c:v>1526156.64411</c:v>
                </c:pt>
                <c:pt idx="3">
                  <c:v>1647167.4447699999</c:v>
                </c:pt>
                <c:pt idx="4">
                  <c:v>1727670.08553</c:v>
                </c:pt>
                <c:pt idx="5">
                  <c:v>2007804.7012499999</c:v>
                </c:pt>
                <c:pt idx="6">
                  <c:v>1727116.3204699999</c:v>
                </c:pt>
                <c:pt idx="7">
                  <c:v>2255363.3060499998</c:v>
                </c:pt>
                <c:pt idx="8">
                  <c:v>2602630.8202399998</c:v>
                </c:pt>
                <c:pt idx="9">
                  <c:v>2287923.7456499999</c:v>
                </c:pt>
                <c:pt idx="10">
                  <c:v>2040817.02422</c:v>
                </c:pt>
                <c:pt idx="11">
                  <c:v>2269261.5471000001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BB6-9EB7-FEA35587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886560"/>
        <c:axId val="1937887104"/>
      </c:lineChart>
      <c:catAx>
        <c:axId val="19378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88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887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7886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'2002_2022_AYLIK_IHR'!$C$60:$N$60</c:f>
              <c:numCache>
                <c:formatCode>#,##0</c:formatCode>
                <c:ptCount val="12"/>
                <c:pt idx="0">
                  <c:v>497272.45137999998</c:v>
                </c:pt>
                <c:pt idx="1">
                  <c:v>476083.32461000001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9-4FB3-82FB-F925487A1F22}"/>
            </c:ext>
          </c:extLst>
        </c:ser>
        <c:ser>
          <c:idx val="0"/>
          <c:order val="1"/>
          <c:tx>
            <c:strRef>
              <c:f>'2002_2022_AYLIK_IHR'!$A$61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583089.81513999996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530759.70172000001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9-4FB3-82FB-F925487A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738208"/>
        <c:axId val="1938750176"/>
      </c:lineChart>
      <c:catAx>
        <c:axId val="19387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875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750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8738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'2002_2022_AYLIK_IHR'!$C$81:$N$81</c:f>
              <c:numCache>
                <c:formatCode>#,##0</c:formatCode>
                <c:ptCount val="12"/>
                <c:pt idx="0">
                  <c:v>15001108.588</c:v>
                </c:pt>
                <c:pt idx="1">
                  <c:v>15952636.807</c:v>
                </c:pt>
                <c:pt idx="2">
                  <c:v>18956874.046999998</c:v>
                </c:pt>
                <c:pt idx="3">
                  <c:v>18756994.017000001</c:v>
                </c:pt>
                <c:pt idx="4">
                  <c:v>16469255.768999999</c:v>
                </c:pt>
                <c:pt idx="5">
                  <c:v>19741083.914000001</c:v>
                </c:pt>
                <c:pt idx="6">
                  <c:v>16359046.761</c:v>
                </c:pt>
                <c:pt idx="7">
                  <c:v>18862531.963</c:v>
                </c:pt>
                <c:pt idx="8">
                  <c:v>20719809.657000002</c:v>
                </c:pt>
                <c:pt idx="9">
                  <c:v>20715407.324999999</c:v>
                </c:pt>
                <c:pt idx="10">
                  <c:v>21469517.787</c:v>
                </c:pt>
                <c:pt idx="11">
                  <c:v>22260047.587000001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E-412E-8439-7D7FA1924557}"/>
            </c:ext>
          </c:extLst>
        </c:ser>
        <c:ser>
          <c:idx val="1"/>
          <c:order val="1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val>
            <c:numRef>
              <c:f>'2002_2022_AYLIK_IHR'!$C$82:$N$82</c:f>
              <c:numCache>
                <c:formatCode>#,##0</c:formatCode>
                <c:ptCount val="12"/>
                <c:pt idx="0">
                  <c:v>17587182.59</c:v>
                </c:pt>
                <c:pt idx="1">
                  <c:v>20002612.320999999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E-412E-8439-7D7FA192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784528"/>
        <c:axId val="1810780176"/>
      </c:lineChart>
      <c:catAx>
        <c:axId val="181078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8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80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84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'2002_2022_AYLIK_IHR'!$C$38:$N$38</c:f>
              <c:numCache>
                <c:formatCode>#,##0</c:formatCode>
                <c:ptCount val="12"/>
                <c:pt idx="0">
                  <c:v>71038.746459999995</c:v>
                </c:pt>
                <c:pt idx="1">
                  <c:v>70467.097710000002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4-45BA-A9B0-0095F07CF5F6}"/>
            </c:ext>
          </c:extLst>
        </c:ser>
        <c:ser>
          <c:idx val="0"/>
          <c:order val="1"/>
          <c:tx>
            <c:strRef>
              <c:f>'2002_2022_AYLIK_IHR'!$A$39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171221.63492000001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4-45BA-A9B0-0095F07C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744736"/>
        <c:axId val="1938745280"/>
      </c:lineChart>
      <c:catAx>
        <c:axId val="19387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874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7452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87447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'2002_2022_AYLIK_IHR'!$C$52:$N$52</c:f>
              <c:numCache>
                <c:formatCode>#,##0</c:formatCode>
                <c:ptCount val="12"/>
                <c:pt idx="0">
                  <c:v>306786.91039999999</c:v>
                </c:pt>
                <c:pt idx="1">
                  <c:v>327210.77406999998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1-4DA4-9B32-CBCC605BD282}"/>
            </c:ext>
          </c:extLst>
        </c:ser>
        <c:ser>
          <c:idx val="0"/>
          <c:order val="1"/>
          <c:tx>
            <c:strRef>
              <c:f>'2002_2022_AYLIK_IHR'!$A$53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384516.49096000002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1-4DA4-9B32-CBCC605B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750720"/>
        <c:axId val="1938746912"/>
      </c:lineChart>
      <c:catAx>
        <c:axId val="19387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874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746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8750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'2002_2022_AYLIK_IHR'!$C$54:$N$54</c:f>
              <c:numCache>
                <c:formatCode>#,##0</c:formatCode>
                <c:ptCount val="12"/>
                <c:pt idx="0">
                  <c:v>458430.42118</c:v>
                </c:pt>
                <c:pt idx="1">
                  <c:v>538676.57853000006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5-4BDD-9A6A-30762C0EAE2E}"/>
            </c:ext>
          </c:extLst>
        </c:ser>
        <c:ser>
          <c:idx val="0"/>
          <c:order val="1"/>
          <c:tx>
            <c:strRef>
              <c:f>'2002_2022_AYLIK_IHR'!$A$55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'2002_2022_AYLIK_IHR'!$C$55:$N$55</c:f>
              <c:numCache>
                <c:formatCode>#,##0</c:formatCode>
                <c:ptCount val="12"/>
                <c:pt idx="0">
                  <c:v>400032.49501999997</c:v>
                </c:pt>
                <c:pt idx="1">
                  <c:v>445927.56598000001</c:v>
                </c:pt>
                <c:pt idx="2">
                  <c:v>545986.36667000002</c:v>
                </c:pt>
                <c:pt idx="3">
                  <c:v>561097.31128999998</c:v>
                </c:pt>
                <c:pt idx="4">
                  <c:v>485871.66136999999</c:v>
                </c:pt>
                <c:pt idx="5">
                  <c:v>573163.13289999997</c:v>
                </c:pt>
                <c:pt idx="6">
                  <c:v>466235.14635</c:v>
                </c:pt>
                <c:pt idx="7">
                  <c:v>521663.31156</c:v>
                </c:pt>
                <c:pt idx="8">
                  <c:v>550071.38249999995</c:v>
                </c:pt>
                <c:pt idx="9">
                  <c:v>513421.55984</c:v>
                </c:pt>
                <c:pt idx="10">
                  <c:v>559382.95620999997</c:v>
                </c:pt>
                <c:pt idx="11">
                  <c:v>570451.10600000003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5-4BDD-9A6A-30762C0E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751264"/>
        <c:axId val="1938749088"/>
      </c:lineChart>
      <c:catAx>
        <c:axId val="19387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874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749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8751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'2002_2022_AYLIK_IHR'!$C$3:$N$3</c:f>
              <c:numCache>
                <c:formatCode>#,##0</c:formatCode>
                <c:ptCount val="12"/>
                <c:pt idx="0">
                  <c:v>2058782.4049</c:v>
                </c:pt>
                <c:pt idx="1">
                  <c:v>2127268.2180699999</c:v>
                </c:pt>
                <c:pt idx="2">
                  <c:v>2426079.29844</c:v>
                </c:pt>
                <c:pt idx="3">
                  <c:v>2351320.1649799999</c:v>
                </c:pt>
                <c:pt idx="4">
                  <c:v>2069959.3828599998</c:v>
                </c:pt>
                <c:pt idx="5">
                  <c:v>2557889.38454</c:v>
                </c:pt>
                <c:pt idx="6">
                  <c:v>2018701.2234599998</c:v>
                </c:pt>
                <c:pt idx="7">
                  <c:v>2317234.8834299999</c:v>
                </c:pt>
                <c:pt idx="8">
                  <c:v>2724412.4160799999</c:v>
                </c:pt>
                <c:pt idx="9">
                  <c:v>2831037.4675400006</c:v>
                </c:pt>
                <c:pt idx="10">
                  <c:v>3023685.0279199998</c:v>
                </c:pt>
                <c:pt idx="11">
                  <c:v>3214829.0280400002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4-412B-9FCF-BDE54B9FA85F}"/>
            </c:ext>
          </c:extLst>
        </c:ser>
        <c:ser>
          <c:idx val="1"/>
          <c:order val="1"/>
          <c:tx>
            <c:strRef>
              <c:f>'2002_2022_AYLIK_IHR'!$A$2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'2002_2022_AYLIK_IHR'!$C$2:$N$2</c:f>
              <c:numCache>
                <c:formatCode>#,##0</c:formatCode>
                <c:ptCount val="12"/>
                <c:pt idx="0">
                  <c:v>2567238.8204100002</c:v>
                </c:pt>
                <c:pt idx="1">
                  <c:v>2784138.7028399999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4-412B-9FCF-BDE54B9F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794864"/>
        <c:axId val="1810783984"/>
      </c:lineChart>
      <c:catAx>
        <c:axId val="181079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8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83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94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B-4CC9-AE16-9FCAA2864207}"/>
            </c:ext>
          </c:extLst>
        </c:ser>
        <c:ser>
          <c:idx val="6"/>
          <c:order val="1"/>
          <c:tx>
            <c:strRef>
              <c:f>'2002_2022_AYLIK_IHR'!$A$70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'2002_2022_AYLIK_IHR'!$C$70:$N$70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B-4CC9-AE16-9FCAA2864207}"/>
            </c:ext>
          </c:extLst>
        </c:ser>
        <c:ser>
          <c:idx val="7"/>
          <c:order val="2"/>
          <c:tx>
            <c:strRef>
              <c:f>'2002_2022_AYLIK_IHR'!$A$71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B-4CC9-AE16-9FCAA2864207}"/>
            </c:ext>
          </c:extLst>
        </c:ser>
        <c:ser>
          <c:idx val="0"/>
          <c:order val="3"/>
          <c:tx>
            <c:strRef>
              <c:f>'2002_2022_AYLIK_IHR'!$A$72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'2002_2022_AYLIK_IHR'!$C$72:$N$72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B-4CC9-AE16-9FCAA2864207}"/>
            </c:ext>
          </c:extLst>
        </c:ser>
        <c:ser>
          <c:idx val="3"/>
          <c:order val="4"/>
          <c:tx>
            <c:strRef>
              <c:f>'2002_2022_AYLIK_IHR'!$A$73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'2002_2022_AYLIK_IHR'!$C$73:$N$73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B-4CC9-AE16-9FCAA2864207}"/>
            </c:ext>
          </c:extLst>
        </c:ser>
        <c:ser>
          <c:idx val="4"/>
          <c:order val="5"/>
          <c:tx>
            <c:strRef>
              <c:f>'2002_2022_AYLIK_IHR'!$A$74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'2002_2022_AYLIK_IHR'!$C$74:$N$74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0B-4CC9-AE16-9FCAA2864207}"/>
            </c:ext>
          </c:extLst>
        </c:ser>
        <c:ser>
          <c:idx val="1"/>
          <c:order val="6"/>
          <c:tx>
            <c:strRef>
              <c:f>'2002_2022_AYLIK_IHR'!$A$75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'2002_2022_AYLIK_IHR'!$C$75:$N$75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0B-4CC9-AE16-9FCAA2864207}"/>
            </c:ext>
          </c:extLst>
        </c:ser>
        <c:ser>
          <c:idx val="2"/>
          <c:order val="7"/>
          <c:tx>
            <c:strRef>
              <c:f>'2002_2022_AYLIK_IHR'!$A$76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'2002_2022_AYLIK_IHR'!$C$76:$N$76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0B-4CC9-AE16-9FCAA2864207}"/>
            </c:ext>
          </c:extLst>
        </c:ser>
        <c:ser>
          <c:idx val="8"/>
          <c:order val="8"/>
          <c:tx>
            <c:strRef>
              <c:f>'2002_2022_AYLIK_IHR'!$A$77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'2002_2022_AYLIK_IHR'!$C$77:$N$77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0B-4CC9-AE16-9FCAA2864207}"/>
            </c:ext>
          </c:extLst>
        </c:ser>
        <c:ser>
          <c:idx val="9"/>
          <c:order val="9"/>
          <c:tx>
            <c:strRef>
              <c:f>'2002_2022_AYLIK_IHR'!$A$78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'2002_2022_AYLIK_IHR'!$C$78:$N$78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0B-4CC9-AE16-9FCAA2864207}"/>
            </c:ext>
          </c:extLst>
        </c:ser>
        <c:ser>
          <c:idx val="10"/>
          <c:order val="10"/>
          <c:tx>
            <c:strRef>
              <c:f>'2002_2022_AYLIK_IHR'!$A$79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'2002_2022_AYLIK_IHR'!$C$79:$N$79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0B-4CC9-AE16-9FCAA2864207}"/>
            </c:ext>
          </c:extLst>
        </c:ser>
        <c:ser>
          <c:idx val="11"/>
          <c:order val="11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'2002_2022_AYLIK_IHR'!$C$81:$N$81</c:f>
              <c:numCache>
                <c:formatCode>#,##0</c:formatCode>
                <c:ptCount val="12"/>
                <c:pt idx="0">
                  <c:v>15001108.588</c:v>
                </c:pt>
                <c:pt idx="1">
                  <c:v>15952636.807</c:v>
                </c:pt>
                <c:pt idx="2">
                  <c:v>18956874.046999998</c:v>
                </c:pt>
                <c:pt idx="3">
                  <c:v>18756994.017000001</c:v>
                </c:pt>
                <c:pt idx="4">
                  <c:v>16469255.768999999</c:v>
                </c:pt>
                <c:pt idx="5">
                  <c:v>19741083.914000001</c:v>
                </c:pt>
                <c:pt idx="6">
                  <c:v>16359046.761</c:v>
                </c:pt>
                <c:pt idx="7">
                  <c:v>18862531.963</c:v>
                </c:pt>
                <c:pt idx="8">
                  <c:v>20719809.657000002</c:v>
                </c:pt>
                <c:pt idx="9">
                  <c:v>20715407.324999999</c:v>
                </c:pt>
                <c:pt idx="10">
                  <c:v>21469517.787</c:v>
                </c:pt>
                <c:pt idx="11">
                  <c:v>22260047.587000001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0B-4CC9-AE16-9FCAA2864207}"/>
            </c:ext>
          </c:extLst>
        </c:ser>
        <c:ser>
          <c:idx val="12"/>
          <c:order val="12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'2002_2022_AYLIK_IHR'!$C$82:$N$82</c:f>
              <c:numCache>
                <c:formatCode>#,##0</c:formatCode>
                <c:ptCount val="12"/>
                <c:pt idx="0">
                  <c:v>17587182.59</c:v>
                </c:pt>
                <c:pt idx="1">
                  <c:v>20002612.320999999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0B-4CC9-AE16-9FCAA286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789424"/>
        <c:axId val="1810792144"/>
      </c:lineChart>
      <c:catAx>
        <c:axId val="18107894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9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9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894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'2002_2022_AYLIK_IHR'!$A$62:$A$82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'2002_2022_AYLIK_IHR'!$A$62:$A$82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'2002_2022_AYLIK_IHR'!$O$62:$O$82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225264314.222</c:v>
                </c:pt>
                <c:pt idx="20">
                  <c:v>37589794.910999998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4-494C-BDFB-5E1A124B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786704"/>
        <c:axId val="1810781264"/>
      </c:barChart>
      <c:catAx>
        <c:axId val="181078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8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812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8670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'2002_2022_AYLIK_IHR'!$C$4:$N$4</c:f>
              <c:numCache>
                <c:formatCode>#,##0</c:formatCode>
                <c:ptCount val="12"/>
                <c:pt idx="0">
                  <c:v>844648.58267000003</c:v>
                </c:pt>
                <c:pt idx="1">
                  <c:v>969677.89020999998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2-420C-ADB6-AB9A536A8643}"/>
            </c:ext>
          </c:extLst>
        </c:ser>
        <c:ser>
          <c:idx val="0"/>
          <c:order val="1"/>
          <c:tx>
            <c:strRef>
              <c:f>'2002_2022_AYLIK_IHR'!$A$5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'2002_2022_AYLIK_IHR'!$C$5:$N$5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635173.32019</c:v>
                </c:pt>
                <c:pt idx="2">
                  <c:v>783752.09183000005</c:v>
                </c:pt>
                <c:pt idx="3">
                  <c:v>749920.84441000002</c:v>
                </c:pt>
                <c:pt idx="4">
                  <c:v>609720.62609999999</c:v>
                </c:pt>
                <c:pt idx="5">
                  <c:v>764423.21161</c:v>
                </c:pt>
                <c:pt idx="6">
                  <c:v>641911.29634999996</c:v>
                </c:pt>
                <c:pt idx="7">
                  <c:v>780147.30417000002</c:v>
                </c:pt>
                <c:pt idx="8">
                  <c:v>840118.3284</c:v>
                </c:pt>
                <c:pt idx="9">
                  <c:v>899175.51266999997</c:v>
                </c:pt>
                <c:pt idx="10">
                  <c:v>897045.03315000003</c:v>
                </c:pt>
                <c:pt idx="11">
                  <c:v>951415.60369000002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2-420C-ADB6-AB9A536A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90512"/>
        <c:axId val="1810791056"/>
      </c:lineChart>
      <c:catAx>
        <c:axId val="181079051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9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910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0790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'2002_2022_AYLIK_IHR'!$C$6:$N$6</c:f>
              <c:numCache>
                <c:formatCode>#,##0</c:formatCode>
                <c:ptCount val="12"/>
                <c:pt idx="0">
                  <c:v>284705.14299999998</c:v>
                </c:pt>
                <c:pt idx="1">
                  <c:v>255968.99215999999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5-4A2C-9C4F-139C90F1F49D}"/>
            </c:ext>
          </c:extLst>
        </c:ser>
        <c:ser>
          <c:idx val="0"/>
          <c:order val="1"/>
          <c:tx>
            <c:strRef>
              <c:f>'2002_2022_AYLIK_IHR'!$A$7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295167.19523999997</c:v>
                </c:pt>
                <c:pt idx="6">
                  <c:v>166058.29462999999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291591.89189999999</c:v>
                </c:pt>
                <c:pt idx="10">
                  <c:v>365180.33121999999</c:v>
                </c:pt>
                <c:pt idx="11">
                  <c:v>409311.17060000001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5-4A2C-9C4F-139C90F1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87664"/>
        <c:axId val="1936384944"/>
      </c:lineChart>
      <c:catAx>
        <c:axId val="193638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38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384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387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'2002_2022_AYLIK_IHR'!$C$8:$N$8</c:f>
              <c:numCache>
                <c:formatCode>#,##0</c:formatCode>
                <c:ptCount val="12"/>
                <c:pt idx="0">
                  <c:v>173255.64274000001</c:v>
                </c:pt>
                <c:pt idx="1">
                  <c:v>203186.05906999999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1-4FA2-8728-D7BEB0B8653B}"/>
            </c:ext>
          </c:extLst>
        </c:ser>
        <c:ser>
          <c:idx val="0"/>
          <c:order val="1"/>
          <c:tx>
            <c:strRef>
              <c:f>'2002_2022_AYLIK_IHR'!$A$9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145535.99359</c:v>
                </c:pt>
                <c:pt idx="2">
                  <c:v>164304.42228999999</c:v>
                </c:pt>
                <c:pt idx="3">
                  <c:v>157785.5588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152352.87914</c:v>
                </c:pt>
                <c:pt idx="7">
                  <c:v>179897.44031000001</c:v>
                </c:pt>
                <c:pt idx="8">
                  <c:v>202794.89272</c:v>
                </c:pt>
                <c:pt idx="9">
                  <c:v>181415.95225</c:v>
                </c:pt>
                <c:pt idx="10">
                  <c:v>191293.85974000001</c:v>
                </c:pt>
                <c:pt idx="11">
                  <c:v>184548.79112000001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1-4FA2-8728-D7BEB0B8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86576"/>
        <c:axId val="1936389296"/>
      </c:lineChart>
      <c:catAx>
        <c:axId val="193638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38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6389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36386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9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4" t="s">
        <v>119</v>
      </c>
      <c r="C1" s="154"/>
      <c r="D1" s="154"/>
      <c r="E1" s="154"/>
      <c r="F1" s="154"/>
      <c r="G1" s="154"/>
      <c r="H1" s="154"/>
      <c r="I1" s="154"/>
      <c r="J1" s="154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1" t="s">
        <v>120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17.399999999999999" x14ac:dyDescent="0.25">
      <c r="A6" s="3"/>
      <c r="B6" s="150" t="s">
        <v>121</v>
      </c>
      <c r="C6" s="150"/>
      <c r="D6" s="150"/>
      <c r="E6" s="150"/>
      <c r="F6" s="150" t="s">
        <v>122</v>
      </c>
      <c r="G6" s="150"/>
      <c r="H6" s="150"/>
      <c r="I6" s="150"/>
      <c r="J6" s="150" t="s">
        <v>104</v>
      </c>
      <c r="K6" s="150"/>
      <c r="L6" s="150"/>
      <c r="M6" s="150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218</v>
      </c>
      <c r="E7" s="7" t="s">
        <v>219</v>
      </c>
      <c r="F7" s="5">
        <v>2021</v>
      </c>
      <c r="G7" s="6">
        <v>2022</v>
      </c>
      <c r="H7" s="7" t="s">
        <v>218</v>
      </c>
      <c r="I7" s="7" t="s">
        <v>219</v>
      </c>
      <c r="J7" s="5" t="s">
        <v>123</v>
      </c>
      <c r="K7" s="5" t="s">
        <v>124</v>
      </c>
      <c r="L7" s="7" t="s">
        <v>218</v>
      </c>
      <c r="M7" s="7" t="s">
        <v>219</v>
      </c>
    </row>
    <row r="8" spans="1:13" ht="16.8" x14ac:dyDescent="0.3">
      <c r="A8" s="85" t="s">
        <v>2</v>
      </c>
      <c r="B8" s="8">
        <f>B9+B18+B20</f>
        <v>2127268.2180699999</v>
      </c>
      <c r="C8" s="8">
        <f>C9+C18+C20</f>
        <v>2784138.7028399999</v>
      </c>
      <c r="D8" s="10">
        <f t="shared" ref="D8:D46" si="0">(C8-B8)/B8*100</f>
        <v>30.878592515520058</v>
      </c>
      <c r="E8" s="10">
        <f t="shared" ref="E8:E44" si="1">C8/C$46*100</f>
        <v>13.918875485663621</v>
      </c>
      <c r="F8" s="8">
        <f>F9+F18+F20</f>
        <v>4186050.6229699999</v>
      </c>
      <c r="G8" s="8">
        <f>G9+G18+G20</f>
        <v>5351377.5232500006</v>
      </c>
      <c r="H8" s="10">
        <f t="shared" ref="H8:H46" si="2">(G8-F8)/F8*100</f>
        <v>27.838337498489256</v>
      </c>
      <c r="I8" s="10">
        <f t="shared" ref="I8:I43" si="3">G8/G$44*100</f>
        <v>15.537867383688548</v>
      </c>
      <c r="J8" s="8">
        <f>J9+J18+J20</f>
        <v>24545743.971990004</v>
      </c>
      <c r="K8" s="8">
        <f>K9+K18+K20</f>
        <v>30886525.80054</v>
      </c>
      <c r="L8" s="10">
        <f t="shared" ref="L8:L46" si="4">(K8-J8)/J8*100</f>
        <v>25.832510254265184</v>
      </c>
      <c r="M8" s="10">
        <f t="shared" ref="M8:M43" si="5">K8/K$44*100</f>
        <v>14.505251372214678</v>
      </c>
    </row>
    <row r="9" spans="1:13" ht="15.6" x14ac:dyDescent="0.3">
      <c r="A9" s="9" t="s">
        <v>3</v>
      </c>
      <c r="B9" s="8">
        <f>B10+B11+B12+B13+B14+B15+B16+B17</f>
        <v>1439479.7597699999</v>
      </c>
      <c r="C9" s="8">
        <f>C10+C11+C12+C13+C14+C15+C16+C17</f>
        <v>1843547.0270999998</v>
      </c>
      <c r="D9" s="10">
        <f t="shared" si="0"/>
        <v>28.070368102609645</v>
      </c>
      <c r="E9" s="10">
        <f t="shared" si="1"/>
        <v>9.2165313085857701</v>
      </c>
      <c r="F9" s="8">
        <f>F10+F11+F12+F13+F14+F15+F16+F17</f>
        <v>2828236.3095699996</v>
      </c>
      <c r="G9" s="8">
        <f>G10+G11+G12+G13+G14+G15+G16+G17</f>
        <v>3552646.7499900004</v>
      </c>
      <c r="H9" s="10">
        <f t="shared" si="2"/>
        <v>25.613504712063435</v>
      </c>
      <c r="I9" s="10">
        <f t="shared" si="3"/>
        <v>10.315204603414399</v>
      </c>
      <c r="J9" s="8">
        <f>J10+J11+J12+J13+J14+J15+J16+J17</f>
        <v>16489980.208030002</v>
      </c>
      <c r="K9" s="8">
        <f>K10+K11+K12+K13+K14+K15+K16+K17</f>
        <v>20055215.626819998</v>
      </c>
      <c r="L9" s="10">
        <f t="shared" si="4"/>
        <v>21.620616724899765</v>
      </c>
      <c r="M9" s="10">
        <f t="shared" si="5"/>
        <v>9.4185388758066804</v>
      </c>
    </row>
    <row r="10" spans="1:13" ht="13.8" x14ac:dyDescent="0.25">
      <c r="A10" s="11" t="s">
        <v>125</v>
      </c>
      <c r="B10" s="12">
        <v>635173.32019</v>
      </c>
      <c r="C10" s="12">
        <v>969677.89020999998</v>
      </c>
      <c r="D10" s="13">
        <f t="shared" si="0"/>
        <v>52.663510791029346</v>
      </c>
      <c r="E10" s="13">
        <f t="shared" si="1"/>
        <v>4.8477562562764431</v>
      </c>
      <c r="F10" s="12">
        <v>1234645.9468</v>
      </c>
      <c r="G10" s="12">
        <v>1814326.47288</v>
      </c>
      <c r="H10" s="13">
        <f t="shared" si="2"/>
        <v>46.951154505665123</v>
      </c>
      <c r="I10" s="13">
        <f t="shared" si="3"/>
        <v>5.2679453101271791</v>
      </c>
      <c r="J10" s="12">
        <v>7349969.0095300004</v>
      </c>
      <c r="K10" s="12">
        <v>9731956.3252600003</v>
      </c>
      <c r="L10" s="13">
        <f t="shared" si="4"/>
        <v>32.408127335523531</v>
      </c>
      <c r="M10" s="13">
        <f t="shared" si="5"/>
        <v>4.5704225121636339</v>
      </c>
    </row>
    <row r="11" spans="1:13" ht="13.8" x14ac:dyDescent="0.25">
      <c r="A11" s="11" t="s">
        <v>126</v>
      </c>
      <c r="B11" s="12">
        <v>249528.27283999999</v>
      </c>
      <c r="C11" s="12">
        <v>255968.99215999999</v>
      </c>
      <c r="D11" s="13">
        <f t="shared" si="0"/>
        <v>2.5811581375910286</v>
      </c>
      <c r="E11" s="13">
        <f t="shared" si="1"/>
        <v>1.2796778143386185</v>
      </c>
      <c r="F11" s="12">
        <v>527655.90457999997</v>
      </c>
      <c r="G11" s="12">
        <v>540674.13515999995</v>
      </c>
      <c r="H11" s="13">
        <f t="shared" si="2"/>
        <v>2.467181825694178</v>
      </c>
      <c r="I11" s="13">
        <f t="shared" si="3"/>
        <v>1.5698617736101199</v>
      </c>
      <c r="J11" s="12">
        <v>2798934.3402399998</v>
      </c>
      <c r="K11" s="12">
        <v>3093594.66267</v>
      </c>
      <c r="L11" s="13">
        <f t="shared" si="4"/>
        <v>10.527589668456958</v>
      </c>
      <c r="M11" s="13">
        <f t="shared" si="5"/>
        <v>1.4528460894421957</v>
      </c>
    </row>
    <row r="12" spans="1:13" ht="13.8" x14ac:dyDescent="0.25">
      <c r="A12" s="11" t="s">
        <v>127</v>
      </c>
      <c r="B12" s="12">
        <v>145535.99359</v>
      </c>
      <c r="C12" s="12">
        <v>203186.05906999999</v>
      </c>
      <c r="D12" s="13">
        <f t="shared" si="0"/>
        <v>39.6122389093726</v>
      </c>
      <c r="E12" s="13">
        <f t="shared" si="1"/>
        <v>1.0157976158778146</v>
      </c>
      <c r="F12" s="12">
        <v>275239.73414000002</v>
      </c>
      <c r="G12" s="12">
        <v>376441.70181</v>
      </c>
      <c r="H12" s="13">
        <f t="shared" si="2"/>
        <v>36.768662048817355</v>
      </c>
      <c r="I12" s="13">
        <f t="shared" si="3"/>
        <v>1.0930085225722463</v>
      </c>
      <c r="J12" s="12">
        <v>1698481.1902099999</v>
      </c>
      <c r="K12" s="12">
        <v>2128602.1690600002</v>
      </c>
      <c r="L12" s="13">
        <f t="shared" si="4"/>
        <v>25.323858829241448</v>
      </c>
      <c r="M12" s="13">
        <f t="shared" si="5"/>
        <v>0.99965628161121611</v>
      </c>
    </row>
    <row r="13" spans="1:13" ht="13.8" x14ac:dyDescent="0.25">
      <c r="A13" s="11" t="s">
        <v>128</v>
      </c>
      <c r="B13" s="12">
        <v>116565.35743</v>
      </c>
      <c r="C13" s="12">
        <v>127858.07291</v>
      </c>
      <c r="D13" s="13">
        <f t="shared" si="0"/>
        <v>9.6878830288677467</v>
      </c>
      <c r="E13" s="13">
        <f t="shared" si="1"/>
        <v>0.6392068738730019</v>
      </c>
      <c r="F13" s="12">
        <v>220280.51952</v>
      </c>
      <c r="G13" s="12">
        <v>247503.13636999999</v>
      </c>
      <c r="H13" s="13">
        <f t="shared" si="2"/>
        <v>12.358159000768271</v>
      </c>
      <c r="I13" s="13">
        <f t="shared" si="3"/>
        <v>0.71863195845478067</v>
      </c>
      <c r="J13" s="12">
        <v>1405244.64539</v>
      </c>
      <c r="K13" s="12">
        <v>1599304.3466700001</v>
      </c>
      <c r="L13" s="13">
        <f t="shared" si="4"/>
        <v>13.809673775781755</v>
      </c>
      <c r="M13" s="13">
        <f t="shared" si="5"/>
        <v>0.75108193517570476</v>
      </c>
    </row>
    <row r="14" spans="1:13" ht="13.8" x14ac:dyDescent="0.25">
      <c r="A14" s="11" t="s">
        <v>129</v>
      </c>
      <c r="B14" s="12">
        <v>201115.47248999999</v>
      </c>
      <c r="C14" s="12">
        <v>167766.18528999999</v>
      </c>
      <c r="D14" s="13">
        <f t="shared" si="0"/>
        <v>-16.582158889668825</v>
      </c>
      <c r="E14" s="13">
        <f t="shared" si="1"/>
        <v>0.83872137597681939</v>
      </c>
      <c r="F14" s="12">
        <v>391775.93972999998</v>
      </c>
      <c r="G14" s="12">
        <v>350421.30375999998</v>
      </c>
      <c r="H14" s="13">
        <f t="shared" si="2"/>
        <v>-10.555685476372121</v>
      </c>
      <c r="I14" s="13">
        <f t="shared" si="3"/>
        <v>1.0174576027548479</v>
      </c>
      <c r="J14" s="12">
        <v>1984236.3809100001</v>
      </c>
      <c r="K14" s="12">
        <v>2217182.969</v>
      </c>
      <c r="L14" s="13">
        <f t="shared" si="4"/>
        <v>11.739860751024393</v>
      </c>
      <c r="M14" s="13">
        <f t="shared" si="5"/>
        <v>1.0412565178494755</v>
      </c>
    </row>
    <row r="15" spans="1:13" ht="13.8" x14ac:dyDescent="0.25">
      <c r="A15" s="11" t="s">
        <v>130</v>
      </c>
      <c r="B15" s="12">
        <v>26135.543170000001</v>
      </c>
      <c r="C15" s="12">
        <v>47544.402170000001</v>
      </c>
      <c r="D15" s="13">
        <f t="shared" si="0"/>
        <v>81.914727621098066</v>
      </c>
      <c r="E15" s="13">
        <f t="shared" si="1"/>
        <v>0.23769096459508393</v>
      </c>
      <c r="F15" s="12">
        <v>42078.688009999998</v>
      </c>
      <c r="G15" s="12">
        <v>85065.91</v>
      </c>
      <c r="H15" s="13">
        <f t="shared" si="2"/>
        <v>102.15913095908336</v>
      </c>
      <c r="I15" s="13">
        <f t="shared" si="3"/>
        <v>0.24699113876945544</v>
      </c>
      <c r="J15" s="12">
        <v>264027.28051000001</v>
      </c>
      <c r="K15" s="12">
        <v>352421.95548</v>
      </c>
      <c r="L15" s="13">
        <f t="shared" si="4"/>
        <v>33.479371828265322</v>
      </c>
      <c r="M15" s="13">
        <f t="shared" si="5"/>
        <v>0.16550806284711619</v>
      </c>
    </row>
    <row r="16" spans="1:13" ht="13.8" x14ac:dyDescent="0.25">
      <c r="A16" s="11" t="s">
        <v>131</v>
      </c>
      <c r="B16" s="12">
        <v>49199.688770000001</v>
      </c>
      <c r="C16" s="12">
        <v>55753.252139999997</v>
      </c>
      <c r="D16" s="13">
        <f t="shared" si="0"/>
        <v>13.320335013981015</v>
      </c>
      <c r="E16" s="13">
        <f t="shared" si="1"/>
        <v>0.27872985410743945</v>
      </c>
      <c r="F16" s="12">
        <v>108317.69231</v>
      </c>
      <c r="G16" s="12">
        <v>110002.26304999999</v>
      </c>
      <c r="H16" s="13">
        <f t="shared" si="2"/>
        <v>1.5552129149676079</v>
      </c>
      <c r="I16" s="13">
        <f t="shared" si="3"/>
        <v>0.31939450501307382</v>
      </c>
      <c r="J16" s="12">
        <v>878806.27685999998</v>
      </c>
      <c r="K16" s="12">
        <v>784580.81316000002</v>
      </c>
      <c r="L16" s="13">
        <f t="shared" si="4"/>
        <v>-10.721983465647316</v>
      </c>
      <c r="M16" s="13">
        <f t="shared" si="5"/>
        <v>0.36846299872624161</v>
      </c>
    </row>
    <row r="17" spans="1:13" ht="13.8" x14ac:dyDescent="0.25">
      <c r="A17" s="11" t="s">
        <v>132</v>
      </c>
      <c r="B17" s="12">
        <v>16226.111290000001</v>
      </c>
      <c r="C17" s="12">
        <v>15792.173150000001</v>
      </c>
      <c r="D17" s="13">
        <f t="shared" si="0"/>
        <v>-2.6743200033851129</v>
      </c>
      <c r="E17" s="13">
        <f t="shared" si="1"/>
        <v>7.8950553540551222E-2</v>
      </c>
      <c r="F17" s="12">
        <v>28241.884480000001</v>
      </c>
      <c r="G17" s="12">
        <v>28211.826959999999</v>
      </c>
      <c r="H17" s="13">
        <f t="shared" si="2"/>
        <v>-0.10642887524480843</v>
      </c>
      <c r="I17" s="13">
        <f t="shared" si="3"/>
        <v>8.1913792112695005E-2</v>
      </c>
      <c r="J17" s="12">
        <v>110281.08438</v>
      </c>
      <c r="K17" s="12">
        <v>147572.38552000001</v>
      </c>
      <c r="L17" s="13">
        <f t="shared" si="4"/>
        <v>33.814775534400681</v>
      </c>
      <c r="M17" s="13">
        <f t="shared" si="5"/>
        <v>6.9304477991096985E-2</v>
      </c>
    </row>
    <row r="18" spans="1:13" ht="15.6" x14ac:dyDescent="0.3">
      <c r="A18" s="9" t="s">
        <v>12</v>
      </c>
      <c r="B18" s="8">
        <f>B19</f>
        <v>208723.36321000001</v>
      </c>
      <c r="C18" s="8">
        <f>C19</f>
        <v>316937.07017999998</v>
      </c>
      <c r="D18" s="10">
        <f t="shared" si="0"/>
        <v>51.845517102522145</v>
      </c>
      <c r="E18" s="10">
        <f t="shared" si="1"/>
        <v>1.5844783925910495</v>
      </c>
      <c r="F18" s="8">
        <f>F19</f>
        <v>425610.26316999999</v>
      </c>
      <c r="G18" s="8">
        <f>G19</f>
        <v>617263.37824999995</v>
      </c>
      <c r="H18" s="10">
        <f t="shared" si="2"/>
        <v>45.030191154823882</v>
      </c>
      <c r="I18" s="10">
        <f t="shared" si="3"/>
        <v>1.7922406838961527</v>
      </c>
      <c r="J18" s="8">
        <f>J19</f>
        <v>2457141.9111100002</v>
      </c>
      <c r="K18" s="8">
        <f>K19</f>
        <v>3590405.0797799998</v>
      </c>
      <c r="L18" s="10">
        <f t="shared" si="4"/>
        <v>46.121193226404017</v>
      </c>
      <c r="M18" s="10">
        <f t="shared" si="5"/>
        <v>1.6861633628400789</v>
      </c>
    </row>
    <row r="19" spans="1:13" ht="13.8" x14ac:dyDescent="0.25">
      <c r="A19" s="11" t="s">
        <v>133</v>
      </c>
      <c r="B19" s="12">
        <v>208723.36321000001</v>
      </c>
      <c r="C19" s="12">
        <v>316937.07017999998</v>
      </c>
      <c r="D19" s="13">
        <f t="shared" si="0"/>
        <v>51.845517102522145</v>
      </c>
      <c r="E19" s="13">
        <f t="shared" si="1"/>
        <v>1.5844783925910495</v>
      </c>
      <c r="F19" s="12">
        <v>425610.26316999999</v>
      </c>
      <c r="G19" s="12">
        <v>617263.37824999995</v>
      </c>
      <c r="H19" s="13">
        <f t="shared" si="2"/>
        <v>45.030191154823882</v>
      </c>
      <c r="I19" s="13">
        <f t="shared" si="3"/>
        <v>1.7922406838961527</v>
      </c>
      <c r="J19" s="12">
        <v>2457141.9111100002</v>
      </c>
      <c r="K19" s="12">
        <v>3590405.0797799998</v>
      </c>
      <c r="L19" s="13">
        <f t="shared" si="4"/>
        <v>46.121193226404017</v>
      </c>
      <c r="M19" s="13">
        <f t="shared" si="5"/>
        <v>1.6861633628400789</v>
      </c>
    </row>
    <row r="20" spans="1:13" ht="15.6" x14ac:dyDescent="0.3">
      <c r="A20" s="9" t="s">
        <v>110</v>
      </c>
      <c r="B20" s="8">
        <f>B21</f>
        <v>479065.09509000002</v>
      </c>
      <c r="C20" s="8">
        <f>C21</f>
        <v>623654.60556000005</v>
      </c>
      <c r="D20" s="10">
        <f t="shared" si="0"/>
        <v>30.18159994370631</v>
      </c>
      <c r="E20" s="10">
        <f t="shared" si="1"/>
        <v>3.117865784486801</v>
      </c>
      <c r="F20" s="8">
        <f>F21</f>
        <v>932204.05023000005</v>
      </c>
      <c r="G20" s="8">
        <f>G21</f>
        <v>1181467.3950100001</v>
      </c>
      <c r="H20" s="10">
        <f t="shared" si="2"/>
        <v>26.739139860902771</v>
      </c>
      <c r="I20" s="10">
        <f t="shared" si="3"/>
        <v>3.4304220963779963</v>
      </c>
      <c r="J20" s="8">
        <f>J21</f>
        <v>5598621.8528500004</v>
      </c>
      <c r="K20" s="8">
        <f>K21</f>
        <v>7240905.09394</v>
      </c>
      <c r="L20" s="10">
        <f t="shared" si="4"/>
        <v>29.333705405625654</v>
      </c>
      <c r="M20" s="10">
        <f t="shared" si="5"/>
        <v>3.4005491335679179</v>
      </c>
    </row>
    <row r="21" spans="1:13" ht="13.8" x14ac:dyDescent="0.25">
      <c r="A21" s="11" t="s">
        <v>134</v>
      </c>
      <c r="B21" s="12">
        <v>479065.09509000002</v>
      </c>
      <c r="C21" s="12">
        <v>623654.60556000005</v>
      </c>
      <c r="D21" s="13">
        <f t="shared" si="0"/>
        <v>30.18159994370631</v>
      </c>
      <c r="E21" s="13">
        <f t="shared" si="1"/>
        <v>3.117865784486801</v>
      </c>
      <c r="F21" s="12">
        <v>932204.05023000005</v>
      </c>
      <c r="G21" s="12">
        <v>1181467.3950100001</v>
      </c>
      <c r="H21" s="13">
        <f t="shared" si="2"/>
        <v>26.739139860902771</v>
      </c>
      <c r="I21" s="13">
        <f t="shared" si="3"/>
        <v>3.4304220963779963</v>
      </c>
      <c r="J21" s="12">
        <v>5598621.8528500004</v>
      </c>
      <c r="K21" s="12">
        <v>7240905.09394</v>
      </c>
      <c r="L21" s="13">
        <f t="shared" si="4"/>
        <v>29.333705405625654</v>
      </c>
      <c r="M21" s="13">
        <f t="shared" si="5"/>
        <v>3.4005491335679179</v>
      </c>
    </row>
    <row r="22" spans="1:13" ht="16.8" x14ac:dyDescent="0.3">
      <c r="A22" s="85" t="s">
        <v>14</v>
      </c>
      <c r="B22" s="8">
        <f>B23+B27+B29</f>
        <v>11948803.47126</v>
      </c>
      <c r="C22" s="8">
        <f>C23+C27+C29</f>
        <v>15007171.571350001</v>
      </c>
      <c r="D22" s="10">
        <f t="shared" si="0"/>
        <v>25.595601329004836</v>
      </c>
      <c r="E22" s="10">
        <f t="shared" si="1"/>
        <v>75.026058249374401</v>
      </c>
      <c r="F22" s="8">
        <f>F23+F27+F29</f>
        <v>23028193.503689997</v>
      </c>
      <c r="G22" s="8">
        <f>G23+G27+G29</f>
        <v>28116141.957990002</v>
      </c>
      <c r="H22" s="10">
        <f t="shared" si="2"/>
        <v>22.09443156487599</v>
      </c>
      <c r="I22" s="10">
        <f t="shared" si="3"/>
        <v>81.635968157016322</v>
      </c>
      <c r="J22" s="8">
        <f>J23+J27+J29</f>
        <v>128336146.00314</v>
      </c>
      <c r="K22" s="8">
        <f>K23+K27+K29</f>
        <v>175912296.00024003</v>
      </c>
      <c r="L22" s="10">
        <f t="shared" si="4"/>
        <v>37.071512180158486</v>
      </c>
      <c r="M22" s="10">
        <f t="shared" si="5"/>
        <v>82.613761399551933</v>
      </c>
    </row>
    <row r="23" spans="1:13" ht="15.6" x14ac:dyDescent="0.3">
      <c r="A23" s="9" t="s">
        <v>15</v>
      </c>
      <c r="B23" s="8">
        <f>B24+B25+B26</f>
        <v>1120550.5962199999</v>
      </c>
      <c r="C23" s="8">
        <f>C24+C25+C26</f>
        <v>1313820.74419</v>
      </c>
      <c r="D23" s="10">
        <f>(C23-B23)/B23*100</f>
        <v>17.247784135938733</v>
      </c>
      <c r="E23" s="10">
        <f t="shared" si="1"/>
        <v>6.5682458026278328</v>
      </c>
      <c r="F23" s="8">
        <f>F24+F25+F26</f>
        <v>2196051.2015499999</v>
      </c>
      <c r="G23" s="8">
        <f>G24+G25+G26</f>
        <v>2461804.5748899998</v>
      </c>
      <c r="H23" s="10">
        <f t="shared" si="2"/>
        <v>12.101419727938399</v>
      </c>
      <c r="I23" s="10">
        <f t="shared" si="3"/>
        <v>7.1479152504209509</v>
      </c>
      <c r="J23" s="8">
        <f>J24+J25+J26</f>
        <v>11373215.783569999</v>
      </c>
      <c r="K23" s="8">
        <f>K24+K25+K26</f>
        <v>15321158.060640002</v>
      </c>
      <c r="L23" s="10">
        <f t="shared" si="4"/>
        <v>34.712629674830296</v>
      </c>
      <c r="M23" s="10">
        <f t="shared" si="5"/>
        <v>7.1952815418019886</v>
      </c>
    </row>
    <row r="24" spans="1:13" ht="13.8" x14ac:dyDescent="0.25">
      <c r="A24" s="11" t="s">
        <v>135</v>
      </c>
      <c r="B24" s="12">
        <v>744974.49720999994</v>
      </c>
      <c r="C24" s="12">
        <v>884000.44889999996</v>
      </c>
      <c r="D24" s="13">
        <f t="shared" si="0"/>
        <v>18.661840399995622</v>
      </c>
      <c r="E24" s="13">
        <f t="shared" si="1"/>
        <v>4.4194249966636647</v>
      </c>
      <c r="F24" s="12">
        <v>1475138.41285</v>
      </c>
      <c r="G24" s="12">
        <v>1699930.5070499999</v>
      </c>
      <c r="H24" s="13">
        <f t="shared" si="2"/>
        <v>15.238711990808826</v>
      </c>
      <c r="I24" s="13">
        <f t="shared" si="3"/>
        <v>4.9357935718928676</v>
      </c>
      <c r="J24" s="12">
        <v>7439929.1234200001</v>
      </c>
      <c r="K24" s="12">
        <v>10369038.873670001</v>
      </c>
      <c r="L24" s="13">
        <f t="shared" si="4"/>
        <v>39.370129764133317</v>
      </c>
      <c r="M24" s="13">
        <f t="shared" si="5"/>
        <v>4.8696158422654161</v>
      </c>
    </row>
    <row r="25" spans="1:13" ht="13.8" x14ac:dyDescent="0.25">
      <c r="A25" s="11" t="s">
        <v>136</v>
      </c>
      <c r="B25" s="12">
        <v>128850.66499999999</v>
      </c>
      <c r="C25" s="12">
        <v>177996.54378000001</v>
      </c>
      <c r="D25" s="13">
        <f t="shared" si="0"/>
        <v>38.141734681772895</v>
      </c>
      <c r="E25" s="13">
        <f t="shared" si="1"/>
        <v>0.88986648805430313</v>
      </c>
      <c r="F25" s="12">
        <v>238596.58718999999</v>
      </c>
      <c r="G25" s="12">
        <v>311298.94559000002</v>
      </c>
      <c r="H25" s="13">
        <f t="shared" si="2"/>
        <v>30.470829133069476</v>
      </c>
      <c r="I25" s="13">
        <f t="shared" si="3"/>
        <v>0.90386479224174343</v>
      </c>
      <c r="J25" s="12">
        <v>1286095.69533</v>
      </c>
      <c r="K25" s="12">
        <v>1804594.25761</v>
      </c>
      <c r="L25" s="13">
        <f t="shared" si="4"/>
        <v>40.315706223319417</v>
      </c>
      <c r="M25" s="13">
        <f t="shared" si="5"/>
        <v>0.84749231754095611</v>
      </c>
    </row>
    <row r="26" spans="1:13" ht="13.8" x14ac:dyDescent="0.25">
      <c r="A26" s="11" t="s">
        <v>137</v>
      </c>
      <c r="B26" s="12">
        <v>246725.43401</v>
      </c>
      <c r="C26" s="12">
        <v>251823.75151</v>
      </c>
      <c r="D26" s="13">
        <f t="shared" si="0"/>
        <v>2.0663931630953645</v>
      </c>
      <c r="E26" s="13">
        <f t="shared" si="1"/>
        <v>1.2589543179098641</v>
      </c>
      <c r="F26" s="12">
        <v>482316.20150999998</v>
      </c>
      <c r="G26" s="12">
        <v>450575.12225000001</v>
      </c>
      <c r="H26" s="13">
        <f t="shared" si="2"/>
        <v>-6.5809689080788365</v>
      </c>
      <c r="I26" s="13">
        <f t="shared" si="3"/>
        <v>1.3082568862863406</v>
      </c>
      <c r="J26" s="12">
        <v>2647190.9648199999</v>
      </c>
      <c r="K26" s="12">
        <v>3147524.92936</v>
      </c>
      <c r="L26" s="13">
        <f t="shared" si="4"/>
        <v>18.90056181020628</v>
      </c>
      <c r="M26" s="13">
        <f t="shared" si="5"/>
        <v>1.4781733819956155</v>
      </c>
    </row>
    <row r="27" spans="1:13" ht="15.6" x14ac:dyDescent="0.3">
      <c r="A27" s="9" t="s">
        <v>19</v>
      </c>
      <c r="B27" s="8">
        <f>B28</f>
        <v>1672633.9495900001</v>
      </c>
      <c r="C27" s="8">
        <f>C28</f>
        <v>2400987.6538999998</v>
      </c>
      <c r="D27" s="10">
        <f t="shared" si="0"/>
        <v>43.545313933663451</v>
      </c>
      <c r="E27" s="10">
        <f t="shared" si="1"/>
        <v>12.003370436666875</v>
      </c>
      <c r="F27" s="8">
        <f>F28</f>
        <v>3313632.7214700002</v>
      </c>
      <c r="G27" s="8">
        <f>G28</f>
        <v>4533355.2043300001</v>
      </c>
      <c r="H27" s="10">
        <f t="shared" si="2"/>
        <v>36.809223754855495</v>
      </c>
      <c r="I27" s="10">
        <f t="shared" si="3"/>
        <v>13.162717760427226</v>
      </c>
      <c r="J27" s="8">
        <f>J28</f>
        <v>18399460.633949999</v>
      </c>
      <c r="K27" s="8">
        <f>K28</f>
        <v>26570895.403790001</v>
      </c>
      <c r="L27" s="10">
        <f t="shared" si="4"/>
        <v>44.411273419408694</v>
      </c>
      <c r="M27" s="10">
        <f t="shared" si="5"/>
        <v>12.478500155885424</v>
      </c>
    </row>
    <row r="28" spans="1:13" ht="13.8" x14ac:dyDescent="0.25">
      <c r="A28" s="11" t="s">
        <v>138</v>
      </c>
      <c r="B28" s="12">
        <v>1672633.9495900001</v>
      </c>
      <c r="C28" s="12">
        <v>2400987.6538999998</v>
      </c>
      <c r="D28" s="13">
        <f t="shared" si="0"/>
        <v>43.545313933663451</v>
      </c>
      <c r="E28" s="13">
        <f t="shared" si="1"/>
        <v>12.003370436666875</v>
      </c>
      <c r="F28" s="12">
        <v>3313632.7214700002</v>
      </c>
      <c r="G28" s="12">
        <v>4533355.2043300001</v>
      </c>
      <c r="H28" s="13">
        <f t="shared" si="2"/>
        <v>36.809223754855495</v>
      </c>
      <c r="I28" s="13">
        <f t="shared" si="3"/>
        <v>13.162717760427226</v>
      </c>
      <c r="J28" s="12">
        <v>18399460.633949999</v>
      </c>
      <c r="K28" s="12">
        <v>26570895.403790001</v>
      </c>
      <c r="L28" s="13">
        <f t="shared" si="4"/>
        <v>44.411273419408694</v>
      </c>
      <c r="M28" s="13">
        <f t="shared" si="5"/>
        <v>12.478500155885424</v>
      </c>
    </row>
    <row r="29" spans="1:13" ht="15.6" x14ac:dyDescent="0.3">
      <c r="A29" s="9" t="s">
        <v>21</v>
      </c>
      <c r="B29" s="8">
        <f>B30+B31+B32+B33+B34+B35+B36+B37+B38+B39+B40+B41</f>
        <v>9155618.9254500009</v>
      </c>
      <c r="C29" s="8">
        <f>C30+C31+C32+C33+C34+C35+C36+C37+C38+C39+C40+C41</f>
        <v>11292363.173260001</v>
      </c>
      <c r="D29" s="10">
        <f t="shared" si="0"/>
        <v>23.338064473942477</v>
      </c>
      <c r="E29" s="10">
        <f t="shared" si="1"/>
        <v>56.454442010079696</v>
      </c>
      <c r="F29" s="8">
        <f>F30+F31+F32+F33+F34+F35+F36+F37+F38+F39+F40+F41</f>
        <v>17518509.580669999</v>
      </c>
      <c r="G29" s="8">
        <f>G30+G31+G32+G33+G34+G35+G36+G37+G38+G39+G40+G41</f>
        <v>21120982.178770002</v>
      </c>
      <c r="H29" s="10">
        <f t="shared" si="2"/>
        <v>20.563807563144454</v>
      </c>
      <c r="I29" s="10">
        <f t="shared" si="3"/>
        <v>61.32533514616815</v>
      </c>
      <c r="J29" s="8">
        <f>J30+J31+J32+J33+J34+J35+J36+J37+J38+J39+J40+J41</f>
        <v>98563469.585620001</v>
      </c>
      <c r="K29" s="8">
        <f>K30+K31+K32+K33+K34+K35+K36+K37+K38+K39+K40+K41</f>
        <v>134020242.53581001</v>
      </c>
      <c r="L29" s="10">
        <f t="shared" si="4"/>
        <v>35.97354384870701</v>
      </c>
      <c r="M29" s="10">
        <f t="shared" si="5"/>
        <v>62.939979701864516</v>
      </c>
    </row>
    <row r="30" spans="1:13" ht="13.8" x14ac:dyDescent="0.25">
      <c r="A30" s="11" t="s">
        <v>139</v>
      </c>
      <c r="B30" s="12">
        <v>1510511.0800699999</v>
      </c>
      <c r="C30" s="12">
        <v>1845883.7533499999</v>
      </c>
      <c r="D30" s="13">
        <f t="shared" si="0"/>
        <v>22.202596042159335</v>
      </c>
      <c r="E30" s="13">
        <f t="shared" si="1"/>
        <v>9.2282134139653103</v>
      </c>
      <c r="F30" s="12">
        <v>3023412.85494</v>
      </c>
      <c r="G30" s="12">
        <v>3440793.2402499998</v>
      </c>
      <c r="H30" s="13">
        <f t="shared" si="2"/>
        <v>13.804941810313325</v>
      </c>
      <c r="I30" s="13">
        <f t="shared" si="3"/>
        <v>9.9904349542559618</v>
      </c>
      <c r="J30" s="12">
        <v>17134392.159090001</v>
      </c>
      <c r="K30" s="12">
        <v>20662574.949030001</v>
      </c>
      <c r="L30" s="13">
        <f t="shared" si="4"/>
        <v>20.591234034924643</v>
      </c>
      <c r="M30" s="13">
        <f t="shared" si="5"/>
        <v>9.703773275389425</v>
      </c>
    </row>
    <row r="31" spans="1:13" ht="13.8" x14ac:dyDescent="0.25">
      <c r="A31" s="11" t="s">
        <v>140</v>
      </c>
      <c r="B31" s="12">
        <v>2530671.6601999998</v>
      </c>
      <c r="C31" s="12">
        <v>2556444.8494699998</v>
      </c>
      <c r="D31" s="13">
        <f t="shared" si="0"/>
        <v>1.0184327613627724</v>
      </c>
      <c r="E31" s="13">
        <f t="shared" si="1"/>
        <v>12.780554901751925</v>
      </c>
      <c r="F31" s="12">
        <v>4796896.7136399997</v>
      </c>
      <c r="G31" s="12">
        <v>4785366.7642200002</v>
      </c>
      <c r="H31" s="13">
        <f t="shared" si="2"/>
        <v>-0.2403626783794203</v>
      </c>
      <c r="I31" s="13">
        <f t="shared" si="3"/>
        <v>13.894440046831944</v>
      </c>
      <c r="J31" s="12">
        <v>25425825.171089999</v>
      </c>
      <c r="K31" s="12">
        <v>29324533.480659999</v>
      </c>
      <c r="L31" s="13">
        <f t="shared" si="4"/>
        <v>15.333654987933132</v>
      </c>
      <c r="M31" s="13">
        <f t="shared" si="5"/>
        <v>13.771692298991493</v>
      </c>
    </row>
    <row r="32" spans="1:13" ht="13.8" x14ac:dyDescent="0.25">
      <c r="A32" s="11" t="s">
        <v>141</v>
      </c>
      <c r="B32" s="12">
        <v>14435.76268</v>
      </c>
      <c r="C32" s="12">
        <v>70467.097710000002</v>
      </c>
      <c r="D32" s="13">
        <f t="shared" si="0"/>
        <v>388.14253373414425</v>
      </c>
      <c r="E32" s="13">
        <f t="shared" si="1"/>
        <v>0.35228947389046389</v>
      </c>
      <c r="F32" s="12">
        <v>57179.767390000001</v>
      </c>
      <c r="G32" s="12">
        <v>141505.84417</v>
      </c>
      <c r="H32" s="13">
        <f t="shared" si="2"/>
        <v>147.47537569512312</v>
      </c>
      <c r="I32" s="13">
        <f t="shared" si="3"/>
        <v>0.41086599313498678</v>
      </c>
      <c r="J32" s="12">
        <v>1175874.3619899999</v>
      </c>
      <c r="K32" s="12">
        <v>1710694.9085599999</v>
      </c>
      <c r="L32" s="13">
        <f t="shared" si="4"/>
        <v>45.482796790032261</v>
      </c>
      <c r="M32" s="13">
        <f t="shared" si="5"/>
        <v>0.80339432897295193</v>
      </c>
    </row>
    <row r="33" spans="1:13" ht="13.8" x14ac:dyDescent="0.25">
      <c r="A33" s="11" t="s">
        <v>142</v>
      </c>
      <c r="B33" s="12">
        <v>1063994.04687</v>
      </c>
      <c r="C33" s="12">
        <v>1177166.45187</v>
      </c>
      <c r="D33" s="13">
        <f t="shared" si="0"/>
        <v>10.636563741397282</v>
      </c>
      <c r="E33" s="13">
        <f t="shared" si="1"/>
        <v>5.885063575591758</v>
      </c>
      <c r="F33" s="12">
        <v>1958342.64824</v>
      </c>
      <c r="G33" s="12">
        <v>2159249.7737099999</v>
      </c>
      <c r="H33" s="13">
        <f t="shared" si="2"/>
        <v>10.259038460432802</v>
      </c>
      <c r="I33" s="13">
        <f t="shared" si="3"/>
        <v>6.2694393147186904</v>
      </c>
      <c r="J33" s="12">
        <v>11320775.06036</v>
      </c>
      <c r="K33" s="12">
        <v>14364683.00255</v>
      </c>
      <c r="L33" s="13">
        <f t="shared" si="4"/>
        <v>26.887805172000341</v>
      </c>
      <c r="M33" s="13">
        <f t="shared" si="5"/>
        <v>6.7460917805952896</v>
      </c>
    </row>
    <row r="34" spans="1:13" ht="13.8" x14ac:dyDescent="0.25">
      <c r="A34" s="11" t="s">
        <v>143</v>
      </c>
      <c r="B34" s="12">
        <v>683876.79550000001</v>
      </c>
      <c r="C34" s="12">
        <v>815373.21112999995</v>
      </c>
      <c r="D34" s="13">
        <f t="shared" si="0"/>
        <v>19.22808559893592</v>
      </c>
      <c r="E34" s="13">
        <f t="shared" si="1"/>
        <v>4.0763336210539363</v>
      </c>
      <c r="F34" s="12">
        <v>1334658.0651100001</v>
      </c>
      <c r="G34" s="12">
        <v>1527223.1892599999</v>
      </c>
      <c r="H34" s="13">
        <f t="shared" si="2"/>
        <v>14.428049339673302</v>
      </c>
      <c r="I34" s="13">
        <f t="shared" si="3"/>
        <v>4.4343332678207625</v>
      </c>
      <c r="J34" s="12">
        <v>7615448.0242999997</v>
      </c>
      <c r="K34" s="12">
        <v>9605935.74144</v>
      </c>
      <c r="L34" s="13">
        <f t="shared" si="4"/>
        <v>26.137499865911867</v>
      </c>
      <c r="M34" s="13">
        <f t="shared" si="5"/>
        <v>4.5112394153599658</v>
      </c>
    </row>
    <row r="35" spans="1:13" ht="13.8" x14ac:dyDescent="0.25">
      <c r="A35" s="11" t="s">
        <v>144</v>
      </c>
      <c r="B35" s="12">
        <v>832912.97582000005</v>
      </c>
      <c r="C35" s="12">
        <v>1244752.8359699999</v>
      </c>
      <c r="D35" s="13">
        <f t="shared" si="0"/>
        <v>49.445725076445697</v>
      </c>
      <c r="E35" s="13">
        <f t="shared" si="1"/>
        <v>6.222951362523685</v>
      </c>
      <c r="F35" s="12">
        <v>1591700.6862600001</v>
      </c>
      <c r="G35" s="12">
        <v>2368922.3040300002</v>
      </c>
      <c r="H35" s="13">
        <f t="shared" si="2"/>
        <v>48.829633892803578</v>
      </c>
      <c r="I35" s="13">
        <f t="shared" si="3"/>
        <v>6.8782290993975357</v>
      </c>
      <c r="J35" s="12">
        <v>8452368.5101100001</v>
      </c>
      <c r="K35" s="12">
        <v>13131583.547569999</v>
      </c>
      <c r="L35" s="13">
        <f t="shared" si="4"/>
        <v>55.359808695788914</v>
      </c>
      <c r="M35" s="13">
        <f t="shared" si="5"/>
        <v>6.1669907940701849</v>
      </c>
    </row>
    <row r="36" spans="1:13" ht="13.8" x14ac:dyDescent="0.25">
      <c r="A36" s="11" t="s">
        <v>145</v>
      </c>
      <c r="B36" s="12">
        <v>1191759.4696899999</v>
      </c>
      <c r="C36" s="12">
        <v>1787153.5695199999</v>
      </c>
      <c r="D36" s="13">
        <f t="shared" si="0"/>
        <v>49.95925058475715</v>
      </c>
      <c r="E36" s="13">
        <f t="shared" si="1"/>
        <v>8.9346008453292569</v>
      </c>
      <c r="F36" s="12">
        <v>2244531.3902799999</v>
      </c>
      <c r="G36" s="12">
        <v>3416107.4519600002</v>
      </c>
      <c r="H36" s="13">
        <f t="shared" si="2"/>
        <v>52.196911424520067</v>
      </c>
      <c r="I36" s="13">
        <f t="shared" si="3"/>
        <v>9.9187591094766763</v>
      </c>
      <c r="J36" s="12">
        <v>12716436.91031</v>
      </c>
      <c r="K36" s="12">
        <v>23508019.09135</v>
      </c>
      <c r="L36" s="13">
        <f t="shared" si="4"/>
        <v>84.86325420519799</v>
      </c>
      <c r="M36" s="13">
        <f t="shared" si="5"/>
        <v>11.040080337455493</v>
      </c>
    </row>
    <row r="37" spans="1:13" ht="13.8" x14ac:dyDescent="0.25">
      <c r="A37" s="14" t="s">
        <v>146</v>
      </c>
      <c r="B37" s="12">
        <v>330049.80086999998</v>
      </c>
      <c r="C37" s="12">
        <v>429934.64766000002</v>
      </c>
      <c r="D37" s="13">
        <f t="shared" si="0"/>
        <v>30.263568263549018</v>
      </c>
      <c r="E37" s="13">
        <f t="shared" si="1"/>
        <v>2.149392493142646</v>
      </c>
      <c r="F37" s="12">
        <v>608909.17773</v>
      </c>
      <c r="G37" s="12">
        <v>783756.40885999997</v>
      </c>
      <c r="H37" s="13">
        <f t="shared" si="2"/>
        <v>28.71482932509354</v>
      </c>
      <c r="I37" s="13">
        <f t="shared" si="3"/>
        <v>2.2756576393785748</v>
      </c>
      <c r="J37" s="12">
        <v>3769276.5880399998</v>
      </c>
      <c r="K37" s="12">
        <v>4786460.3495500004</v>
      </c>
      <c r="L37" s="13">
        <f t="shared" si="4"/>
        <v>26.986179914139168</v>
      </c>
      <c r="M37" s="13">
        <f t="shared" si="5"/>
        <v>2.2478672739602015</v>
      </c>
    </row>
    <row r="38" spans="1:13" ht="13.8" x14ac:dyDescent="0.25">
      <c r="A38" s="11" t="s">
        <v>147</v>
      </c>
      <c r="B38" s="12">
        <v>307688.08682000003</v>
      </c>
      <c r="C38" s="12">
        <v>489250.44306000002</v>
      </c>
      <c r="D38" s="13">
        <f t="shared" si="0"/>
        <v>59.008575247898833</v>
      </c>
      <c r="E38" s="13">
        <f t="shared" si="1"/>
        <v>2.4459327372272979</v>
      </c>
      <c r="F38" s="12">
        <v>639259.74786999996</v>
      </c>
      <c r="G38" s="12">
        <v>848686.90093</v>
      </c>
      <c r="H38" s="13">
        <f t="shared" si="2"/>
        <v>32.760885345558968</v>
      </c>
      <c r="I38" s="13">
        <f t="shared" si="3"/>
        <v>2.4641850550875279</v>
      </c>
      <c r="J38" s="12">
        <v>3752535.9466900001</v>
      </c>
      <c r="K38" s="12">
        <v>6993421.2184699997</v>
      </c>
      <c r="L38" s="13">
        <f t="shared" si="4"/>
        <v>86.36520256757801</v>
      </c>
      <c r="M38" s="13">
        <f t="shared" si="5"/>
        <v>3.2843231828914106</v>
      </c>
    </row>
    <row r="39" spans="1:13" ht="13.8" x14ac:dyDescent="0.25">
      <c r="A39" s="11" t="s">
        <v>148</v>
      </c>
      <c r="B39" s="12">
        <v>233224.16435000001</v>
      </c>
      <c r="C39" s="12">
        <v>327210.77406999998</v>
      </c>
      <c r="D39" s="13">
        <f>(C39-B39)/B39*100</f>
        <v>40.298830089901863</v>
      </c>
      <c r="E39" s="13">
        <f t="shared" si="1"/>
        <v>1.6358402033642054</v>
      </c>
      <c r="F39" s="12">
        <v>399764.33237999998</v>
      </c>
      <c r="G39" s="12">
        <v>633997.68446999998</v>
      </c>
      <c r="H39" s="13">
        <f t="shared" si="2"/>
        <v>58.592859121645489</v>
      </c>
      <c r="I39" s="13">
        <f t="shared" si="3"/>
        <v>1.8408291883839623</v>
      </c>
      <c r="J39" s="12">
        <v>2337789.0500699999</v>
      </c>
      <c r="K39" s="12">
        <v>3446417.6179200001</v>
      </c>
      <c r="L39" s="13">
        <f t="shared" si="4"/>
        <v>47.422096010621864</v>
      </c>
      <c r="M39" s="13">
        <f t="shared" si="5"/>
        <v>1.6185424739704752</v>
      </c>
    </row>
    <row r="40" spans="1:13" ht="13.8" x14ac:dyDescent="0.25">
      <c r="A40" s="11" t="s">
        <v>149</v>
      </c>
      <c r="B40" s="12">
        <v>445927.56598000001</v>
      </c>
      <c r="C40" s="12">
        <v>538676.57853000006</v>
      </c>
      <c r="D40" s="13">
        <f>(C40-B40)/B40*100</f>
        <v>20.799120670230074</v>
      </c>
      <c r="E40" s="13">
        <f t="shared" si="1"/>
        <v>2.6930311395600244</v>
      </c>
      <c r="F40" s="12">
        <v>845960.06099999999</v>
      </c>
      <c r="G40" s="12">
        <v>997106.99971</v>
      </c>
      <c r="H40" s="13">
        <f t="shared" si="2"/>
        <v>17.866911888408882</v>
      </c>
      <c r="I40" s="13">
        <f t="shared" si="3"/>
        <v>2.8951267709164332</v>
      </c>
      <c r="J40" s="12">
        <v>4760074.6249799998</v>
      </c>
      <c r="K40" s="12">
        <v>6344450.9343999997</v>
      </c>
      <c r="L40" s="13">
        <f t="shared" si="4"/>
        <v>33.284694763092226</v>
      </c>
      <c r="M40" s="13">
        <f t="shared" si="5"/>
        <v>2.9795470107727473</v>
      </c>
    </row>
    <row r="41" spans="1:13" ht="13.8" x14ac:dyDescent="0.25">
      <c r="A41" s="11" t="s">
        <v>150</v>
      </c>
      <c r="B41" s="12">
        <v>10567.516600000001</v>
      </c>
      <c r="C41" s="12">
        <v>10048.96092</v>
      </c>
      <c r="D41" s="13">
        <f t="shared" si="0"/>
        <v>-4.9070723011686708</v>
      </c>
      <c r="E41" s="13">
        <f t="shared" si="1"/>
        <v>5.0238242679182303E-2</v>
      </c>
      <c r="F41" s="12">
        <v>17894.135829999999</v>
      </c>
      <c r="G41" s="12">
        <v>18265.617200000001</v>
      </c>
      <c r="H41" s="13">
        <f t="shared" si="2"/>
        <v>2.0759950272491103</v>
      </c>
      <c r="I41" s="13">
        <f t="shared" si="3"/>
        <v>5.3034706765083123E-2</v>
      </c>
      <c r="J41" s="12">
        <v>102673.17859</v>
      </c>
      <c r="K41" s="12">
        <v>141467.69430999999</v>
      </c>
      <c r="L41" s="13">
        <f t="shared" si="4"/>
        <v>37.784469374340034</v>
      </c>
      <c r="M41" s="13">
        <f t="shared" si="5"/>
        <v>6.6437529434867595E-2</v>
      </c>
    </row>
    <row r="42" spans="1:13" ht="15.6" x14ac:dyDescent="0.3">
      <c r="A42" s="9" t="s">
        <v>31</v>
      </c>
      <c r="B42" s="8">
        <f>B43</f>
        <v>414333.15104999999</v>
      </c>
      <c r="C42" s="8">
        <f>C43</f>
        <v>476083.32461000001</v>
      </c>
      <c r="D42" s="10">
        <f t="shared" si="0"/>
        <v>14.903507818168348</v>
      </c>
      <c r="E42" s="10">
        <f t="shared" si="1"/>
        <v>2.380105743039262</v>
      </c>
      <c r="F42" s="8">
        <f>F43</f>
        <v>767041.03345999995</v>
      </c>
      <c r="G42" s="8">
        <f>G43</f>
        <v>973355.77598999999</v>
      </c>
      <c r="H42" s="10">
        <f t="shared" si="2"/>
        <v>26.897484427833945</v>
      </c>
      <c r="I42" s="10">
        <f t="shared" si="3"/>
        <v>2.8261644592951165</v>
      </c>
      <c r="J42" s="8">
        <f>J43</f>
        <v>4426034.3263499998</v>
      </c>
      <c r="K42" s="8">
        <f>K43</f>
        <v>6134584.2324599996</v>
      </c>
      <c r="L42" s="10">
        <f t="shared" si="4"/>
        <v>38.602274183421962</v>
      </c>
      <c r="M42" s="10">
        <f t="shared" si="5"/>
        <v>2.8809872282333937</v>
      </c>
    </row>
    <row r="43" spans="1:13" ht="13.8" x14ac:dyDescent="0.25">
      <c r="A43" s="11" t="s">
        <v>151</v>
      </c>
      <c r="B43" s="12">
        <v>414333.15104999999</v>
      </c>
      <c r="C43" s="12">
        <v>476083.32461000001</v>
      </c>
      <c r="D43" s="13">
        <f t="shared" si="0"/>
        <v>14.903507818168348</v>
      </c>
      <c r="E43" s="13">
        <f t="shared" si="1"/>
        <v>2.380105743039262</v>
      </c>
      <c r="F43" s="12">
        <v>767041.03345999995</v>
      </c>
      <c r="G43" s="12">
        <v>973355.77598999999</v>
      </c>
      <c r="H43" s="13">
        <f t="shared" si="2"/>
        <v>26.897484427833945</v>
      </c>
      <c r="I43" s="13">
        <f t="shared" si="3"/>
        <v>2.8261644592951165</v>
      </c>
      <c r="J43" s="12">
        <v>4426034.3263499998</v>
      </c>
      <c r="K43" s="12">
        <v>6134584.2324599996</v>
      </c>
      <c r="L43" s="13">
        <f t="shared" si="4"/>
        <v>38.602274183421962</v>
      </c>
      <c r="M43" s="13">
        <f t="shared" si="5"/>
        <v>2.8809872282333937</v>
      </c>
    </row>
    <row r="44" spans="1:13" ht="15.6" x14ac:dyDescent="0.3">
      <c r="A44" s="9" t="s">
        <v>33</v>
      </c>
      <c r="B44" s="8">
        <f>B8+B22+B42</f>
        <v>14490404.84038</v>
      </c>
      <c r="C44" s="8">
        <f>C8+C22+C42</f>
        <v>18267393.5988</v>
      </c>
      <c r="D44" s="10">
        <f t="shared" si="0"/>
        <v>26.065446756151161</v>
      </c>
      <c r="E44" s="10">
        <f t="shared" si="1"/>
        <v>91.325039478077287</v>
      </c>
      <c r="F44" s="15">
        <f>F8+F22+F42</f>
        <v>27981285.160119995</v>
      </c>
      <c r="G44" s="15">
        <f>G8+G22+G42</f>
        <v>34440875.257230006</v>
      </c>
      <c r="H44" s="16">
        <f t="shared" si="2"/>
        <v>23.085394613384189</v>
      </c>
      <c r="I44" s="16">
        <f t="shared" ref="I44:I46" si="6">G44/G$46*100</f>
        <v>91.622940052677663</v>
      </c>
      <c r="J44" s="15">
        <f>J8+J22+J42</f>
        <v>157307924.30148003</v>
      </c>
      <c r="K44" s="15">
        <f>K8+K22+K42</f>
        <v>212933406.03324002</v>
      </c>
      <c r="L44" s="16">
        <f t="shared" si="4"/>
        <v>35.360889782738461</v>
      </c>
      <c r="M44" s="16">
        <f t="shared" ref="M44:M46" si="7">K44/K$46*100</f>
        <v>91.82107462056905</v>
      </c>
    </row>
    <row r="45" spans="1:13" ht="30" x14ac:dyDescent="0.25">
      <c r="A45" s="137" t="s">
        <v>223</v>
      </c>
      <c r="B45" s="138">
        <f>B46-B44</f>
        <v>1462231.9666200001</v>
      </c>
      <c r="C45" s="138">
        <f>C46-C44</f>
        <v>1735218.7221999988</v>
      </c>
      <c r="D45" s="139">
        <f t="shared" si="0"/>
        <v>18.669182579219427</v>
      </c>
      <c r="E45" s="139">
        <f t="shared" ref="E45:E46" si="8">C45/C$46*100</f>
        <v>8.6749605219227153</v>
      </c>
      <c r="F45" s="138">
        <f>F46-F44</f>
        <v>2972460.2348800041</v>
      </c>
      <c r="G45" s="138">
        <f>G46-G44</f>
        <v>3148919.6537699923</v>
      </c>
      <c r="H45" s="140">
        <f t="shared" si="2"/>
        <v>5.9364770239596414</v>
      </c>
      <c r="I45" s="139">
        <f t="shared" si="6"/>
        <v>8.3770599473223406</v>
      </c>
      <c r="J45" s="138">
        <f>J46-J44</f>
        <v>13973939.636519998</v>
      </c>
      <c r="K45" s="138">
        <f>K46-K44</f>
        <v>18966957.704759985</v>
      </c>
      <c r="L45" s="140">
        <f t="shared" si="4"/>
        <v>35.730926267858301</v>
      </c>
      <c r="M45" s="139">
        <f t="shared" si="7"/>
        <v>8.1789253794309573</v>
      </c>
    </row>
    <row r="46" spans="1:13" ht="21" x14ac:dyDescent="0.25">
      <c r="A46" s="141" t="s">
        <v>224</v>
      </c>
      <c r="B46" s="142">
        <v>15952636.807</v>
      </c>
      <c r="C46" s="142">
        <v>20002612.320999999</v>
      </c>
      <c r="D46" s="143">
        <f t="shared" si="0"/>
        <v>25.387499026009753</v>
      </c>
      <c r="E46" s="144">
        <f t="shared" si="8"/>
        <v>100</v>
      </c>
      <c r="F46" s="142">
        <v>30953745.395</v>
      </c>
      <c r="G46" s="142">
        <v>37589794.910999998</v>
      </c>
      <c r="H46" s="143">
        <f t="shared" si="2"/>
        <v>21.438599533974099</v>
      </c>
      <c r="I46" s="144">
        <f t="shared" si="6"/>
        <v>100</v>
      </c>
      <c r="J46" s="142">
        <v>171281863.93800002</v>
      </c>
      <c r="K46" s="142">
        <v>231900363.73800001</v>
      </c>
      <c r="L46" s="143">
        <f t="shared" si="4"/>
        <v>35.391079012277935</v>
      </c>
      <c r="M46" s="144">
        <f t="shared" si="7"/>
        <v>100</v>
      </c>
    </row>
    <row r="47" spans="1:13" x14ac:dyDescent="0.25">
      <c r="C47" s="148"/>
    </row>
    <row r="48" spans="1:13" x14ac:dyDescent="0.25">
      <c r="B48" s="149"/>
      <c r="F48" s="149"/>
    </row>
    <row r="49" spans="2:11" x14ac:dyDescent="0.25">
      <c r="B49" s="149"/>
      <c r="C49" s="149"/>
      <c r="F49" s="149"/>
      <c r="G49" s="149"/>
      <c r="J49" s="149"/>
      <c r="K49" s="149"/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2567238.8204100002</v>
      </c>
      <c r="D2" s="114">
        <f t="shared" ref="D2:O2" si="0">D4+D6+D8+D10+D12+D14+D16+D18+D20+D22</f>
        <v>2784138.7028399999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>
        <f t="shared" si="0"/>
        <v>5351377.5232500006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2058782.4049</v>
      </c>
      <c r="D3" s="114">
        <f t="shared" ref="D3:O3" si="1">D5+D7+D9+D11+D13+D15+D17+D19+D21+D23</f>
        <v>2127268.2180699999</v>
      </c>
      <c r="E3" s="114">
        <f t="shared" si="1"/>
        <v>2426079.29844</v>
      </c>
      <c r="F3" s="114">
        <f t="shared" si="1"/>
        <v>2351320.1649799999</v>
      </c>
      <c r="G3" s="114">
        <f t="shared" si="1"/>
        <v>2069959.3828599998</v>
      </c>
      <c r="H3" s="114">
        <f t="shared" si="1"/>
        <v>2557889.38454</v>
      </c>
      <c r="I3" s="114">
        <f t="shared" si="1"/>
        <v>2018701.2234599998</v>
      </c>
      <c r="J3" s="114">
        <f t="shared" si="1"/>
        <v>2317234.8834299999</v>
      </c>
      <c r="K3" s="114">
        <f t="shared" si="1"/>
        <v>2724412.4160799999</v>
      </c>
      <c r="L3" s="114">
        <f t="shared" si="1"/>
        <v>2831037.4675400006</v>
      </c>
      <c r="M3" s="114">
        <f t="shared" si="1"/>
        <v>3023685.0279199998</v>
      </c>
      <c r="N3" s="114">
        <f t="shared" si="1"/>
        <v>3214829.0280400002</v>
      </c>
      <c r="O3" s="114">
        <f t="shared" si="1"/>
        <v>29721198.900259994</v>
      </c>
    </row>
    <row r="4" spans="1:15" s="37" customFormat="1" ht="13.8" x14ac:dyDescent="0.25">
      <c r="A4" s="87">
        <v>2022</v>
      </c>
      <c r="B4" s="115" t="s">
        <v>125</v>
      </c>
      <c r="C4" s="116">
        <v>844648.58267000003</v>
      </c>
      <c r="D4" s="116">
        <v>969677.89020999998</v>
      </c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>
        <v>1814326.47288</v>
      </c>
    </row>
    <row r="5" spans="1:15" ht="13.8" x14ac:dyDescent="0.25">
      <c r="A5" s="86">
        <v>2021</v>
      </c>
      <c r="B5" s="115" t="s">
        <v>125</v>
      </c>
      <c r="C5" s="116">
        <v>599472.62661000004</v>
      </c>
      <c r="D5" s="116">
        <v>635173.32019</v>
      </c>
      <c r="E5" s="116">
        <v>783752.09183000005</v>
      </c>
      <c r="F5" s="116">
        <v>749920.84441000002</v>
      </c>
      <c r="G5" s="116">
        <v>609720.62609999999</v>
      </c>
      <c r="H5" s="116">
        <v>764423.21161</v>
      </c>
      <c r="I5" s="116">
        <v>641911.29634999996</v>
      </c>
      <c r="J5" s="116">
        <v>780147.30417000002</v>
      </c>
      <c r="K5" s="116">
        <v>840118.3284</v>
      </c>
      <c r="L5" s="116">
        <v>899175.51266999997</v>
      </c>
      <c r="M5" s="116">
        <v>897045.03315000003</v>
      </c>
      <c r="N5" s="116">
        <v>951415.60369000002</v>
      </c>
      <c r="O5" s="117">
        <v>9152275.7991799992</v>
      </c>
    </row>
    <row r="6" spans="1:15" s="37" customFormat="1" ht="13.8" x14ac:dyDescent="0.25">
      <c r="A6" s="87">
        <v>2022</v>
      </c>
      <c r="B6" s="115" t="s">
        <v>126</v>
      </c>
      <c r="C6" s="116">
        <v>284705.14299999998</v>
      </c>
      <c r="D6" s="116">
        <v>255968.99215999999</v>
      </c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>
        <v>540674.13515999995</v>
      </c>
    </row>
    <row r="7" spans="1:15" ht="13.8" x14ac:dyDescent="0.25">
      <c r="A7" s="86">
        <v>2021</v>
      </c>
      <c r="B7" s="115" t="s">
        <v>126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295167.19523999997</v>
      </c>
      <c r="I7" s="116">
        <v>166058.29462999999</v>
      </c>
      <c r="J7" s="116">
        <v>147760.25855</v>
      </c>
      <c r="K7" s="116">
        <v>229150.72443999999</v>
      </c>
      <c r="L7" s="116">
        <v>291591.89189999999</v>
      </c>
      <c r="M7" s="116">
        <v>365180.33121999999</v>
      </c>
      <c r="N7" s="116">
        <v>409311.17060000001</v>
      </c>
      <c r="O7" s="117">
        <v>3080576.4320899998</v>
      </c>
    </row>
    <row r="8" spans="1:15" s="37" customFormat="1" ht="13.8" x14ac:dyDescent="0.25">
      <c r="A8" s="87">
        <v>2022</v>
      </c>
      <c r="B8" s="115" t="s">
        <v>127</v>
      </c>
      <c r="C8" s="116">
        <v>173255.64274000001</v>
      </c>
      <c r="D8" s="116">
        <v>203186.05906999999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>
        <v>376441.70181</v>
      </c>
    </row>
    <row r="9" spans="1:15" ht="13.8" x14ac:dyDescent="0.25">
      <c r="A9" s="86">
        <v>2021</v>
      </c>
      <c r="B9" s="115" t="s">
        <v>127</v>
      </c>
      <c r="C9" s="116">
        <v>129703.74055</v>
      </c>
      <c r="D9" s="116">
        <v>145535.99359</v>
      </c>
      <c r="E9" s="116">
        <v>164304.42228999999</v>
      </c>
      <c r="F9" s="116">
        <v>157785.5588</v>
      </c>
      <c r="G9" s="116">
        <v>144432.52205</v>
      </c>
      <c r="H9" s="116">
        <v>193334.14882999999</v>
      </c>
      <c r="I9" s="116">
        <v>152352.87914</v>
      </c>
      <c r="J9" s="116">
        <v>179897.44031000001</v>
      </c>
      <c r="K9" s="116">
        <v>202794.89272</v>
      </c>
      <c r="L9" s="116">
        <v>181415.95225</v>
      </c>
      <c r="M9" s="116">
        <v>191293.85974000001</v>
      </c>
      <c r="N9" s="116">
        <v>184548.79112000001</v>
      </c>
      <c r="O9" s="117">
        <v>2027400.2013900001</v>
      </c>
    </row>
    <row r="10" spans="1:15" s="37" customFormat="1" ht="13.8" x14ac:dyDescent="0.25">
      <c r="A10" s="87">
        <v>2022</v>
      </c>
      <c r="B10" s="115" t="s">
        <v>128</v>
      </c>
      <c r="C10" s="116">
        <v>119645.06346</v>
      </c>
      <c r="D10" s="116">
        <v>127858.07291</v>
      </c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7">
        <v>247503.13636999999</v>
      </c>
    </row>
    <row r="11" spans="1:15" ht="13.8" x14ac:dyDescent="0.25">
      <c r="A11" s="86">
        <v>2021</v>
      </c>
      <c r="B11" s="115" t="s">
        <v>128</v>
      </c>
      <c r="C11" s="116">
        <v>103715.16209</v>
      </c>
      <c r="D11" s="116">
        <v>116565.35743</v>
      </c>
      <c r="E11" s="116">
        <v>126148.15974</v>
      </c>
      <c r="F11" s="116">
        <v>121973.27202</v>
      </c>
      <c r="G11" s="116">
        <v>104860.76384</v>
      </c>
      <c r="H11" s="116">
        <v>110671.37599</v>
      </c>
      <c r="I11" s="116">
        <v>71836.562160000001</v>
      </c>
      <c r="J11" s="116">
        <v>113519.8511</v>
      </c>
      <c r="K11" s="116">
        <v>159899.28072000001</v>
      </c>
      <c r="L11" s="116">
        <v>195523.40773000001</v>
      </c>
      <c r="M11" s="116">
        <v>176827.72586000001</v>
      </c>
      <c r="N11" s="116">
        <v>170540.81114000001</v>
      </c>
      <c r="O11" s="117">
        <v>1572081.72982</v>
      </c>
    </row>
    <row r="12" spans="1:15" s="37" customFormat="1" ht="13.8" x14ac:dyDescent="0.25">
      <c r="A12" s="87">
        <v>2022</v>
      </c>
      <c r="B12" s="115" t="s">
        <v>129</v>
      </c>
      <c r="C12" s="116">
        <v>182655.11846999999</v>
      </c>
      <c r="D12" s="116">
        <v>167766.18528999999</v>
      </c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>
        <v>350421.30375999998</v>
      </c>
    </row>
    <row r="13" spans="1:15" ht="13.8" x14ac:dyDescent="0.25">
      <c r="A13" s="86">
        <v>2021</v>
      </c>
      <c r="B13" s="115" t="s">
        <v>129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148091.51259999999</v>
      </c>
      <c r="I13" s="116">
        <v>131222.22691</v>
      </c>
      <c r="J13" s="116">
        <v>111714.37826</v>
      </c>
      <c r="K13" s="116">
        <v>201965.93345000001</v>
      </c>
      <c r="L13" s="116">
        <v>250882.59015999999</v>
      </c>
      <c r="M13" s="116">
        <v>278206.16285999998</v>
      </c>
      <c r="N13" s="116">
        <v>248312.76944999999</v>
      </c>
      <c r="O13" s="117">
        <v>2258537.6049700002</v>
      </c>
    </row>
    <row r="14" spans="1:15" s="37" customFormat="1" ht="13.8" x14ac:dyDescent="0.25">
      <c r="A14" s="87">
        <v>2022</v>
      </c>
      <c r="B14" s="115" t="s">
        <v>130</v>
      </c>
      <c r="C14" s="116">
        <v>37521.507830000002</v>
      </c>
      <c r="D14" s="116">
        <v>47544.402170000001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>
        <v>85065.91</v>
      </c>
    </row>
    <row r="15" spans="1:15" ht="13.8" x14ac:dyDescent="0.25">
      <c r="A15" s="86">
        <v>2021</v>
      </c>
      <c r="B15" s="115" t="s">
        <v>130</v>
      </c>
      <c r="C15" s="116">
        <v>15943.144840000001</v>
      </c>
      <c r="D15" s="116">
        <v>26135.543170000001</v>
      </c>
      <c r="E15" s="116">
        <v>26641.716609999999</v>
      </c>
      <c r="F15" s="116">
        <v>24837.689180000001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29806.453839999998</v>
      </c>
      <c r="L15" s="116">
        <v>25260.424210000001</v>
      </c>
      <c r="M15" s="116">
        <v>30724.71009</v>
      </c>
      <c r="N15" s="116">
        <v>39583.996249999997</v>
      </c>
      <c r="O15" s="117">
        <v>309434.73349000001</v>
      </c>
    </row>
    <row r="16" spans="1:15" ht="13.8" x14ac:dyDescent="0.25">
      <c r="A16" s="87">
        <v>2022</v>
      </c>
      <c r="B16" s="115" t="s">
        <v>131</v>
      </c>
      <c r="C16" s="116">
        <v>54249.010909999997</v>
      </c>
      <c r="D16" s="116">
        <v>55753.252139999997</v>
      </c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7">
        <v>110002.26304999999</v>
      </c>
    </row>
    <row r="17" spans="1:15" ht="13.8" x14ac:dyDescent="0.25">
      <c r="A17" s="86">
        <v>2021</v>
      </c>
      <c r="B17" s="115" t="s">
        <v>131</v>
      </c>
      <c r="C17" s="116">
        <v>59118.003539999998</v>
      </c>
      <c r="D17" s="116">
        <v>49199.688770000001</v>
      </c>
      <c r="E17" s="116">
        <v>49271.71471</v>
      </c>
      <c r="F17" s="116">
        <v>52377.636700000003</v>
      </c>
      <c r="G17" s="116">
        <v>62135.500480000002</v>
      </c>
      <c r="H17" s="116">
        <v>85394.880229999995</v>
      </c>
      <c r="I17" s="116">
        <v>52207.46948</v>
      </c>
      <c r="J17" s="116">
        <v>60022.116329999997</v>
      </c>
      <c r="K17" s="116">
        <v>100955.42874</v>
      </c>
      <c r="L17" s="116">
        <v>76724.234389999998</v>
      </c>
      <c r="M17" s="116">
        <v>57727.288930000002</v>
      </c>
      <c r="N17" s="116">
        <v>77762.280119999996</v>
      </c>
      <c r="O17" s="117">
        <v>782896.24242000002</v>
      </c>
    </row>
    <row r="18" spans="1:15" ht="13.8" x14ac:dyDescent="0.25">
      <c r="A18" s="87">
        <v>2022</v>
      </c>
      <c r="B18" s="115" t="s">
        <v>132</v>
      </c>
      <c r="C18" s="116">
        <v>12419.65381</v>
      </c>
      <c r="D18" s="116">
        <v>15792.173150000001</v>
      </c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7">
        <v>28211.826959999999</v>
      </c>
    </row>
    <row r="19" spans="1:15" ht="13.8" x14ac:dyDescent="0.25">
      <c r="A19" s="86">
        <v>2021</v>
      </c>
      <c r="B19" s="115" t="s">
        <v>132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133</v>
      </c>
      <c r="C20" s="118">
        <v>300326.30807000003</v>
      </c>
      <c r="D20" s="118">
        <v>316937.07017999998</v>
      </c>
      <c r="E20" s="118"/>
      <c r="F20" s="118"/>
      <c r="G20" s="118"/>
      <c r="H20" s="116"/>
      <c r="I20" s="116"/>
      <c r="J20" s="116"/>
      <c r="K20" s="116"/>
      <c r="L20" s="116"/>
      <c r="M20" s="116"/>
      <c r="N20" s="116"/>
      <c r="O20" s="117">
        <v>617263.37824999995</v>
      </c>
    </row>
    <row r="21" spans="1:15" ht="13.8" x14ac:dyDescent="0.25">
      <c r="A21" s="86">
        <v>2021</v>
      </c>
      <c r="B21" s="115" t="s">
        <v>133</v>
      </c>
      <c r="C21" s="116">
        <v>216886.89996000001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299539.05277000001</v>
      </c>
      <c r="L21" s="116">
        <v>288757.72489999997</v>
      </c>
      <c r="M21" s="116">
        <v>321677.4583</v>
      </c>
      <c r="N21" s="116">
        <v>407350.99330999999</v>
      </c>
      <c r="O21" s="117">
        <v>3398751.9646999999</v>
      </c>
    </row>
    <row r="22" spans="1:15" ht="13.8" x14ac:dyDescent="0.25">
      <c r="A22" s="87">
        <v>2022</v>
      </c>
      <c r="B22" s="115" t="s">
        <v>134</v>
      </c>
      <c r="C22" s="118">
        <v>557812.78945000004</v>
      </c>
      <c r="D22" s="118">
        <v>623654.60556000005</v>
      </c>
      <c r="E22" s="118"/>
      <c r="F22" s="118"/>
      <c r="G22" s="118"/>
      <c r="H22" s="116"/>
      <c r="I22" s="116"/>
      <c r="J22" s="116"/>
      <c r="K22" s="116"/>
      <c r="L22" s="116"/>
      <c r="M22" s="116"/>
      <c r="N22" s="116"/>
      <c r="O22" s="117">
        <v>1181467.3950100001</v>
      </c>
    </row>
    <row r="23" spans="1:15" ht="13.8" x14ac:dyDescent="0.25">
      <c r="A23" s="86">
        <v>2021</v>
      </c>
      <c r="B23" s="115" t="s">
        <v>134</v>
      </c>
      <c r="C23" s="116">
        <v>453138.95513999998</v>
      </c>
      <c r="D23" s="118">
        <v>479065.09509000002</v>
      </c>
      <c r="E23" s="116">
        <v>580656.74722999998</v>
      </c>
      <c r="F23" s="116">
        <v>581266.61719999998</v>
      </c>
      <c r="G23" s="116">
        <v>501065.42385000002</v>
      </c>
      <c r="H23" s="116">
        <v>613133.35887</v>
      </c>
      <c r="I23" s="116">
        <v>505779.75118999998</v>
      </c>
      <c r="J23" s="116">
        <v>605153.56519999995</v>
      </c>
      <c r="K23" s="116">
        <v>650964.03347999998</v>
      </c>
      <c r="L23" s="116">
        <v>613726.03469999996</v>
      </c>
      <c r="M23" s="116">
        <v>694368.89365999994</v>
      </c>
      <c r="N23" s="116">
        <v>713323.27355000004</v>
      </c>
      <c r="O23" s="117">
        <v>6991641.7491600001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13108970.386639999</v>
      </c>
      <c r="D24" s="119">
        <f t="shared" ref="D24:O24" si="2">D26+D28+D30+D32+D34+D36+D38+D40+D42+D44+D46+D48+D50+D52+D54+D56</f>
        <v>15007171.571350001</v>
      </c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>
        <f t="shared" si="2"/>
        <v>28116141.957990002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11079390.032429999</v>
      </c>
      <c r="D25" s="119">
        <f t="shared" ref="D25:O25" si="3">D27+D29+D31+D33+D35+D37+D39+D41+D43+D45+D47+D49+D51+D53+D55+D57</f>
        <v>11948803.47126</v>
      </c>
      <c r="E25" s="119">
        <f t="shared" si="3"/>
        <v>14119633.196149999</v>
      </c>
      <c r="F25" s="119">
        <f t="shared" si="3"/>
        <v>14142490.855849998</v>
      </c>
      <c r="G25" s="119">
        <f t="shared" si="3"/>
        <v>12586744.69988</v>
      </c>
      <c r="H25" s="119">
        <f t="shared" si="3"/>
        <v>15241350.384609999</v>
      </c>
      <c r="I25" s="119">
        <f t="shared" si="3"/>
        <v>12621717.778570002</v>
      </c>
      <c r="J25" s="119">
        <f t="shared" si="3"/>
        <v>14410671.595129998</v>
      </c>
      <c r="K25" s="119">
        <f t="shared" si="3"/>
        <v>15809920.003190001</v>
      </c>
      <c r="L25" s="119">
        <f t="shared" si="3"/>
        <v>15699634.633050002</v>
      </c>
      <c r="M25" s="119">
        <f t="shared" si="3"/>
        <v>16264654.773219999</v>
      </c>
      <c r="N25" s="119">
        <f t="shared" si="3"/>
        <v>16899336.122599997</v>
      </c>
      <c r="O25" s="119">
        <f t="shared" si="3"/>
        <v>170824347.54594001</v>
      </c>
    </row>
    <row r="26" spans="1:15" ht="13.8" x14ac:dyDescent="0.25">
      <c r="A26" s="87">
        <v>2022</v>
      </c>
      <c r="B26" s="115" t="s">
        <v>135</v>
      </c>
      <c r="C26" s="116">
        <v>815930.05815000006</v>
      </c>
      <c r="D26" s="116">
        <v>884000.44889999996</v>
      </c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7">
        <v>1699930.5070499999</v>
      </c>
    </row>
    <row r="27" spans="1:15" ht="13.8" x14ac:dyDescent="0.25">
      <c r="A27" s="86">
        <v>2021</v>
      </c>
      <c r="B27" s="115" t="s">
        <v>135</v>
      </c>
      <c r="C27" s="116">
        <v>730163.91564000002</v>
      </c>
      <c r="D27" s="116">
        <v>744974.49720999994</v>
      </c>
      <c r="E27" s="116">
        <v>868496.36913000001</v>
      </c>
      <c r="F27" s="116">
        <v>877324.87653999997</v>
      </c>
      <c r="G27" s="116">
        <v>743335.86326999997</v>
      </c>
      <c r="H27" s="116">
        <v>898787.53342999995</v>
      </c>
      <c r="I27" s="116">
        <v>723515.06003000005</v>
      </c>
      <c r="J27" s="116">
        <v>828016.05160999997</v>
      </c>
      <c r="K27" s="116">
        <v>943507.28254000004</v>
      </c>
      <c r="L27" s="116">
        <v>917286.26301999995</v>
      </c>
      <c r="M27" s="116">
        <v>936315.76249999995</v>
      </c>
      <c r="N27" s="116">
        <v>932523.30455</v>
      </c>
      <c r="O27" s="117">
        <v>10144246.77947</v>
      </c>
    </row>
    <row r="28" spans="1:15" ht="13.8" x14ac:dyDescent="0.25">
      <c r="A28" s="87">
        <v>2022</v>
      </c>
      <c r="B28" s="115" t="s">
        <v>136</v>
      </c>
      <c r="C28" s="116">
        <v>133302.40181000001</v>
      </c>
      <c r="D28" s="116">
        <v>177996.54378000001</v>
      </c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7">
        <v>311298.94559000002</v>
      </c>
    </row>
    <row r="29" spans="1:15" ht="13.8" x14ac:dyDescent="0.25">
      <c r="A29" s="86">
        <v>2021</v>
      </c>
      <c r="B29" s="115" t="s">
        <v>136</v>
      </c>
      <c r="C29" s="116">
        <v>109745.92219</v>
      </c>
      <c r="D29" s="116">
        <v>128850.66499999999</v>
      </c>
      <c r="E29" s="116">
        <v>157427.59362999999</v>
      </c>
      <c r="F29" s="116">
        <v>142915.7401</v>
      </c>
      <c r="G29" s="116">
        <v>100679.71174</v>
      </c>
      <c r="H29" s="116">
        <v>152981.41107999999</v>
      </c>
      <c r="I29" s="116">
        <v>144668.51295</v>
      </c>
      <c r="J29" s="116">
        <v>156709.36424</v>
      </c>
      <c r="K29" s="116">
        <v>171873.76256</v>
      </c>
      <c r="L29" s="116">
        <v>159322.60667000001</v>
      </c>
      <c r="M29" s="116">
        <v>148411.18296000001</v>
      </c>
      <c r="N29" s="116">
        <v>158305.42608999999</v>
      </c>
      <c r="O29" s="117">
        <v>1731891.8992099999</v>
      </c>
    </row>
    <row r="30" spans="1:15" s="37" customFormat="1" ht="13.8" x14ac:dyDescent="0.25">
      <c r="A30" s="87">
        <v>2022</v>
      </c>
      <c r="B30" s="115" t="s">
        <v>137</v>
      </c>
      <c r="C30" s="116">
        <v>198751.37074000001</v>
      </c>
      <c r="D30" s="116">
        <v>251823.75151</v>
      </c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>
        <v>450575.12225000001</v>
      </c>
    </row>
    <row r="31" spans="1:15" ht="13.8" x14ac:dyDescent="0.25">
      <c r="A31" s="86">
        <v>2021</v>
      </c>
      <c r="B31" s="115" t="s">
        <v>137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237973.08442</v>
      </c>
      <c r="K31" s="116">
        <v>271361.99631999998</v>
      </c>
      <c r="L31" s="116">
        <v>276585.44179000001</v>
      </c>
      <c r="M31" s="116">
        <v>280162.14877999999</v>
      </c>
      <c r="N31" s="116">
        <v>283083.38946999999</v>
      </c>
      <c r="O31" s="117">
        <v>3179266.00862</v>
      </c>
    </row>
    <row r="32" spans="1:15" ht="13.8" x14ac:dyDescent="0.25">
      <c r="A32" s="87">
        <v>2022</v>
      </c>
      <c r="B32" s="115" t="s">
        <v>138</v>
      </c>
      <c r="C32" s="118">
        <v>2132367.5504299998</v>
      </c>
      <c r="D32" s="118">
        <v>2400987.6538999998</v>
      </c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7">
        <v>4533355.2043300001</v>
      </c>
    </row>
    <row r="33" spans="1:15" ht="13.8" x14ac:dyDescent="0.25">
      <c r="A33" s="86">
        <v>2021</v>
      </c>
      <c r="B33" s="115" t="s">
        <v>138</v>
      </c>
      <c r="C33" s="116">
        <v>1640998.7718799999</v>
      </c>
      <c r="D33" s="116">
        <v>1672633.9495900001</v>
      </c>
      <c r="E33" s="116">
        <v>1994072.34381</v>
      </c>
      <c r="F33" s="118">
        <v>2166014.0590499998</v>
      </c>
      <c r="G33" s="118">
        <v>2138093.0712000001</v>
      </c>
      <c r="H33" s="118">
        <v>2371463.0275300001</v>
      </c>
      <c r="I33" s="118">
        <v>1911958.0037700001</v>
      </c>
      <c r="J33" s="118">
        <v>2047691.6095400001</v>
      </c>
      <c r="K33" s="118">
        <v>2272035.0389700001</v>
      </c>
      <c r="L33" s="118">
        <v>2263157.7075299998</v>
      </c>
      <c r="M33" s="118">
        <v>2392841.3764399998</v>
      </c>
      <c r="N33" s="118">
        <v>2480213.9616200002</v>
      </c>
      <c r="O33" s="117">
        <v>25351172.920929998</v>
      </c>
    </row>
    <row r="34" spans="1:15" ht="13.8" x14ac:dyDescent="0.25">
      <c r="A34" s="87">
        <v>2022</v>
      </c>
      <c r="B34" s="115" t="s">
        <v>139</v>
      </c>
      <c r="C34" s="116">
        <v>1594909.4868999999</v>
      </c>
      <c r="D34" s="116">
        <v>1845883.7533499999</v>
      </c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7">
        <v>3440793.2402499998</v>
      </c>
    </row>
    <row r="35" spans="1:15" ht="13.8" x14ac:dyDescent="0.25">
      <c r="A35" s="86">
        <v>2021</v>
      </c>
      <c r="B35" s="115" t="s">
        <v>139</v>
      </c>
      <c r="C35" s="116">
        <v>1512901.7748700001</v>
      </c>
      <c r="D35" s="116">
        <v>1510511.0800699999</v>
      </c>
      <c r="E35" s="116">
        <v>1674874.1455399999</v>
      </c>
      <c r="F35" s="116">
        <v>1625588.03018</v>
      </c>
      <c r="G35" s="116">
        <v>1299850.80754</v>
      </c>
      <c r="H35" s="116">
        <v>1801990.0643499999</v>
      </c>
      <c r="I35" s="116">
        <v>1691731.3981300001</v>
      </c>
      <c r="J35" s="116">
        <v>1736178.94086</v>
      </c>
      <c r="K35" s="116">
        <v>1942675.6702000001</v>
      </c>
      <c r="L35" s="116">
        <v>1909027.10825</v>
      </c>
      <c r="M35" s="116">
        <v>1730743.68499</v>
      </c>
      <c r="N35" s="116">
        <v>1809121.8587400001</v>
      </c>
      <c r="O35" s="117">
        <v>20245194.563719999</v>
      </c>
    </row>
    <row r="36" spans="1:15" ht="13.8" x14ac:dyDescent="0.25">
      <c r="A36" s="87">
        <v>2022</v>
      </c>
      <c r="B36" s="115" t="s">
        <v>140</v>
      </c>
      <c r="C36" s="116">
        <v>2228921.91475</v>
      </c>
      <c r="D36" s="116">
        <v>2556444.8494699998</v>
      </c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>
        <v>4785366.7642200002</v>
      </c>
    </row>
    <row r="37" spans="1:15" ht="13.8" x14ac:dyDescent="0.25">
      <c r="A37" s="86">
        <v>2021</v>
      </c>
      <c r="B37" s="115" t="s">
        <v>140</v>
      </c>
      <c r="C37" s="116">
        <v>2266225.0534399999</v>
      </c>
      <c r="D37" s="116">
        <v>2530671.6601999998</v>
      </c>
      <c r="E37" s="116">
        <v>2890106.6378000001</v>
      </c>
      <c r="F37" s="116">
        <v>2462181.5590300001</v>
      </c>
      <c r="G37" s="116">
        <v>1880243.0636199999</v>
      </c>
      <c r="H37" s="116">
        <v>2350283.6395200002</v>
      </c>
      <c r="I37" s="116">
        <v>1981816.84827</v>
      </c>
      <c r="J37" s="116">
        <v>2417884.9421199998</v>
      </c>
      <c r="K37" s="116">
        <v>2465242.9773400002</v>
      </c>
      <c r="L37" s="116">
        <v>2604003.5808600001</v>
      </c>
      <c r="M37" s="116">
        <v>2529326.1568800001</v>
      </c>
      <c r="N37" s="116">
        <v>2958077.3110000002</v>
      </c>
      <c r="O37" s="117">
        <v>29336063.43008</v>
      </c>
    </row>
    <row r="38" spans="1:15" ht="13.8" x14ac:dyDescent="0.25">
      <c r="A38" s="87">
        <v>2022</v>
      </c>
      <c r="B38" s="115" t="s">
        <v>141</v>
      </c>
      <c r="C38" s="116">
        <v>71038.746459999995</v>
      </c>
      <c r="D38" s="116">
        <v>70467.097710000002</v>
      </c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>
        <v>141505.84417</v>
      </c>
    </row>
    <row r="39" spans="1:15" ht="13.8" x14ac:dyDescent="0.25">
      <c r="A39" s="86">
        <v>2021</v>
      </c>
      <c r="B39" s="115" t="s">
        <v>141</v>
      </c>
      <c r="C39" s="116">
        <v>42744.004710000001</v>
      </c>
      <c r="D39" s="116">
        <v>14435.76268</v>
      </c>
      <c r="E39" s="116">
        <v>153850.51842000001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171221.63492000001</v>
      </c>
      <c r="O39" s="117">
        <v>1626368.8317799999</v>
      </c>
    </row>
    <row r="40" spans="1:15" ht="13.8" x14ac:dyDescent="0.25">
      <c r="A40" s="87">
        <v>2022</v>
      </c>
      <c r="B40" s="115" t="s">
        <v>142</v>
      </c>
      <c r="C40" s="116">
        <v>982083.32183999999</v>
      </c>
      <c r="D40" s="116">
        <v>1177166.45187</v>
      </c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>
        <v>2159249.7737099999</v>
      </c>
    </row>
    <row r="41" spans="1:15" ht="13.8" x14ac:dyDescent="0.25">
      <c r="A41" s="86">
        <v>2021</v>
      </c>
      <c r="B41" s="115" t="s">
        <v>142</v>
      </c>
      <c r="C41" s="116">
        <v>894348.60137000005</v>
      </c>
      <c r="D41" s="116">
        <v>1063994.04687</v>
      </c>
      <c r="E41" s="116">
        <v>1254809.01734</v>
      </c>
      <c r="F41" s="116">
        <v>1251404.8621700001</v>
      </c>
      <c r="G41" s="116">
        <v>1098939.03421</v>
      </c>
      <c r="H41" s="116">
        <v>1304150.53428</v>
      </c>
      <c r="I41" s="116">
        <v>1000166.13321</v>
      </c>
      <c r="J41" s="116">
        <v>1204999.8607399999</v>
      </c>
      <c r="K41" s="116">
        <v>1276318.4958899999</v>
      </c>
      <c r="L41" s="116">
        <v>1231094.52966</v>
      </c>
      <c r="M41" s="116">
        <v>1268575.93441</v>
      </c>
      <c r="N41" s="116">
        <v>1314974.82693</v>
      </c>
      <c r="O41" s="117">
        <v>14163775.877079999</v>
      </c>
    </row>
    <row r="42" spans="1:15" ht="13.8" x14ac:dyDescent="0.25">
      <c r="A42" s="87">
        <v>2022</v>
      </c>
      <c r="B42" s="115" t="s">
        <v>143</v>
      </c>
      <c r="C42" s="116">
        <v>711849.97812999994</v>
      </c>
      <c r="D42" s="116">
        <v>815373.21112999995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>
        <v>1527223.1892599999</v>
      </c>
    </row>
    <row r="43" spans="1:15" ht="13.8" x14ac:dyDescent="0.25">
      <c r="A43" s="86">
        <v>2021</v>
      </c>
      <c r="B43" s="115" t="s">
        <v>143</v>
      </c>
      <c r="C43" s="116">
        <v>650781.26960999996</v>
      </c>
      <c r="D43" s="116">
        <v>683876.79550000001</v>
      </c>
      <c r="E43" s="116">
        <v>783780.59904</v>
      </c>
      <c r="F43" s="116">
        <v>821327.10927999998</v>
      </c>
      <c r="G43" s="116">
        <v>734997.35328000004</v>
      </c>
      <c r="H43" s="116">
        <v>827020.14424000005</v>
      </c>
      <c r="I43" s="116">
        <v>696349.63722999999</v>
      </c>
      <c r="J43" s="116">
        <v>758163.26381999999</v>
      </c>
      <c r="K43" s="116">
        <v>875292.03185999999</v>
      </c>
      <c r="L43" s="116">
        <v>807812.61366999999</v>
      </c>
      <c r="M43" s="116">
        <v>838262.75318999996</v>
      </c>
      <c r="N43" s="116">
        <v>935707.04657000001</v>
      </c>
      <c r="O43" s="117">
        <v>9413370.6172899995</v>
      </c>
    </row>
    <row r="44" spans="1:15" ht="13.8" x14ac:dyDescent="0.25">
      <c r="A44" s="87">
        <v>2022</v>
      </c>
      <c r="B44" s="115" t="s">
        <v>144</v>
      </c>
      <c r="C44" s="116">
        <v>1124169.4680600001</v>
      </c>
      <c r="D44" s="116">
        <v>1244752.8359699999</v>
      </c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2368922.3040300002</v>
      </c>
    </row>
    <row r="45" spans="1:15" ht="13.8" x14ac:dyDescent="0.25">
      <c r="A45" s="86">
        <v>2021</v>
      </c>
      <c r="B45" s="115" t="s">
        <v>144</v>
      </c>
      <c r="C45" s="116">
        <v>758787.71044000005</v>
      </c>
      <c r="D45" s="116">
        <v>832912.97582000005</v>
      </c>
      <c r="E45" s="116">
        <v>978618.28816</v>
      </c>
      <c r="F45" s="116">
        <v>1048743.98297</v>
      </c>
      <c r="G45" s="116">
        <v>937349.47545000003</v>
      </c>
      <c r="H45" s="116">
        <v>1125321.4458600001</v>
      </c>
      <c r="I45" s="116">
        <v>929223.04952</v>
      </c>
      <c r="J45" s="116">
        <v>1022464.51258</v>
      </c>
      <c r="K45" s="116">
        <v>1147796.6854999999</v>
      </c>
      <c r="L45" s="116">
        <v>1143567.2784899999</v>
      </c>
      <c r="M45" s="116">
        <v>1202757.2319499999</v>
      </c>
      <c r="N45" s="116">
        <v>1226819.2930600001</v>
      </c>
      <c r="O45" s="117">
        <v>12354361.9298</v>
      </c>
    </row>
    <row r="46" spans="1:15" ht="13.8" x14ac:dyDescent="0.25">
      <c r="A46" s="87">
        <v>2022</v>
      </c>
      <c r="B46" s="115" t="s">
        <v>145</v>
      </c>
      <c r="C46" s="116">
        <v>1628953.8824400001</v>
      </c>
      <c r="D46" s="116">
        <v>1787153.5695199999</v>
      </c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3416107.4519600002</v>
      </c>
    </row>
    <row r="47" spans="1:15" ht="13.8" x14ac:dyDescent="0.25">
      <c r="A47" s="86">
        <v>2021</v>
      </c>
      <c r="B47" s="115" t="s">
        <v>145</v>
      </c>
      <c r="C47" s="116">
        <v>1052771.92059</v>
      </c>
      <c r="D47" s="116">
        <v>1191759.4696899999</v>
      </c>
      <c r="E47" s="116">
        <v>1526156.64411</v>
      </c>
      <c r="F47" s="116">
        <v>1647167.4447699999</v>
      </c>
      <c r="G47" s="116">
        <v>1727670.08553</v>
      </c>
      <c r="H47" s="116">
        <v>2007804.7012499999</v>
      </c>
      <c r="I47" s="116">
        <v>1727116.3204699999</v>
      </c>
      <c r="J47" s="116">
        <v>2255363.3060499998</v>
      </c>
      <c r="K47" s="116">
        <v>2602630.8202399998</v>
      </c>
      <c r="L47" s="116">
        <v>2287923.7456499999</v>
      </c>
      <c r="M47" s="116">
        <v>2040817.02422</v>
      </c>
      <c r="N47" s="116">
        <v>2269261.5471000001</v>
      </c>
      <c r="O47" s="117">
        <v>22336443.02967</v>
      </c>
    </row>
    <row r="48" spans="1:15" ht="13.8" x14ac:dyDescent="0.25">
      <c r="A48" s="87">
        <v>2022</v>
      </c>
      <c r="B48" s="115" t="s">
        <v>146</v>
      </c>
      <c r="C48" s="116">
        <v>353821.76120000001</v>
      </c>
      <c r="D48" s="116">
        <v>429934.64766000002</v>
      </c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>
        <v>783756.40885999997</v>
      </c>
    </row>
    <row r="49" spans="1:15" ht="13.8" x14ac:dyDescent="0.25">
      <c r="A49" s="86">
        <v>2021</v>
      </c>
      <c r="B49" s="115" t="s">
        <v>146</v>
      </c>
      <c r="C49" s="116">
        <v>278859.37686000002</v>
      </c>
      <c r="D49" s="116">
        <v>330049.80086999998</v>
      </c>
      <c r="E49" s="116">
        <v>402245.10384</v>
      </c>
      <c r="F49" s="116">
        <v>401919.88864000002</v>
      </c>
      <c r="G49" s="116">
        <v>384031.62015999999</v>
      </c>
      <c r="H49" s="116">
        <v>425660.49411000003</v>
      </c>
      <c r="I49" s="116">
        <v>357615.87067999999</v>
      </c>
      <c r="J49" s="116">
        <v>420388.28506999998</v>
      </c>
      <c r="K49" s="116">
        <v>414674.47444999998</v>
      </c>
      <c r="L49" s="116">
        <v>380735.21880999999</v>
      </c>
      <c r="M49" s="116">
        <v>395637.60265000002</v>
      </c>
      <c r="N49" s="116">
        <v>419795.38228000002</v>
      </c>
      <c r="O49" s="117">
        <v>4611613.1184200002</v>
      </c>
    </row>
    <row r="50" spans="1:15" ht="13.8" x14ac:dyDescent="0.25">
      <c r="A50" s="87">
        <v>2022</v>
      </c>
      <c r="B50" s="115" t="s">
        <v>147</v>
      </c>
      <c r="C50" s="116">
        <v>359436.45786999998</v>
      </c>
      <c r="D50" s="116">
        <v>489250.44306000002</v>
      </c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>
        <v>848686.90093</v>
      </c>
    </row>
    <row r="51" spans="1:15" ht="13.8" x14ac:dyDescent="0.25">
      <c r="A51" s="86">
        <v>2021</v>
      </c>
      <c r="B51" s="115" t="s">
        <v>147</v>
      </c>
      <c r="C51" s="116">
        <v>331571.66105</v>
      </c>
      <c r="D51" s="116">
        <v>307688.08682000003</v>
      </c>
      <c r="E51" s="116">
        <v>343662.14681000001</v>
      </c>
      <c r="F51" s="116">
        <v>406145.42330999998</v>
      </c>
      <c r="G51" s="116">
        <v>492628.34412000002</v>
      </c>
      <c r="H51" s="116">
        <v>594623.38263999997</v>
      </c>
      <c r="I51" s="116">
        <v>459430.80593999999</v>
      </c>
      <c r="J51" s="116">
        <v>452278.44451</v>
      </c>
      <c r="K51" s="116">
        <v>507321.88543000002</v>
      </c>
      <c r="L51" s="116">
        <v>686024.57007999998</v>
      </c>
      <c r="M51" s="116">
        <v>1281902.5758100001</v>
      </c>
      <c r="N51" s="116">
        <v>920716.73889000004</v>
      </c>
      <c r="O51" s="117">
        <v>6783994.0654100003</v>
      </c>
    </row>
    <row r="52" spans="1:15" ht="13.8" x14ac:dyDescent="0.25">
      <c r="A52" s="87">
        <v>2022</v>
      </c>
      <c r="B52" s="115" t="s">
        <v>148</v>
      </c>
      <c r="C52" s="116">
        <v>306786.91039999999</v>
      </c>
      <c r="D52" s="116">
        <v>327210.77406999998</v>
      </c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>
        <v>633997.68446999998</v>
      </c>
    </row>
    <row r="53" spans="1:15" ht="13.8" x14ac:dyDescent="0.25">
      <c r="A53" s="86">
        <v>2021</v>
      </c>
      <c r="B53" s="115" t="s">
        <v>148</v>
      </c>
      <c r="C53" s="116">
        <v>166540.16803</v>
      </c>
      <c r="D53" s="116">
        <v>233224.16435000001</v>
      </c>
      <c r="E53" s="116">
        <v>246958.49736000001</v>
      </c>
      <c r="F53" s="116">
        <v>302515.37770999997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239695.27695999999</v>
      </c>
      <c r="L53" s="116">
        <v>301391.62998999999</v>
      </c>
      <c r="M53" s="116">
        <v>384516.49096000002</v>
      </c>
      <c r="N53" s="116">
        <v>431860.10736999998</v>
      </c>
      <c r="O53" s="117">
        <v>3212184.2658299999</v>
      </c>
    </row>
    <row r="54" spans="1:15" ht="13.8" x14ac:dyDescent="0.25">
      <c r="A54" s="87">
        <v>2022</v>
      </c>
      <c r="B54" s="115" t="s">
        <v>149</v>
      </c>
      <c r="C54" s="116">
        <v>458430.42118</v>
      </c>
      <c r="D54" s="116">
        <v>538676.57853000006</v>
      </c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7">
        <v>997106.99971</v>
      </c>
    </row>
    <row r="55" spans="1:15" ht="13.8" x14ac:dyDescent="0.25">
      <c r="A55" s="86">
        <v>2021</v>
      </c>
      <c r="B55" s="115" t="s">
        <v>149</v>
      </c>
      <c r="C55" s="116">
        <v>400032.49501999997</v>
      </c>
      <c r="D55" s="116">
        <v>445927.56598000001</v>
      </c>
      <c r="E55" s="116">
        <v>545986.36667000002</v>
      </c>
      <c r="F55" s="116">
        <v>561097.31128999998</v>
      </c>
      <c r="G55" s="116">
        <v>485871.66136999999</v>
      </c>
      <c r="H55" s="116">
        <v>573163.13289999997</v>
      </c>
      <c r="I55" s="116">
        <v>466235.14635</v>
      </c>
      <c r="J55" s="116">
        <v>521663.31156</v>
      </c>
      <c r="K55" s="116">
        <v>550071.38249999995</v>
      </c>
      <c r="L55" s="116">
        <v>513421.55984</v>
      </c>
      <c r="M55" s="116">
        <v>559382.95620999997</v>
      </c>
      <c r="N55" s="116">
        <v>570451.10600000003</v>
      </c>
      <c r="O55" s="117">
        <v>6193303.9956900002</v>
      </c>
    </row>
    <row r="56" spans="1:15" ht="13.8" x14ac:dyDescent="0.25">
      <c r="A56" s="87">
        <v>2022</v>
      </c>
      <c r="B56" s="115" t="s">
        <v>150</v>
      </c>
      <c r="C56" s="116">
        <v>8216.6562799999992</v>
      </c>
      <c r="D56" s="116">
        <v>10048.96092</v>
      </c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v>18265.617200000001</v>
      </c>
    </row>
    <row r="57" spans="1:15" ht="13.8" x14ac:dyDescent="0.25">
      <c r="A57" s="86">
        <v>2021</v>
      </c>
      <c r="B57" s="115" t="s">
        <v>150</v>
      </c>
      <c r="C57" s="116">
        <v>7326.6192300000002</v>
      </c>
      <c r="D57" s="116">
        <v>10567.516600000001</v>
      </c>
      <c r="E57" s="116">
        <v>11829.745800000001</v>
      </c>
      <c r="F57" s="116">
        <v>13319.35109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11792.307269999999</v>
      </c>
      <c r="L57" s="116">
        <v>10075.74826</v>
      </c>
      <c r="M57" s="116">
        <v>15223.56229</v>
      </c>
      <c r="N57" s="116">
        <v>17203.188010000002</v>
      </c>
      <c r="O57" s="117">
        <v>141096.21294</v>
      </c>
    </row>
    <row r="58" spans="1:15" ht="13.8" x14ac:dyDescent="0.25">
      <c r="A58" s="87">
        <v>2022</v>
      </c>
      <c r="B58" s="113" t="s">
        <v>31</v>
      </c>
      <c r="C58" s="119">
        <f>C60</f>
        <v>497272.45137999998</v>
      </c>
      <c r="D58" s="119">
        <f t="shared" ref="D58:O58" si="4">D60</f>
        <v>476083.32461000001</v>
      </c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>
        <f t="shared" si="4"/>
        <v>973355.77598999999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446313.78726999997</v>
      </c>
      <c r="F59" s="119">
        <f t="shared" si="5"/>
        <v>557406.29679000005</v>
      </c>
      <c r="G59" s="119">
        <f t="shared" si="5"/>
        <v>547954.73134000006</v>
      </c>
      <c r="H59" s="119">
        <f t="shared" si="5"/>
        <v>496926.94073999999</v>
      </c>
      <c r="I59" s="119">
        <f t="shared" si="5"/>
        <v>476806.03814999998</v>
      </c>
      <c r="J59" s="119">
        <f t="shared" si="5"/>
        <v>508970.62647999998</v>
      </c>
      <c r="K59" s="119">
        <f t="shared" si="5"/>
        <v>583089.81513999996</v>
      </c>
      <c r="L59" s="119">
        <f t="shared" si="5"/>
        <v>465035.92444999999</v>
      </c>
      <c r="M59" s="119">
        <f t="shared" si="5"/>
        <v>547964.59438999998</v>
      </c>
      <c r="N59" s="119">
        <f t="shared" si="5"/>
        <v>530759.70172000001</v>
      </c>
      <c r="O59" s="119">
        <f t="shared" si="5"/>
        <v>5928269.4899300002</v>
      </c>
    </row>
    <row r="60" spans="1:15" ht="13.8" x14ac:dyDescent="0.25">
      <c r="A60" s="87">
        <v>2022</v>
      </c>
      <c r="B60" s="115" t="s">
        <v>151</v>
      </c>
      <c r="C60" s="116">
        <v>497272.45137999998</v>
      </c>
      <c r="D60" s="116">
        <v>476083.32461000001</v>
      </c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7">
        <v>973355.77598999999</v>
      </c>
    </row>
    <row r="61" spans="1:15" ht="14.4" thickBot="1" x14ac:dyDescent="0.3">
      <c r="A61" s="86">
        <v>2021</v>
      </c>
      <c r="B61" s="115" t="s">
        <v>151</v>
      </c>
      <c r="C61" s="116">
        <v>352707.88241000002</v>
      </c>
      <c r="D61" s="116">
        <v>414333.15104999999</v>
      </c>
      <c r="E61" s="116">
        <v>446313.78726999997</v>
      </c>
      <c r="F61" s="116">
        <v>557406.29679000005</v>
      </c>
      <c r="G61" s="116">
        <v>547954.73134000006</v>
      </c>
      <c r="H61" s="116">
        <v>496926.94073999999</v>
      </c>
      <c r="I61" s="116">
        <v>476806.03814999998</v>
      </c>
      <c r="J61" s="116">
        <v>508970.62647999998</v>
      </c>
      <c r="K61" s="116">
        <v>583089.81513999996</v>
      </c>
      <c r="L61" s="116">
        <v>465035.92444999999</v>
      </c>
      <c r="M61" s="116">
        <v>547964.59438999998</v>
      </c>
      <c r="N61" s="116">
        <v>530759.70172000001</v>
      </c>
      <c r="O61" s="117">
        <v>5928269.4899300002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15001108.588</v>
      </c>
      <c r="D81" s="122">
        <v>15952636.807</v>
      </c>
      <c r="E81" s="122">
        <v>18956874.046999998</v>
      </c>
      <c r="F81" s="122">
        <v>18756994.017000001</v>
      </c>
      <c r="G81" s="122">
        <v>16469255.768999999</v>
      </c>
      <c r="H81" s="122">
        <v>19741083.914000001</v>
      </c>
      <c r="I81" s="122">
        <v>16359046.761</v>
      </c>
      <c r="J81" s="122">
        <v>18862531.963</v>
      </c>
      <c r="K81" s="122">
        <v>20719809.657000002</v>
      </c>
      <c r="L81" s="122">
        <v>20715407.324999999</v>
      </c>
      <c r="M81" s="122">
        <v>21469517.787</v>
      </c>
      <c r="N81" s="122">
        <v>22260047.587000001</v>
      </c>
      <c r="O81" s="122">
        <f t="shared" si="6"/>
        <v>225264314.222</v>
      </c>
    </row>
    <row r="82" spans="1:15" ht="13.8" thickBot="1" x14ac:dyDescent="0.3">
      <c r="A82" s="120">
        <v>2022</v>
      </c>
      <c r="B82" s="121" t="s">
        <v>40</v>
      </c>
      <c r="C82" s="122">
        <v>17587182.59</v>
      </c>
      <c r="D82" s="122">
        <v>20002612.320999999</v>
      </c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>
        <f t="shared" ref="O82" si="7">SUM(C82:N82)</f>
        <v>37589794.910999998</v>
      </c>
    </row>
    <row r="84" spans="1:15" x14ac:dyDescent="0.25">
      <c r="C84" s="35"/>
    </row>
  </sheetData>
  <autoFilter ref="A1:O82" xr:uid="{E4CBBFD1-2486-4ED9-B504-12C96C8D474F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12.109375" style="34" customWidth="1"/>
  </cols>
  <sheetData>
    <row r="2" spans="1:4" ht="24.6" customHeight="1" x14ac:dyDescent="0.35">
      <c r="A2" s="156" t="s">
        <v>62</v>
      </c>
      <c r="B2" s="156"/>
      <c r="C2" s="156"/>
      <c r="D2" s="156"/>
    </row>
    <row r="3" spans="1:4" ht="15.6" x14ac:dyDescent="0.3">
      <c r="A3" s="155" t="s">
        <v>63</v>
      </c>
      <c r="B3" s="155"/>
      <c r="C3" s="155"/>
      <c r="D3" s="155"/>
    </row>
    <row r="4" spans="1:4" x14ac:dyDescent="0.25">
      <c r="A4" s="124"/>
      <c r="B4" s="125"/>
      <c r="C4" s="125"/>
      <c r="D4" s="145"/>
    </row>
    <row r="5" spans="1:4" x14ac:dyDescent="0.25">
      <c r="A5" s="126" t="s">
        <v>64</v>
      </c>
      <c r="B5" s="127" t="s">
        <v>152</v>
      </c>
      <c r="C5" s="127" t="s">
        <v>153</v>
      </c>
      <c r="D5" s="128" t="s">
        <v>65</v>
      </c>
    </row>
    <row r="6" spans="1:4" x14ac:dyDescent="0.25">
      <c r="A6" s="129" t="s">
        <v>154</v>
      </c>
      <c r="B6" s="130">
        <v>5.7891599999999999</v>
      </c>
      <c r="C6" s="130">
        <v>20350.332999999999</v>
      </c>
      <c r="D6" s="146">
        <f t="shared" ref="D6:D15" si="0">(C6-B6)/B6</f>
        <v>3514.247980708773</v>
      </c>
    </row>
    <row r="7" spans="1:4" x14ac:dyDescent="0.25">
      <c r="A7" s="129" t="s">
        <v>155</v>
      </c>
      <c r="B7" s="130">
        <v>11.32616</v>
      </c>
      <c r="C7" s="130">
        <v>2190.2635100000002</v>
      </c>
      <c r="D7" s="146">
        <f t="shared" si="0"/>
        <v>192.38094376205177</v>
      </c>
    </row>
    <row r="8" spans="1:4" x14ac:dyDescent="0.25">
      <c r="A8" s="129" t="s">
        <v>156</v>
      </c>
      <c r="B8" s="130">
        <v>98.254109999999997</v>
      </c>
      <c r="C8" s="130">
        <v>5816.1472999999996</v>
      </c>
      <c r="D8" s="146">
        <f t="shared" si="0"/>
        <v>58.194951742985609</v>
      </c>
    </row>
    <row r="9" spans="1:4" x14ac:dyDescent="0.25">
      <c r="A9" s="129" t="s">
        <v>157</v>
      </c>
      <c r="B9" s="130">
        <v>18.599219999999999</v>
      </c>
      <c r="C9" s="130">
        <v>466.47773999999998</v>
      </c>
      <c r="D9" s="146">
        <f t="shared" si="0"/>
        <v>24.080500150006291</v>
      </c>
    </row>
    <row r="10" spans="1:4" x14ac:dyDescent="0.25">
      <c r="A10" s="129" t="s">
        <v>158</v>
      </c>
      <c r="B10" s="130">
        <v>1195.3273099999999</v>
      </c>
      <c r="C10" s="130">
        <v>11383.59721</v>
      </c>
      <c r="D10" s="146">
        <f t="shared" si="0"/>
        <v>8.523414310679474</v>
      </c>
    </row>
    <row r="11" spans="1:4" x14ac:dyDescent="0.25">
      <c r="A11" s="129" t="s">
        <v>159</v>
      </c>
      <c r="B11" s="130">
        <v>75.061899999999994</v>
      </c>
      <c r="C11" s="130">
        <v>585.97645999999997</v>
      </c>
      <c r="D11" s="146">
        <f t="shared" si="0"/>
        <v>6.8065764389124181</v>
      </c>
    </row>
    <row r="12" spans="1:4" x14ac:dyDescent="0.25">
      <c r="A12" s="129" t="s">
        <v>160</v>
      </c>
      <c r="B12" s="130">
        <v>47.11797</v>
      </c>
      <c r="C12" s="130">
        <v>358.62853999999999</v>
      </c>
      <c r="D12" s="146">
        <f t="shared" si="0"/>
        <v>6.6112901298591593</v>
      </c>
    </row>
    <row r="13" spans="1:4" x14ac:dyDescent="0.25">
      <c r="A13" s="129" t="s">
        <v>161</v>
      </c>
      <c r="B13" s="130">
        <v>641.26733999999999</v>
      </c>
      <c r="C13" s="130">
        <v>4528.2440699999997</v>
      </c>
      <c r="D13" s="146">
        <f t="shared" si="0"/>
        <v>6.0613982461667231</v>
      </c>
    </row>
    <row r="14" spans="1:4" x14ac:dyDescent="0.25">
      <c r="A14" s="129" t="s">
        <v>162</v>
      </c>
      <c r="B14" s="130">
        <v>19.362010000000001</v>
      </c>
      <c r="C14" s="130">
        <v>119.48600999999999</v>
      </c>
      <c r="D14" s="146">
        <f t="shared" si="0"/>
        <v>5.1711573333553691</v>
      </c>
    </row>
    <row r="15" spans="1:4" x14ac:dyDescent="0.25">
      <c r="A15" s="129" t="s">
        <v>163</v>
      </c>
      <c r="B15" s="130">
        <v>586.46293000000003</v>
      </c>
      <c r="C15" s="130">
        <v>3412.9330500000001</v>
      </c>
      <c r="D15" s="146">
        <f t="shared" si="0"/>
        <v>4.8195205108701415</v>
      </c>
    </row>
    <row r="16" spans="1:4" x14ac:dyDescent="0.25">
      <c r="A16" s="131"/>
      <c r="B16" s="125"/>
      <c r="C16" s="125"/>
      <c r="D16" s="147"/>
    </row>
    <row r="17" spans="1:4" x14ac:dyDescent="0.25">
      <c r="A17" s="132"/>
      <c r="B17" s="125"/>
      <c r="C17" s="125"/>
      <c r="D17" s="145"/>
    </row>
    <row r="18" spans="1:4" ht="19.2" x14ac:dyDescent="0.35">
      <c r="A18" s="156" t="s">
        <v>66</v>
      </c>
      <c r="B18" s="156"/>
      <c r="C18" s="156"/>
      <c r="D18" s="156"/>
    </row>
    <row r="19" spans="1:4" ht="15.6" x14ac:dyDescent="0.3">
      <c r="A19" s="155" t="s">
        <v>67</v>
      </c>
      <c r="B19" s="155"/>
      <c r="C19" s="155"/>
      <c r="D19" s="155"/>
    </row>
    <row r="20" spans="1:4" x14ac:dyDescent="0.25">
      <c r="A20" s="133"/>
      <c r="B20" s="125"/>
      <c r="C20" s="125"/>
      <c r="D20" s="145"/>
    </row>
    <row r="21" spans="1:4" x14ac:dyDescent="0.25">
      <c r="A21" s="126" t="s">
        <v>64</v>
      </c>
      <c r="B21" s="127" t="s">
        <v>152</v>
      </c>
      <c r="C21" s="127" t="s">
        <v>153</v>
      </c>
      <c r="D21" s="128" t="s">
        <v>65</v>
      </c>
    </row>
    <row r="22" spans="1:4" x14ac:dyDescent="0.25">
      <c r="A22" s="129" t="s">
        <v>164</v>
      </c>
      <c r="B22" s="130">
        <v>1354360.6488099999</v>
      </c>
      <c r="C22" s="130">
        <v>1644024.41977</v>
      </c>
      <c r="D22" s="146">
        <f t="shared" ref="D22:D31" si="1">(C22-B22)/B22</f>
        <v>0.21387491671033951</v>
      </c>
    </row>
    <row r="23" spans="1:4" x14ac:dyDescent="0.25">
      <c r="A23" s="129" t="s">
        <v>165</v>
      </c>
      <c r="B23" s="130">
        <v>821652.97855999996</v>
      </c>
      <c r="C23" s="130">
        <v>1118491.0067700001</v>
      </c>
      <c r="D23" s="146">
        <f t="shared" si="1"/>
        <v>0.36126933870577332</v>
      </c>
    </row>
    <row r="24" spans="1:4" x14ac:dyDescent="0.25">
      <c r="A24" s="129" t="s">
        <v>166</v>
      </c>
      <c r="B24" s="130">
        <v>922469.22904999997</v>
      </c>
      <c r="C24" s="130">
        <v>1056830.58216</v>
      </c>
      <c r="D24" s="146">
        <f t="shared" si="1"/>
        <v>0.14565402170473626</v>
      </c>
    </row>
    <row r="25" spans="1:4" x14ac:dyDescent="0.25">
      <c r="A25" s="129" t="s">
        <v>167</v>
      </c>
      <c r="B25" s="130">
        <v>775216.72525999998</v>
      </c>
      <c r="C25" s="130">
        <v>985695.08756000001</v>
      </c>
      <c r="D25" s="146">
        <f t="shared" si="1"/>
        <v>0.27150905732768821</v>
      </c>
    </row>
    <row r="26" spans="1:4" x14ac:dyDescent="0.25">
      <c r="A26" s="129" t="s">
        <v>168</v>
      </c>
      <c r="B26" s="130">
        <v>592200.31281999999</v>
      </c>
      <c r="C26" s="130">
        <v>832154.75459999999</v>
      </c>
      <c r="D26" s="146">
        <f t="shared" si="1"/>
        <v>0.40519134587646605</v>
      </c>
    </row>
    <row r="27" spans="1:4" x14ac:dyDescent="0.25">
      <c r="A27" s="129" t="s">
        <v>169</v>
      </c>
      <c r="B27" s="130">
        <v>647003.89197999996</v>
      </c>
      <c r="C27" s="130">
        <v>766626.12817000004</v>
      </c>
      <c r="D27" s="146">
        <f t="shared" si="1"/>
        <v>0.18488642444472006</v>
      </c>
    </row>
    <row r="28" spans="1:4" x14ac:dyDescent="0.25">
      <c r="A28" s="129" t="s">
        <v>170</v>
      </c>
      <c r="B28" s="130">
        <v>684847.51220999996</v>
      </c>
      <c r="C28" s="130">
        <v>717810.42637999996</v>
      </c>
      <c r="D28" s="146">
        <f t="shared" si="1"/>
        <v>4.8131757190193802E-2</v>
      </c>
    </row>
    <row r="29" spans="1:4" x14ac:dyDescent="0.25">
      <c r="A29" s="129" t="s">
        <v>171</v>
      </c>
      <c r="B29" s="130">
        <v>431995.59234999999</v>
      </c>
      <c r="C29" s="130">
        <v>577275.23319000006</v>
      </c>
      <c r="D29" s="146">
        <f t="shared" si="1"/>
        <v>0.33629889612923519</v>
      </c>
    </row>
    <row r="30" spans="1:4" x14ac:dyDescent="0.25">
      <c r="A30" s="129" t="s">
        <v>172</v>
      </c>
      <c r="B30" s="130">
        <v>415888.00302</v>
      </c>
      <c r="C30" s="130">
        <v>575408.58539000002</v>
      </c>
      <c r="D30" s="146">
        <f t="shared" si="1"/>
        <v>0.38356620342888009</v>
      </c>
    </row>
    <row r="31" spans="1:4" x14ac:dyDescent="0.25">
      <c r="A31" s="129" t="s">
        <v>173</v>
      </c>
      <c r="B31" s="130">
        <v>334211.75861999998</v>
      </c>
      <c r="C31" s="130">
        <v>458393.70801</v>
      </c>
      <c r="D31" s="146">
        <f t="shared" si="1"/>
        <v>0.37156666750075473</v>
      </c>
    </row>
    <row r="32" spans="1:4" x14ac:dyDescent="0.25">
      <c r="A32" s="124"/>
      <c r="B32" s="125"/>
      <c r="C32" s="125"/>
      <c r="D32" s="145"/>
    </row>
    <row r="33" spans="1:4" ht="19.2" x14ac:dyDescent="0.35">
      <c r="A33" s="156" t="s">
        <v>68</v>
      </c>
      <c r="B33" s="156"/>
      <c r="C33" s="156"/>
      <c r="D33" s="156"/>
    </row>
    <row r="34" spans="1:4" ht="15.6" x14ac:dyDescent="0.3">
      <c r="A34" s="155" t="s">
        <v>72</v>
      </c>
      <c r="B34" s="155"/>
      <c r="C34" s="155"/>
      <c r="D34" s="155"/>
    </row>
    <row r="35" spans="1:4" x14ac:dyDescent="0.25">
      <c r="A35" s="124"/>
      <c r="B35" s="125"/>
      <c r="C35" s="125"/>
      <c r="D35" s="145"/>
    </row>
    <row r="36" spans="1:4" x14ac:dyDescent="0.25">
      <c r="A36" s="126" t="s">
        <v>70</v>
      </c>
      <c r="B36" s="127" t="s">
        <v>152</v>
      </c>
      <c r="C36" s="127" t="s">
        <v>153</v>
      </c>
      <c r="D36" s="128" t="s">
        <v>65</v>
      </c>
    </row>
    <row r="37" spans="1:4" x14ac:dyDescent="0.25">
      <c r="A37" s="129" t="s">
        <v>141</v>
      </c>
      <c r="B37" s="130">
        <v>14435.76268</v>
      </c>
      <c r="C37" s="130">
        <v>70467.097710000002</v>
      </c>
      <c r="D37" s="146">
        <f t="shared" ref="D37:D46" si="2">(C37-B37)/B37</f>
        <v>3.8814253373414425</v>
      </c>
    </row>
    <row r="38" spans="1:4" x14ac:dyDescent="0.25">
      <c r="A38" s="129" t="s">
        <v>130</v>
      </c>
      <c r="B38" s="130">
        <v>26135.543170000001</v>
      </c>
      <c r="C38" s="130">
        <v>47544.402170000001</v>
      </c>
      <c r="D38" s="146">
        <f t="shared" si="2"/>
        <v>0.81914727621098071</v>
      </c>
    </row>
    <row r="39" spans="1:4" x14ac:dyDescent="0.25">
      <c r="A39" s="129" t="s">
        <v>147</v>
      </c>
      <c r="B39" s="130">
        <v>307688.08682000003</v>
      </c>
      <c r="C39" s="130">
        <v>489250.44306000002</v>
      </c>
      <c r="D39" s="146">
        <f t="shared" si="2"/>
        <v>0.59008575247898831</v>
      </c>
    </row>
    <row r="40" spans="1:4" x14ac:dyDescent="0.25">
      <c r="A40" s="129" t="s">
        <v>125</v>
      </c>
      <c r="B40" s="130">
        <v>635173.32019</v>
      </c>
      <c r="C40" s="130">
        <v>969677.89020999998</v>
      </c>
      <c r="D40" s="146">
        <f t="shared" si="2"/>
        <v>0.52663510791029344</v>
      </c>
    </row>
    <row r="41" spans="1:4" x14ac:dyDescent="0.25">
      <c r="A41" s="129" t="s">
        <v>133</v>
      </c>
      <c r="B41" s="130">
        <v>208723.36321000001</v>
      </c>
      <c r="C41" s="130">
        <v>316937.07017999998</v>
      </c>
      <c r="D41" s="146">
        <f t="shared" si="2"/>
        <v>0.51845517102522143</v>
      </c>
    </row>
    <row r="42" spans="1:4" x14ac:dyDescent="0.25">
      <c r="A42" s="129" t="s">
        <v>145</v>
      </c>
      <c r="B42" s="130">
        <v>1191759.4696899999</v>
      </c>
      <c r="C42" s="130">
        <v>1787153.5695199999</v>
      </c>
      <c r="D42" s="146">
        <f t="shared" si="2"/>
        <v>0.49959250584757148</v>
      </c>
    </row>
    <row r="43" spans="1:4" x14ac:dyDescent="0.25">
      <c r="A43" s="131" t="s">
        <v>144</v>
      </c>
      <c r="B43" s="130">
        <v>832912.97582000005</v>
      </c>
      <c r="C43" s="130">
        <v>1244752.8359699999</v>
      </c>
      <c r="D43" s="146">
        <f t="shared" si="2"/>
        <v>0.49445725076445696</v>
      </c>
    </row>
    <row r="44" spans="1:4" x14ac:dyDescent="0.25">
      <c r="A44" s="129" t="s">
        <v>138</v>
      </c>
      <c r="B44" s="130">
        <v>1672633.9495900001</v>
      </c>
      <c r="C44" s="130">
        <v>2400987.6538999998</v>
      </c>
      <c r="D44" s="146">
        <f t="shared" si="2"/>
        <v>0.43545313933663454</v>
      </c>
    </row>
    <row r="45" spans="1:4" x14ac:dyDescent="0.25">
      <c r="A45" s="129" t="s">
        <v>148</v>
      </c>
      <c r="B45" s="130">
        <v>233224.16435000001</v>
      </c>
      <c r="C45" s="130">
        <v>327210.77406999998</v>
      </c>
      <c r="D45" s="146">
        <f t="shared" si="2"/>
        <v>0.40298830089901866</v>
      </c>
    </row>
    <row r="46" spans="1:4" x14ac:dyDescent="0.25">
      <c r="A46" s="129" t="s">
        <v>127</v>
      </c>
      <c r="B46" s="130">
        <v>145535.99359</v>
      </c>
      <c r="C46" s="130">
        <v>203186.05906999999</v>
      </c>
      <c r="D46" s="146">
        <f t="shared" si="2"/>
        <v>0.39612238909372599</v>
      </c>
    </row>
    <row r="47" spans="1:4" x14ac:dyDescent="0.25">
      <c r="A47" s="124"/>
      <c r="B47" s="125"/>
      <c r="C47" s="125"/>
      <c r="D47" s="145"/>
    </row>
    <row r="48" spans="1:4" ht="19.2" x14ac:dyDescent="0.35">
      <c r="A48" s="156" t="s">
        <v>71</v>
      </c>
      <c r="B48" s="156"/>
      <c r="C48" s="156"/>
      <c r="D48" s="156"/>
    </row>
    <row r="49" spans="1:4" ht="15.6" x14ac:dyDescent="0.3">
      <c r="A49" s="155" t="s">
        <v>69</v>
      </c>
      <c r="B49" s="155"/>
      <c r="C49" s="155"/>
      <c r="D49" s="155"/>
    </row>
    <row r="50" spans="1:4" x14ac:dyDescent="0.25">
      <c r="A50" s="124"/>
      <c r="B50" s="125"/>
      <c r="C50" s="125"/>
      <c r="D50" s="145"/>
    </row>
    <row r="51" spans="1:4" x14ac:dyDescent="0.25">
      <c r="A51" s="126" t="s">
        <v>70</v>
      </c>
      <c r="B51" s="127" t="s">
        <v>152</v>
      </c>
      <c r="C51" s="127" t="s">
        <v>153</v>
      </c>
      <c r="D51" s="128" t="s">
        <v>65</v>
      </c>
    </row>
    <row r="52" spans="1:4" x14ac:dyDescent="0.25">
      <c r="A52" s="129" t="s">
        <v>140</v>
      </c>
      <c r="B52" s="130">
        <v>2530671.6601999998</v>
      </c>
      <c r="C52" s="130">
        <v>2556444.8494699998</v>
      </c>
      <c r="D52" s="146">
        <f t="shared" ref="D52:D61" si="3">(C52-B52)/B52</f>
        <v>1.0184327613627723E-2</v>
      </c>
    </row>
    <row r="53" spans="1:4" x14ac:dyDescent="0.25">
      <c r="A53" s="129" t="s">
        <v>138</v>
      </c>
      <c r="B53" s="130">
        <v>1672633.9495900001</v>
      </c>
      <c r="C53" s="130">
        <v>2400987.6538999998</v>
      </c>
      <c r="D53" s="146">
        <f t="shared" si="3"/>
        <v>0.43545313933663454</v>
      </c>
    </row>
    <row r="54" spans="1:4" x14ac:dyDescent="0.25">
      <c r="A54" s="129" t="s">
        <v>139</v>
      </c>
      <c r="B54" s="130">
        <v>1510511.0800699999</v>
      </c>
      <c r="C54" s="130">
        <v>1845883.7533499999</v>
      </c>
      <c r="D54" s="146">
        <f t="shared" si="3"/>
        <v>0.22202596042159334</v>
      </c>
    </row>
    <row r="55" spans="1:4" x14ac:dyDescent="0.25">
      <c r="A55" s="129" t="s">
        <v>145</v>
      </c>
      <c r="B55" s="130">
        <v>1191759.4696899999</v>
      </c>
      <c r="C55" s="130">
        <v>1787153.5695199999</v>
      </c>
      <c r="D55" s="146">
        <f t="shared" si="3"/>
        <v>0.49959250584757148</v>
      </c>
    </row>
    <row r="56" spans="1:4" x14ac:dyDescent="0.25">
      <c r="A56" s="129" t="s">
        <v>144</v>
      </c>
      <c r="B56" s="130">
        <v>832912.97582000005</v>
      </c>
      <c r="C56" s="130">
        <v>1244752.8359699999</v>
      </c>
      <c r="D56" s="146">
        <f t="shared" si="3"/>
        <v>0.49445725076445696</v>
      </c>
    </row>
    <row r="57" spans="1:4" x14ac:dyDescent="0.25">
      <c r="A57" s="129" t="s">
        <v>142</v>
      </c>
      <c r="B57" s="130">
        <v>1063994.04687</v>
      </c>
      <c r="C57" s="130">
        <v>1177166.45187</v>
      </c>
      <c r="D57" s="146">
        <f t="shared" si="3"/>
        <v>0.10636563741397283</v>
      </c>
    </row>
    <row r="58" spans="1:4" x14ac:dyDescent="0.25">
      <c r="A58" s="129" t="s">
        <v>125</v>
      </c>
      <c r="B58" s="130">
        <v>635173.32019</v>
      </c>
      <c r="C58" s="130">
        <v>969677.89020999998</v>
      </c>
      <c r="D58" s="146">
        <f t="shared" si="3"/>
        <v>0.52663510791029344</v>
      </c>
    </row>
    <row r="59" spans="1:4" x14ac:dyDescent="0.25">
      <c r="A59" s="129" t="s">
        <v>135</v>
      </c>
      <c r="B59" s="130">
        <v>744974.49720999994</v>
      </c>
      <c r="C59" s="130">
        <v>884000.44889999996</v>
      </c>
      <c r="D59" s="146">
        <f t="shared" si="3"/>
        <v>0.18661840399995622</v>
      </c>
    </row>
    <row r="60" spans="1:4" x14ac:dyDescent="0.25">
      <c r="A60" s="129" t="s">
        <v>143</v>
      </c>
      <c r="B60" s="130">
        <v>683876.79550000001</v>
      </c>
      <c r="C60" s="130">
        <v>815373.21112999995</v>
      </c>
      <c r="D60" s="146">
        <f t="shared" si="3"/>
        <v>0.19228085598935918</v>
      </c>
    </row>
    <row r="61" spans="1:4" x14ac:dyDescent="0.25">
      <c r="A61" s="129" t="s">
        <v>134</v>
      </c>
      <c r="B61" s="130">
        <v>479065.09509000002</v>
      </c>
      <c r="C61" s="130">
        <v>623654.60556000005</v>
      </c>
      <c r="D61" s="146">
        <f t="shared" si="3"/>
        <v>0.30181599943706311</v>
      </c>
    </row>
    <row r="62" spans="1:4" x14ac:dyDescent="0.25">
      <c r="A62" s="124"/>
      <c r="B62" s="125"/>
      <c r="C62" s="125"/>
      <c r="D62" s="145"/>
    </row>
    <row r="63" spans="1:4" ht="19.2" x14ac:dyDescent="0.35">
      <c r="A63" s="156" t="s">
        <v>73</v>
      </c>
      <c r="B63" s="156"/>
      <c r="C63" s="156"/>
      <c r="D63" s="156"/>
    </row>
    <row r="64" spans="1:4" ht="15.6" x14ac:dyDescent="0.3">
      <c r="A64" s="155" t="s">
        <v>74</v>
      </c>
      <c r="B64" s="155"/>
      <c r="C64" s="155"/>
      <c r="D64" s="155"/>
    </row>
    <row r="65" spans="1:4" x14ac:dyDescent="0.25">
      <c r="A65" s="124"/>
      <c r="B65" s="125"/>
      <c r="C65" s="125"/>
      <c r="D65" s="145"/>
    </row>
    <row r="66" spans="1:4" x14ac:dyDescent="0.25">
      <c r="A66" s="126" t="s">
        <v>75</v>
      </c>
      <c r="B66" s="127" t="s">
        <v>152</v>
      </c>
      <c r="C66" s="127" t="s">
        <v>153</v>
      </c>
      <c r="D66" s="128" t="s">
        <v>65</v>
      </c>
    </row>
    <row r="67" spans="1:4" x14ac:dyDescent="0.25">
      <c r="A67" s="129" t="s">
        <v>174</v>
      </c>
      <c r="B67" s="134">
        <v>6085355.5552500002</v>
      </c>
      <c r="C67" s="134">
        <v>7978392.7773500001</v>
      </c>
      <c r="D67" s="146">
        <f t="shared" ref="D67:D76" si="4">(C67-B67)/B67</f>
        <v>0.31108079140368811</v>
      </c>
    </row>
    <row r="68" spans="1:4" x14ac:dyDescent="0.25">
      <c r="A68" s="129" t="s">
        <v>175</v>
      </c>
      <c r="B68" s="134">
        <v>1250284.7113999999</v>
      </c>
      <c r="C68" s="134">
        <v>1406037.0072300001</v>
      </c>
      <c r="D68" s="146">
        <f t="shared" si="4"/>
        <v>0.12457346267603109</v>
      </c>
    </row>
    <row r="69" spans="1:4" x14ac:dyDescent="0.25">
      <c r="A69" s="129" t="s">
        <v>176</v>
      </c>
      <c r="B69" s="134">
        <v>1247933.3449899999</v>
      </c>
      <c r="C69" s="134">
        <v>1368887.04131</v>
      </c>
      <c r="D69" s="146">
        <f t="shared" si="4"/>
        <v>9.6923202513648152E-2</v>
      </c>
    </row>
    <row r="70" spans="1:4" x14ac:dyDescent="0.25">
      <c r="A70" s="129" t="s">
        <v>177</v>
      </c>
      <c r="B70" s="134">
        <v>881390.10730999999</v>
      </c>
      <c r="C70" s="134">
        <v>1123890.8856200001</v>
      </c>
      <c r="D70" s="146">
        <f t="shared" si="4"/>
        <v>0.27513444534805565</v>
      </c>
    </row>
    <row r="71" spans="1:4" x14ac:dyDescent="0.25">
      <c r="A71" s="129" t="s">
        <v>178</v>
      </c>
      <c r="B71" s="134">
        <v>743761.78060000006</v>
      </c>
      <c r="C71" s="134">
        <v>904124.93114</v>
      </c>
      <c r="D71" s="146">
        <f t="shared" si="4"/>
        <v>0.21561090489300672</v>
      </c>
    </row>
    <row r="72" spans="1:4" x14ac:dyDescent="0.25">
      <c r="A72" s="129" t="s">
        <v>179</v>
      </c>
      <c r="B72" s="134">
        <v>652221.09314000001</v>
      </c>
      <c r="C72" s="134">
        <v>787179.08291999996</v>
      </c>
      <c r="D72" s="146">
        <f t="shared" si="4"/>
        <v>0.20692061510962365</v>
      </c>
    </row>
    <row r="73" spans="1:4" x14ac:dyDescent="0.25">
      <c r="A73" s="129" t="s">
        <v>180</v>
      </c>
      <c r="B73" s="134">
        <v>443781.81464</v>
      </c>
      <c r="C73" s="134">
        <v>569529.75534999999</v>
      </c>
      <c r="D73" s="146">
        <f t="shared" si="4"/>
        <v>0.28335532588690665</v>
      </c>
    </row>
    <row r="74" spans="1:4" x14ac:dyDescent="0.25">
      <c r="A74" s="129" t="s">
        <v>181</v>
      </c>
      <c r="B74" s="134">
        <v>375047.17352999997</v>
      </c>
      <c r="C74" s="134">
        <v>410508.92199</v>
      </c>
      <c r="D74" s="146">
        <f t="shared" si="4"/>
        <v>9.4552768192408335E-2</v>
      </c>
    </row>
    <row r="75" spans="1:4" x14ac:dyDescent="0.25">
      <c r="A75" s="129" t="s">
        <v>182</v>
      </c>
      <c r="B75" s="134">
        <v>320457.72853000002</v>
      </c>
      <c r="C75" s="134">
        <v>379295.79911000002</v>
      </c>
      <c r="D75" s="146">
        <f t="shared" si="4"/>
        <v>0.18360633975002355</v>
      </c>
    </row>
    <row r="76" spans="1:4" x14ac:dyDescent="0.25">
      <c r="A76" s="129" t="s">
        <v>183</v>
      </c>
      <c r="B76" s="134">
        <v>172610.13425</v>
      </c>
      <c r="C76" s="134">
        <v>299648.43144999997</v>
      </c>
      <c r="D76" s="146">
        <f t="shared" si="4"/>
        <v>0.73598400089304128</v>
      </c>
    </row>
    <row r="77" spans="1:4" x14ac:dyDescent="0.25">
      <c r="A77" s="124"/>
      <c r="B77" s="125"/>
      <c r="C77" s="125"/>
      <c r="D77" s="145"/>
    </row>
    <row r="78" spans="1:4" ht="19.2" x14ac:dyDescent="0.35">
      <c r="A78" s="156" t="s">
        <v>76</v>
      </c>
      <c r="B78" s="156"/>
      <c r="C78" s="156"/>
      <c r="D78" s="156"/>
    </row>
    <row r="79" spans="1:4" ht="15.6" x14ac:dyDescent="0.3">
      <c r="A79" s="155" t="s">
        <v>77</v>
      </c>
      <c r="B79" s="155"/>
      <c r="C79" s="155"/>
      <c r="D79" s="155"/>
    </row>
    <row r="80" spans="1:4" x14ac:dyDescent="0.25">
      <c r="A80" s="124"/>
      <c r="B80" s="125"/>
      <c r="C80" s="125"/>
      <c r="D80" s="145"/>
    </row>
    <row r="81" spans="1:4" x14ac:dyDescent="0.25">
      <c r="A81" s="126" t="s">
        <v>75</v>
      </c>
      <c r="B81" s="127" t="s">
        <v>152</v>
      </c>
      <c r="C81" s="127" t="s">
        <v>153</v>
      </c>
      <c r="D81" s="128" t="s">
        <v>65</v>
      </c>
    </row>
    <row r="82" spans="1:4" x14ac:dyDescent="0.25">
      <c r="A82" s="129" t="s">
        <v>184</v>
      </c>
      <c r="B82" s="134">
        <v>5002.51026</v>
      </c>
      <c r="C82" s="134">
        <v>35645.728949999997</v>
      </c>
      <c r="D82" s="146">
        <f t="shared" ref="D82:D91" si="5">(C82-B82)/B82</f>
        <v>6.1255683841416042</v>
      </c>
    </row>
    <row r="83" spans="1:4" x14ac:dyDescent="0.25">
      <c r="A83" s="129" t="s">
        <v>185</v>
      </c>
      <c r="B83" s="134">
        <v>31.824999999999999</v>
      </c>
      <c r="C83" s="134">
        <v>191.66695000000001</v>
      </c>
      <c r="D83" s="146">
        <f t="shared" si="5"/>
        <v>5.0225278868813836</v>
      </c>
    </row>
    <row r="84" spans="1:4" x14ac:dyDescent="0.25">
      <c r="A84" s="129" t="s">
        <v>186</v>
      </c>
      <c r="B84" s="134">
        <v>1749.0314900000001</v>
      </c>
      <c r="C84" s="134">
        <v>7634.9417899999999</v>
      </c>
      <c r="D84" s="146">
        <f t="shared" si="5"/>
        <v>3.3652397533448637</v>
      </c>
    </row>
    <row r="85" spans="1:4" x14ac:dyDescent="0.25">
      <c r="A85" s="129" t="s">
        <v>187</v>
      </c>
      <c r="B85" s="134">
        <v>226.95406</v>
      </c>
      <c r="C85" s="134">
        <v>988.78913</v>
      </c>
      <c r="D85" s="146">
        <f t="shared" si="5"/>
        <v>3.3567809714441768</v>
      </c>
    </row>
    <row r="86" spans="1:4" x14ac:dyDescent="0.25">
      <c r="A86" s="129" t="s">
        <v>188</v>
      </c>
      <c r="B86" s="134">
        <v>682.60118</v>
      </c>
      <c r="C86" s="134">
        <v>2896.57636</v>
      </c>
      <c r="D86" s="146">
        <f t="shared" si="5"/>
        <v>3.2434388408177082</v>
      </c>
    </row>
    <row r="87" spans="1:4" x14ac:dyDescent="0.25">
      <c r="A87" s="129" t="s">
        <v>189</v>
      </c>
      <c r="B87" s="134">
        <v>257.89127999999999</v>
      </c>
      <c r="C87" s="134">
        <v>981.80431999999996</v>
      </c>
      <c r="D87" s="146">
        <f t="shared" si="5"/>
        <v>2.8070473728309073</v>
      </c>
    </row>
    <row r="88" spans="1:4" x14ac:dyDescent="0.25">
      <c r="A88" s="129" t="s">
        <v>190</v>
      </c>
      <c r="B88" s="134">
        <v>6597.84764</v>
      </c>
      <c r="C88" s="134">
        <v>22185.667249999999</v>
      </c>
      <c r="D88" s="146">
        <f t="shared" si="5"/>
        <v>2.3625613170418709</v>
      </c>
    </row>
    <row r="89" spans="1:4" x14ac:dyDescent="0.25">
      <c r="A89" s="129" t="s">
        <v>191</v>
      </c>
      <c r="B89" s="134">
        <v>1271.15337</v>
      </c>
      <c r="C89" s="134">
        <v>3179.7354399999999</v>
      </c>
      <c r="D89" s="146">
        <f t="shared" si="5"/>
        <v>1.5014569563702607</v>
      </c>
    </row>
    <row r="90" spans="1:4" x14ac:dyDescent="0.25">
      <c r="A90" s="129" t="s">
        <v>192</v>
      </c>
      <c r="B90" s="134">
        <v>7832.4000999999998</v>
      </c>
      <c r="C90" s="134">
        <v>16127.469590000001</v>
      </c>
      <c r="D90" s="146">
        <f t="shared" si="5"/>
        <v>1.0590712149651296</v>
      </c>
    </row>
    <row r="91" spans="1:4" x14ac:dyDescent="0.25">
      <c r="A91" s="129" t="s">
        <v>193</v>
      </c>
      <c r="B91" s="134">
        <v>42239.603519999997</v>
      </c>
      <c r="C91" s="134">
        <v>86414.377940000006</v>
      </c>
      <c r="D91" s="146">
        <f t="shared" si="5"/>
        <v>1.0458141350470709</v>
      </c>
    </row>
    <row r="92" spans="1:4" x14ac:dyDescent="0.25">
      <c r="A92" s="124" t="s">
        <v>117</v>
      </c>
      <c r="B92" s="125"/>
      <c r="C92" s="125"/>
      <c r="D92" s="145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/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6.3320312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4" t="s">
        <v>118</v>
      </c>
      <c r="C1" s="154"/>
      <c r="D1" s="154"/>
      <c r="E1" s="154"/>
      <c r="F1" s="154"/>
      <c r="G1" s="154"/>
      <c r="H1" s="154"/>
      <c r="I1" s="154"/>
      <c r="J1" s="154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8" t="s">
        <v>112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7.399999999999999" x14ac:dyDescent="0.25">
      <c r="A6" s="88"/>
      <c r="B6" s="157" t="str">
        <f>SEKTOR_USD!B6</f>
        <v>1 - 28 ŞUBAT</v>
      </c>
      <c r="C6" s="157"/>
      <c r="D6" s="157"/>
      <c r="E6" s="157"/>
      <c r="F6" s="157" t="str">
        <f>SEKTOR_USD!F6</f>
        <v>1 OCAK  -  28 ŞUBAT</v>
      </c>
      <c r="G6" s="157"/>
      <c r="H6" s="157"/>
      <c r="I6" s="157"/>
      <c r="J6" s="157" t="s">
        <v>104</v>
      </c>
      <c r="K6" s="157"/>
      <c r="L6" s="157"/>
      <c r="M6" s="157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218</v>
      </c>
      <c r="E7" s="7" t="s">
        <v>219</v>
      </c>
      <c r="F7" s="5"/>
      <c r="G7" s="6"/>
      <c r="H7" s="7" t="s">
        <v>218</v>
      </c>
      <c r="I7" s="7" t="s">
        <v>219</v>
      </c>
      <c r="J7" s="5"/>
      <c r="K7" s="5"/>
      <c r="L7" s="7" t="s">
        <v>218</v>
      </c>
      <c r="M7" s="7" t="s">
        <v>219</v>
      </c>
    </row>
    <row r="8" spans="1:13" ht="16.8" x14ac:dyDescent="0.3">
      <c r="A8" s="92" t="s">
        <v>2</v>
      </c>
      <c r="B8" s="93">
        <f>SEKTOR_USD!B8*$B$53</f>
        <v>15103287.385332508</v>
      </c>
      <c r="C8" s="93">
        <f>SEKTOR_USD!C8*$C$53</f>
        <v>37945588.777024329</v>
      </c>
      <c r="D8" s="94">
        <f t="shared" ref="D8:D43" si="0">(C8-B8)/B8*100</f>
        <v>151.24059291803599</v>
      </c>
      <c r="E8" s="94">
        <f>C8/C$44*100</f>
        <v>15.241028709333182</v>
      </c>
      <c r="F8" s="93">
        <f>SEKTOR_USD!F8*$B$54</f>
        <v>30356175.860920209</v>
      </c>
      <c r="G8" s="93">
        <f>SEKTOR_USD!G8*$C$54</f>
        <v>72683126.605369627</v>
      </c>
      <c r="H8" s="94">
        <f t="shared" ref="H8:H43" si="1">(G8-F8)/F8*100</f>
        <v>139.43439693581462</v>
      </c>
      <c r="I8" s="94">
        <f>G8/G$44*100</f>
        <v>15.53786738368855</v>
      </c>
      <c r="J8" s="93">
        <f>SEKTOR_USD!J8*$B$55</f>
        <v>177403497.27460408</v>
      </c>
      <c r="K8" s="93">
        <f>SEKTOR_USD!K8*$C$55</f>
        <v>306334936.00448805</v>
      </c>
      <c r="L8" s="94">
        <f t="shared" ref="L8:L43" si="2">(K8-J8)/J8*100</f>
        <v>72.676943076443479</v>
      </c>
      <c r="M8" s="94">
        <f>K8/K$44*100</f>
        <v>14.505251372214678</v>
      </c>
    </row>
    <row r="9" spans="1:13" s="21" customFormat="1" ht="15.6" x14ac:dyDescent="0.3">
      <c r="A9" s="95" t="s">
        <v>3</v>
      </c>
      <c r="B9" s="93">
        <f>SEKTOR_USD!B9*$B$53</f>
        <v>10220091.811882794</v>
      </c>
      <c r="C9" s="93">
        <f>SEKTOR_USD!C9*$C$53</f>
        <v>25126074.828845371</v>
      </c>
      <c r="D9" s="96">
        <f t="shared" si="0"/>
        <v>145.8497955921643</v>
      </c>
      <c r="E9" s="96">
        <f t="shared" ref="E9:E44" si="3">C9/C$44*100</f>
        <v>10.092009115198044</v>
      </c>
      <c r="F9" s="93">
        <f>SEKTOR_USD!F9*$B$54</f>
        <v>20509651.344979007</v>
      </c>
      <c r="G9" s="93">
        <f>SEKTOR_USD!G9*$C$54</f>
        <v>48252524.213028684</v>
      </c>
      <c r="H9" s="96">
        <f t="shared" si="1"/>
        <v>135.26740363063971</v>
      </c>
      <c r="I9" s="96">
        <f t="shared" ref="I9:I44" si="4">G9/G$44*100</f>
        <v>10.315204603414399</v>
      </c>
      <c r="J9" s="93">
        <f>SEKTOR_USD!J9*$B$55</f>
        <v>119180749.3075695</v>
      </c>
      <c r="K9" s="93">
        <f>SEKTOR_USD!K9*$C$55</f>
        <v>198909169.49586806</v>
      </c>
      <c r="L9" s="96">
        <f t="shared" si="2"/>
        <v>66.897062362432038</v>
      </c>
      <c r="M9" s="96">
        <f t="shared" ref="M9:M44" si="5">K9/K$44*100</f>
        <v>9.4185388758066804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4509635.9325242918</v>
      </c>
      <c r="C10" s="98">
        <f>SEKTOR_USD!C10*$C$53</f>
        <v>13215935.840605911</v>
      </c>
      <c r="D10" s="99">
        <f t="shared" si="0"/>
        <v>193.05992852527726</v>
      </c>
      <c r="E10" s="99">
        <f t="shared" si="3"/>
        <v>5.3082443588104375</v>
      </c>
      <c r="F10" s="98">
        <f>SEKTOR_USD!F10*$B$54</f>
        <v>8953338.8061231133</v>
      </c>
      <c r="G10" s="98">
        <f>SEKTOR_USD!G10*$C$54</f>
        <v>24642425.274403527</v>
      </c>
      <c r="H10" s="99">
        <f t="shared" si="1"/>
        <v>175.23168516253153</v>
      </c>
      <c r="I10" s="99">
        <f t="shared" si="4"/>
        <v>5.2679453101271791</v>
      </c>
      <c r="J10" s="98">
        <f>SEKTOR_USD!J10*$B$55</f>
        <v>53121641.317473076</v>
      </c>
      <c r="K10" s="98">
        <f>SEKTOR_USD!K10*$C$55</f>
        <v>96522290.572572991</v>
      </c>
      <c r="L10" s="99">
        <f t="shared" si="2"/>
        <v>81.700505064824341</v>
      </c>
      <c r="M10" s="99">
        <f t="shared" si="5"/>
        <v>4.5704225121636339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1771613.5574513469</v>
      </c>
      <c r="C11" s="98">
        <f>SEKTOR_USD!C11*$C$53</f>
        <v>3488653.0998850563</v>
      </c>
      <c r="D11" s="99">
        <f t="shared" si="0"/>
        <v>96.919530515664604</v>
      </c>
      <c r="E11" s="99">
        <f t="shared" si="3"/>
        <v>1.4012343401677996</v>
      </c>
      <c r="F11" s="98">
        <f>SEKTOR_USD!F11*$B$54</f>
        <v>3826426.5954143968</v>
      </c>
      <c r="G11" s="98">
        <f>SEKTOR_USD!G11*$C$54</f>
        <v>7343508.5540772304</v>
      </c>
      <c r="H11" s="99">
        <f t="shared" si="1"/>
        <v>91.915573733407484</v>
      </c>
      <c r="I11" s="99">
        <f t="shared" si="4"/>
        <v>1.5698617736101199</v>
      </c>
      <c r="J11" s="98">
        <f>SEKTOR_USD!J11*$B$55</f>
        <v>20229199.048404578</v>
      </c>
      <c r="K11" s="98">
        <f>SEKTOR_USD!K11*$C$55</f>
        <v>30682509.55555097</v>
      </c>
      <c r="L11" s="99">
        <f t="shared" si="2"/>
        <v>51.674366751415278</v>
      </c>
      <c r="M11" s="99">
        <f t="shared" si="5"/>
        <v>1.4528460894421955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1033283.8696259551</v>
      </c>
      <c r="C12" s="98">
        <f>SEKTOR_USD!C12*$C$53</f>
        <v>2769263.842648962</v>
      </c>
      <c r="D12" s="99">
        <f t="shared" si="0"/>
        <v>168.00610403909869</v>
      </c>
      <c r="E12" s="99">
        <f t="shared" si="3"/>
        <v>1.1122881760392322</v>
      </c>
      <c r="F12" s="98">
        <f>SEKTOR_USD!F12*$B$54</f>
        <v>1995968.6410908087</v>
      </c>
      <c r="G12" s="98">
        <f>SEKTOR_USD!G12*$C$54</f>
        <v>5112881.6371714622</v>
      </c>
      <c r="H12" s="99">
        <f t="shared" si="1"/>
        <v>156.1604191525395</v>
      </c>
      <c r="I12" s="99">
        <f t="shared" si="4"/>
        <v>1.0930085225722463</v>
      </c>
      <c r="J12" s="98">
        <f>SEKTOR_USD!J12*$B$55</f>
        <v>12275712.789240722</v>
      </c>
      <c r="K12" s="98">
        <f>SEKTOR_USD!K12*$C$55</f>
        <v>21111639.860337071</v>
      </c>
      <c r="L12" s="99">
        <f t="shared" si="2"/>
        <v>71.978932896188013</v>
      </c>
      <c r="M12" s="99">
        <f t="shared" si="5"/>
        <v>0.99965628161121622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827596.66951474303</v>
      </c>
      <c r="C13" s="98">
        <f>SEKTOR_USD!C13*$C$53</f>
        <v>1742603.5030211178</v>
      </c>
      <c r="D13" s="99">
        <f t="shared" si="0"/>
        <v>110.5619279549402</v>
      </c>
      <c r="E13" s="99">
        <f t="shared" si="3"/>
        <v>0.69992509997922803</v>
      </c>
      <c r="F13" s="98">
        <f>SEKTOR_USD!F13*$B$54</f>
        <v>1597418.3763070821</v>
      </c>
      <c r="G13" s="98">
        <f>SEKTOR_USD!G13*$C$54</f>
        <v>3361620.7635976137</v>
      </c>
      <c r="H13" s="99">
        <f t="shared" si="1"/>
        <v>110.44084714794764</v>
      </c>
      <c r="I13" s="99">
        <f t="shared" si="4"/>
        <v>0.71863195845478078</v>
      </c>
      <c r="J13" s="98">
        <f>SEKTOR_USD!J13*$B$55</f>
        <v>10156356.022578755</v>
      </c>
      <c r="K13" s="98">
        <f>SEKTOR_USD!K13*$C$55</f>
        <v>15862023.390157029</v>
      </c>
      <c r="L13" s="99">
        <f t="shared" si="2"/>
        <v>56.178292242748427</v>
      </c>
      <c r="M13" s="99">
        <f t="shared" si="5"/>
        <v>0.75108193517570476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1427889.888473599</v>
      </c>
      <c r="C14" s="98">
        <f>SEKTOR_USD!C14*$C$53</f>
        <v>2286519.2280868385</v>
      </c>
      <c r="D14" s="99">
        <f t="shared" si="0"/>
        <v>60.132741785230117</v>
      </c>
      <c r="E14" s="99">
        <f t="shared" si="3"/>
        <v>0.91839147376241304</v>
      </c>
      <c r="F14" s="98">
        <f>SEKTOR_USD!F14*$B$54</f>
        <v>2841059.6038332689</v>
      </c>
      <c r="G14" s="98">
        <f>SEKTOR_USD!G14*$C$54</f>
        <v>4759469.1041230233</v>
      </c>
      <c r="H14" s="99">
        <f t="shared" si="1"/>
        <v>67.524436928439002</v>
      </c>
      <c r="I14" s="99">
        <f t="shared" si="4"/>
        <v>1.0174576027548479</v>
      </c>
      <c r="J14" s="98">
        <f>SEKTOR_USD!J14*$B$55</f>
        <v>14340998.333341567</v>
      </c>
      <c r="K14" s="98">
        <f>SEKTOR_USD!K14*$C$55</f>
        <v>21990191.040100116</v>
      </c>
      <c r="L14" s="99">
        <f t="shared" si="2"/>
        <v>53.337937352484346</v>
      </c>
      <c r="M14" s="99">
        <f t="shared" si="5"/>
        <v>1.0412565178494755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185558.46231106768</v>
      </c>
      <c r="C15" s="98">
        <f>SEKTOR_USD!C15*$C$53</f>
        <v>647992.26114416833</v>
      </c>
      <c r="D15" s="99">
        <f t="shared" si="0"/>
        <v>249.21191578850386</v>
      </c>
      <c r="E15" s="99">
        <f t="shared" si="3"/>
        <v>0.26026921636550948</v>
      </c>
      <c r="F15" s="98">
        <f>SEKTOR_USD!F15*$B$54</f>
        <v>305143.9574617655</v>
      </c>
      <c r="G15" s="98">
        <f>SEKTOR_USD!G15*$C$54</f>
        <v>1155376.5884519401</v>
      </c>
      <c r="H15" s="99">
        <f t="shared" si="1"/>
        <v>278.63328445450492</v>
      </c>
      <c r="I15" s="99">
        <f t="shared" si="4"/>
        <v>0.24699113876945544</v>
      </c>
      <c r="J15" s="98">
        <f>SEKTOR_USD!J15*$B$55</f>
        <v>1908247.8409221137</v>
      </c>
      <c r="K15" s="98">
        <f>SEKTOR_USD!K15*$C$55</f>
        <v>3495348.0322042191</v>
      </c>
      <c r="L15" s="99">
        <f t="shared" si="2"/>
        <v>83.170548250964004</v>
      </c>
      <c r="M15" s="99">
        <f t="shared" si="5"/>
        <v>0.16550806284711619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349310.45951337327</v>
      </c>
      <c r="C16" s="98">
        <f>SEKTOR_USD!C16*$C$53</f>
        <v>759872.33557299222</v>
      </c>
      <c r="D16" s="99">
        <f t="shared" si="0"/>
        <v>117.53495060857193</v>
      </c>
      <c r="E16" s="99">
        <f t="shared" si="3"/>
        <v>0.30520638775562636</v>
      </c>
      <c r="F16" s="98">
        <f>SEKTOR_USD!F16*$B$54</f>
        <v>785492.39193827333</v>
      </c>
      <c r="G16" s="98">
        <f>SEKTOR_USD!G16*$C$54</f>
        <v>1494065.4770483486</v>
      </c>
      <c r="H16" s="99">
        <f t="shared" si="1"/>
        <v>90.207504538854579</v>
      </c>
      <c r="I16" s="99">
        <f t="shared" si="4"/>
        <v>0.31939450501307382</v>
      </c>
      <c r="J16" s="98">
        <f>SEKTOR_USD!J16*$B$55</f>
        <v>6351541.3148505343</v>
      </c>
      <c r="K16" s="98">
        <f>SEKTOR_USD!K16*$C$55</f>
        <v>7781532.7868800238</v>
      </c>
      <c r="L16" s="99">
        <f t="shared" si="2"/>
        <v>22.514085969747651</v>
      </c>
      <c r="M16" s="99">
        <f t="shared" si="5"/>
        <v>0.36846299872624161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115202.97246841779</v>
      </c>
      <c r="C17" s="98">
        <f>SEKTOR_USD!C17*$C$53</f>
        <v>215234.71788032629</v>
      </c>
      <c r="D17" s="99">
        <f t="shared" si="0"/>
        <v>86.83087186776504</v>
      </c>
      <c r="E17" s="99">
        <f t="shared" si="3"/>
        <v>8.6450062317797768E-2</v>
      </c>
      <c r="F17" s="98">
        <f>SEKTOR_USD!F17*$B$54</f>
        <v>204802.9728103021</v>
      </c>
      <c r="G17" s="98">
        <f>SEKTOR_USD!G17*$C$54</f>
        <v>383176.81415553263</v>
      </c>
      <c r="H17" s="99">
        <f t="shared" si="1"/>
        <v>87.095337971704424</v>
      </c>
      <c r="I17" s="99">
        <f t="shared" si="4"/>
        <v>8.1913792112695005E-2</v>
      </c>
      <c r="J17" s="98">
        <f>SEKTOR_USD!J17*$B$55</f>
        <v>797052.64075813524</v>
      </c>
      <c r="K17" s="98">
        <f>SEKTOR_USD!K17*$C$55</f>
        <v>1463634.2580656474</v>
      </c>
      <c r="L17" s="99">
        <f t="shared" si="2"/>
        <v>83.630814731819655</v>
      </c>
      <c r="M17" s="99">
        <f t="shared" si="5"/>
        <v>6.9304477991096985E-2</v>
      </c>
    </row>
    <row r="18" spans="1:13" s="21" customFormat="1" ht="15.6" x14ac:dyDescent="0.3">
      <c r="A18" s="95" t="s">
        <v>12</v>
      </c>
      <c r="B18" s="93">
        <f>SEKTOR_USD!B18*$B$53</f>
        <v>1481904.7790098819</v>
      </c>
      <c r="C18" s="93">
        <f>SEKTOR_USD!C18*$C$53</f>
        <v>4319599.3507713955</v>
      </c>
      <c r="D18" s="96">
        <f t="shared" si="0"/>
        <v>191.48967004867123</v>
      </c>
      <c r="E18" s="96">
        <f t="shared" si="3"/>
        <v>1.7349879087338427</v>
      </c>
      <c r="F18" s="93">
        <f>SEKTOR_USD!F18*$B$54</f>
        <v>3086417.523501995</v>
      </c>
      <c r="G18" s="93">
        <f>SEKTOR_USD!G18*$C$54</f>
        <v>8383753.9166841852</v>
      </c>
      <c r="H18" s="96">
        <f t="shared" si="1"/>
        <v>171.63382312486297</v>
      </c>
      <c r="I18" s="96">
        <f t="shared" si="4"/>
        <v>1.7922406838961531</v>
      </c>
      <c r="J18" s="93">
        <f>SEKTOR_USD!J18*$B$55</f>
        <v>17758906.343533333</v>
      </c>
      <c r="K18" s="93">
        <f>SEKTOR_USD!K18*$C$55</f>
        <v>35609913.44404833</v>
      </c>
      <c r="L18" s="96">
        <f t="shared" si="2"/>
        <v>100.51861727969076</v>
      </c>
      <c r="M18" s="96">
        <f t="shared" si="5"/>
        <v>1.6861633628400789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1481904.7790098819</v>
      </c>
      <c r="C19" s="98">
        <f>SEKTOR_USD!C19*$C$53</f>
        <v>4319599.3507713955</v>
      </c>
      <c r="D19" s="99">
        <f t="shared" si="0"/>
        <v>191.48967004867123</v>
      </c>
      <c r="E19" s="99">
        <f t="shared" si="3"/>
        <v>1.7349879087338427</v>
      </c>
      <c r="F19" s="98">
        <f>SEKTOR_USD!F19*$B$54</f>
        <v>3086417.523501995</v>
      </c>
      <c r="G19" s="98">
        <f>SEKTOR_USD!G19*$C$54</f>
        <v>8383753.9166841852</v>
      </c>
      <c r="H19" s="99">
        <f t="shared" si="1"/>
        <v>171.63382312486297</v>
      </c>
      <c r="I19" s="99">
        <f t="shared" si="4"/>
        <v>1.7922406838961531</v>
      </c>
      <c r="J19" s="98">
        <f>SEKTOR_USD!J19*$B$55</f>
        <v>17758906.343533333</v>
      </c>
      <c r="K19" s="98">
        <f>SEKTOR_USD!K19*$C$55</f>
        <v>35609913.44404833</v>
      </c>
      <c r="L19" s="99">
        <f t="shared" si="2"/>
        <v>100.51861727969076</v>
      </c>
      <c r="M19" s="99">
        <f t="shared" si="5"/>
        <v>1.6861633628400789</v>
      </c>
    </row>
    <row r="20" spans="1:13" s="21" customFormat="1" ht="15.6" x14ac:dyDescent="0.3">
      <c r="A20" s="95" t="s">
        <v>110</v>
      </c>
      <c r="B20" s="93">
        <f>SEKTOR_USD!B20*$B$53</f>
        <v>3401290.7944398317</v>
      </c>
      <c r="C20" s="93">
        <f>SEKTOR_USD!C20*$C$53</f>
        <v>8499914.5974075627</v>
      </c>
      <c r="D20" s="96">
        <f t="shared" si="0"/>
        <v>149.90261377541046</v>
      </c>
      <c r="E20" s="96">
        <f t="shared" si="3"/>
        <v>3.4140316854012953</v>
      </c>
      <c r="F20" s="93">
        <f>SEKTOR_USD!F20*$B$54</f>
        <v>6760106.992439203</v>
      </c>
      <c r="G20" s="93">
        <f>SEKTOR_USD!G20*$C$54</f>
        <v>16046848.475656753</v>
      </c>
      <c r="H20" s="96">
        <f t="shared" si="1"/>
        <v>137.37565830842982</v>
      </c>
      <c r="I20" s="96">
        <f t="shared" si="4"/>
        <v>3.4304220963779963</v>
      </c>
      <c r="J20" s="93">
        <f>SEKTOR_USD!J20*$B$55</f>
        <v>40463841.623501249</v>
      </c>
      <c r="K20" s="93">
        <f>SEKTOR_USD!K20*$C$55</f>
        <v>71815853.064571634</v>
      </c>
      <c r="L20" s="96">
        <f t="shared" si="2"/>
        <v>77.481549410922099</v>
      </c>
      <c r="M20" s="96">
        <f t="shared" si="5"/>
        <v>3.4005491335679179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3401290.7944398317</v>
      </c>
      <c r="C21" s="98">
        <f>SEKTOR_USD!C21*$C$53</f>
        <v>8499914.5974075627</v>
      </c>
      <c r="D21" s="99">
        <f t="shared" si="0"/>
        <v>149.90261377541046</v>
      </c>
      <c r="E21" s="99">
        <f t="shared" si="3"/>
        <v>3.4140316854012953</v>
      </c>
      <c r="F21" s="98">
        <f>SEKTOR_USD!F21*$B$54</f>
        <v>6760106.992439203</v>
      </c>
      <c r="G21" s="98">
        <f>SEKTOR_USD!G21*$C$54</f>
        <v>16046848.475656753</v>
      </c>
      <c r="H21" s="99">
        <f t="shared" si="1"/>
        <v>137.37565830842982</v>
      </c>
      <c r="I21" s="99">
        <f t="shared" si="4"/>
        <v>3.4304220963779963</v>
      </c>
      <c r="J21" s="98">
        <f>SEKTOR_USD!J21*$B$55</f>
        <v>40463841.623501249</v>
      </c>
      <c r="K21" s="98">
        <f>SEKTOR_USD!K21*$C$55</f>
        <v>71815853.064571634</v>
      </c>
      <c r="L21" s="99">
        <f t="shared" si="2"/>
        <v>77.481549410922099</v>
      </c>
      <c r="M21" s="99">
        <f t="shared" si="5"/>
        <v>3.4005491335679179</v>
      </c>
    </row>
    <row r="22" spans="1:13" ht="16.8" x14ac:dyDescent="0.3">
      <c r="A22" s="92" t="s">
        <v>14</v>
      </c>
      <c r="B22" s="93">
        <f>SEKTOR_USD!B22*$B$53</f>
        <v>84834724.274228781</v>
      </c>
      <c r="C22" s="93">
        <f>SEKTOR_USD!C22*$C$53</f>
        <v>204535772.79458657</v>
      </c>
      <c r="D22" s="96">
        <f t="shared" si="0"/>
        <v>141.09911895678871</v>
      </c>
      <c r="E22" s="96">
        <f t="shared" si="3"/>
        <v>82.152779432835104</v>
      </c>
      <c r="F22" s="93">
        <f>SEKTOR_USD!F22*$B$54</f>
        <v>166994610.12760994</v>
      </c>
      <c r="G22" s="93">
        <f>SEKTOR_USD!G22*$C$54</f>
        <v>381877207.6364426</v>
      </c>
      <c r="H22" s="96">
        <f t="shared" si="1"/>
        <v>128.67636706635551</v>
      </c>
      <c r="I22" s="96">
        <f t="shared" si="4"/>
        <v>81.635968157016336</v>
      </c>
      <c r="J22" s="93">
        <f>SEKTOR_USD!J22*$B$55</f>
        <v>927544960.69386899</v>
      </c>
      <c r="K22" s="93">
        <f>SEKTOR_USD!K22*$C$55</f>
        <v>1744711667.6584563</v>
      </c>
      <c r="L22" s="96">
        <f t="shared" si="2"/>
        <v>88.099956508123228</v>
      </c>
      <c r="M22" s="96">
        <f t="shared" si="5"/>
        <v>82.613761399551919</v>
      </c>
    </row>
    <row r="23" spans="1:13" s="21" customFormat="1" ht="15.6" x14ac:dyDescent="0.3">
      <c r="A23" s="95" t="s">
        <v>15</v>
      </c>
      <c r="B23" s="93">
        <f>SEKTOR_USD!B23*$B$53</f>
        <v>7955742.2711231634</v>
      </c>
      <c r="C23" s="93">
        <f>SEKTOR_USD!C23*$C$53</f>
        <v>17906328.314355835</v>
      </c>
      <c r="D23" s="96">
        <f t="shared" si="0"/>
        <v>125.07426339526057</v>
      </c>
      <c r="E23" s="96">
        <f t="shared" si="3"/>
        <v>7.192163113386389</v>
      </c>
      <c r="F23" s="93">
        <f>SEKTOR_USD!F23*$B$54</f>
        <v>15925205.516635407</v>
      </c>
      <c r="G23" s="93">
        <f>SEKTOR_USD!G23*$C$54</f>
        <v>33436559.617969014</v>
      </c>
      <c r="H23" s="96">
        <f t="shared" si="1"/>
        <v>109.95998816493335</v>
      </c>
      <c r="I23" s="96">
        <f t="shared" si="4"/>
        <v>7.1479152504209527</v>
      </c>
      <c r="J23" s="93">
        <f>SEKTOR_USD!J23*$B$55</f>
        <v>82199515.222127825</v>
      </c>
      <c r="K23" s="93">
        <f>SEKTOR_USD!K23*$C$55</f>
        <v>151956422.82107183</v>
      </c>
      <c r="L23" s="96">
        <f t="shared" si="2"/>
        <v>84.862918486124698</v>
      </c>
      <c r="M23" s="96">
        <f t="shared" si="5"/>
        <v>7.1952815418019886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5289207.9289909154</v>
      </c>
      <c r="C24" s="98">
        <f>SEKTOR_USD!C24*$C$53</f>
        <v>12048220.686148778</v>
      </c>
      <c r="D24" s="99">
        <f t="shared" si="0"/>
        <v>127.78875113059431</v>
      </c>
      <c r="E24" s="99">
        <f t="shared" si="3"/>
        <v>4.8392259361952474</v>
      </c>
      <c r="F24" s="98">
        <f>SEKTOR_USD!F24*$B$54</f>
        <v>10697329.084831337</v>
      </c>
      <c r="G24" s="98">
        <f>SEKTOR_USD!G24*$C$54</f>
        <v>23088683.937441044</v>
      </c>
      <c r="H24" s="99">
        <f t="shared" si="1"/>
        <v>115.83596946812149</v>
      </c>
      <c r="I24" s="99">
        <f t="shared" si="4"/>
        <v>4.9357935718928676</v>
      </c>
      <c r="J24" s="98">
        <f>SEKTOR_USD!J24*$B$55</f>
        <v>53771824.862022363</v>
      </c>
      <c r="K24" s="98">
        <f>SEKTOR_USD!K24*$C$55</f>
        <v>102840924.23687918</v>
      </c>
      <c r="L24" s="99">
        <f t="shared" si="2"/>
        <v>91.254294420483845</v>
      </c>
      <c r="M24" s="99">
        <f t="shared" si="5"/>
        <v>4.8696158422654161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914820.52275091503</v>
      </c>
      <c r="C25" s="98">
        <f>SEKTOR_USD!C25*$C$53</f>
        <v>2425950.8504794636</v>
      </c>
      <c r="D25" s="99">
        <f t="shared" si="0"/>
        <v>165.18325618499438</v>
      </c>
      <c r="E25" s="99">
        <f t="shared" si="3"/>
        <v>0.97439485724823238</v>
      </c>
      <c r="F25" s="98">
        <f>SEKTOR_USD!F25*$B$54</f>
        <v>1730241.8467687338</v>
      </c>
      <c r="G25" s="98">
        <f>SEKTOR_USD!G25*$C$54</f>
        <v>4228103.9930620892</v>
      </c>
      <c r="H25" s="99">
        <f t="shared" si="1"/>
        <v>144.36491354998552</v>
      </c>
      <c r="I25" s="99">
        <f t="shared" si="4"/>
        <v>0.90386479224174343</v>
      </c>
      <c r="J25" s="98">
        <f>SEKTOR_USD!J25*$B$55</f>
        <v>9295211.1959496737</v>
      </c>
      <c r="K25" s="98">
        <f>SEKTOR_USD!K25*$C$55</f>
        <v>17898104.499968104</v>
      </c>
      <c r="L25" s="99">
        <f t="shared" si="2"/>
        <v>92.55188637098513</v>
      </c>
      <c r="M25" s="99">
        <f t="shared" si="5"/>
        <v>0.84749231754095611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1751713.8193813325</v>
      </c>
      <c r="C26" s="98">
        <f>SEKTOR_USD!C26*$C$53</f>
        <v>3432156.7777275951</v>
      </c>
      <c r="D26" s="99">
        <f t="shared" si="0"/>
        <v>95.931363887952813</v>
      </c>
      <c r="E26" s="99">
        <f t="shared" si="3"/>
        <v>1.3785423199429092</v>
      </c>
      <c r="F26" s="98">
        <f>SEKTOR_USD!F26*$B$54</f>
        <v>3497634.5850353367</v>
      </c>
      <c r="G26" s="98">
        <f>SEKTOR_USD!G26*$C$54</f>
        <v>6119771.6874658819</v>
      </c>
      <c r="H26" s="99">
        <f t="shared" si="1"/>
        <v>74.968869351000365</v>
      </c>
      <c r="I26" s="99">
        <f t="shared" si="4"/>
        <v>1.3082568862863408</v>
      </c>
      <c r="J26" s="98">
        <f>SEKTOR_USD!J26*$B$55</f>
        <v>19132479.164155792</v>
      </c>
      <c r="K26" s="98">
        <f>SEKTOR_USD!K26*$C$55</f>
        <v>31217394.084224548</v>
      </c>
      <c r="L26" s="99">
        <f t="shared" si="2"/>
        <v>63.164396084693166</v>
      </c>
      <c r="M26" s="99">
        <f t="shared" si="5"/>
        <v>1.4781733819956153</v>
      </c>
    </row>
    <row r="27" spans="1:13" s="21" customFormat="1" ht="15.6" x14ac:dyDescent="0.3">
      <c r="A27" s="95" t="s">
        <v>19</v>
      </c>
      <c r="B27" s="93">
        <f>SEKTOR_USD!B27*$B$53</f>
        <v>11875451.819630511</v>
      </c>
      <c r="C27" s="93">
        <f>SEKTOR_USD!C27*$C$53</f>
        <v>32723545.734509185</v>
      </c>
      <c r="D27" s="96">
        <f t="shared" si="0"/>
        <v>175.55621656782853</v>
      </c>
      <c r="E27" s="96">
        <f t="shared" si="3"/>
        <v>13.143569940145827</v>
      </c>
      <c r="F27" s="93">
        <f>SEKTOR_USD!F27*$B$54</f>
        <v>24029622.833389189</v>
      </c>
      <c r="G27" s="93">
        <f>SEKTOR_USD!G27*$C$54</f>
        <v>61572637.854807444</v>
      </c>
      <c r="H27" s="96">
        <f t="shared" si="1"/>
        <v>156.23638906746467</v>
      </c>
      <c r="I27" s="96">
        <f t="shared" si="4"/>
        <v>13.162717760427228</v>
      </c>
      <c r="J27" s="93">
        <f>SEKTOR_USD!J27*$B$55</f>
        <v>132981451.61759789</v>
      </c>
      <c r="K27" s="93">
        <f>SEKTOR_USD!K27*$C$55</f>
        <v>263532182.14525273</v>
      </c>
      <c r="L27" s="96">
        <f t="shared" si="2"/>
        <v>98.172135241136601</v>
      </c>
      <c r="M27" s="96">
        <f t="shared" si="5"/>
        <v>12.478500155885424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11875451.819630511</v>
      </c>
      <c r="C28" s="98">
        <f>SEKTOR_USD!C28*$C$53</f>
        <v>32723545.734509185</v>
      </c>
      <c r="D28" s="99">
        <f t="shared" si="0"/>
        <v>175.55621656782853</v>
      </c>
      <c r="E28" s="99">
        <f t="shared" si="3"/>
        <v>13.143569940145827</v>
      </c>
      <c r="F28" s="98">
        <f>SEKTOR_USD!F28*$B$54</f>
        <v>24029622.833389189</v>
      </c>
      <c r="G28" s="98">
        <f>SEKTOR_USD!G28*$C$54</f>
        <v>61572637.854807444</v>
      </c>
      <c r="H28" s="99">
        <f t="shared" si="1"/>
        <v>156.23638906746467</v>
      </c>
      <c r="I28" s="99">
        <f t="shared" si="4"/>
        <v>13.162717760427228</v>
      </c>
      <c r="J28" s="98">
        <f>SEKTOR_USD!J28*$B$55</f>
        <v>132981451.61759789</v>
      </c>
      <c r="K28" s="98">
        <f>SEKTOR_USD!K28*$C$55</f>
        <v>263532182.14525273</v>
      </c>
      <c r="L28" s="99">
        <f t="shared" si="2"/>
        <v>98.172135241136601</v>
      </c>
      <c r="M28" s="99">
        <f t="shared" si="5"/>
        <v>12.478500155885424</v>
      </c>
    </row>
    <row r="29" spans="1:13" s="21" customFormat="1" ht="15.6" x14ac:dyDescent="0.3">
      <c r="A29" s="95" t="s">
        <v>21</v>
      </c>
      <c r="B29" s="93">
        <f>SEKTOR_USD!B29*$B$53</f>
        <v>65003530.183475114</v>
      </c>
      <c r="C29" s="93">
        <f>SEKTOR_USD!C29*$C$53</f>
        <v>153905898.74572155</v>
      </c>
      <c r="D29" s="96">
        <f t="shared" si="0"/>
        <v>136.76544690929228</v>
      </c>
      <c r="E29" s="96">
        <f t="shared" si="3"/>
        <v>61.817046379302873</v>
      </c>
      <c r="F29" s="93">
        <f>SEKTOR_USD!F29*$B$54</f>
        <v>127039781.77758536</v>
      </c>
      <c r="G29" s="93">
        <f>SEKTOR_USD!G29*$C$54</f>
        <v>286868010.16366613</v>
      </c>
      <c r="H29" s="96">
        <f t="shared" si="1"/>
        <v>125.80958983848045</v>
      </c>
      <c r="I29" s="96">
        <f t="shared" si="4"/>
        <v>61.32533514616815</v>
      </c>
      <c r="J29" s="93">
        <f>SEKTOR_USD!J29*$B$55</f>
        <v>712363993.85414326</v>
      </c>
      <c r="K29" s="93">
        <f>SEKTOR_USD!K29*$C$55</f>
        <v>1329223062.6921318</v>
      </c>
      <c r="L29" s="96">
        <f t="shared" si="2"/>
        <v>86.593240837533202</v>
      </c>
      <c r="M29" s="96">
        <f t="shared" si="5"/>
        <v>62.939979701864516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10724403.602346068</v>
      </c>
      <c r="C30" s="98">
        <f>SEKTOR_USD!C30*$C$53</f>
        <v>25157922.542925324</v>
      </c>
      <c r="D30" s="99">
        <f t="shared" si="0"/>
        <v>134.58574924783494</v>
      </c>
      <c r="E30" s="99">
        <f t="shared" si="3"/>
        <v>10.104800903130798</v>
      </c>
      <c r="F30" s="98">
        <f>SEKTOR_USD!F30*$B$54</f>
        <v>21925022.077159729</v>
      </c>
      <c r="G30" s="98">
        <f>SEKTOR_USD!G30*$C$54</f>
        <v>46733314.855369687</v>
      </c>
      <c r="H30" s="99">
        <f t="shared" si="1"/>
        <v>113.15059428858621</v>
      </c>
      <c r="I30" s="99">
        <f t="shared" si="4"/>
        <v>9.9904349542559618</v>
      </c>
      <c r="J30" s="98">
        <f>SEKTOR_USD!J30*$B$55</f>
        <v>123838213.91463336</v>
      </c>
      <c r="K30" s="98">
        <f>SEKTOR_USD!K30*$C$55</f>
        <v>204933005.91898811</v>
      </c>
      <c r="L30" s="99">
        <f t="shared" si="2"/>
        <v>65.484465126618048</v>
      </c>
      <c r="M30" s="99">
        <f t="shared" si="5"/>
        <v>9.703773275389425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17967391.71734263</v>
      </c>
      <c r="C31" s="98">
        <f>SEKTOR_USD!C31*$C$53</f>
        <v>34842303.255286217</v>
      </c>
      <c r="D31" s="99">
        <f t="shared" si="0"/>
        <v>93.919650683941228</v>
      </c>
      <c r="E31" s="99">
        <f t="shared" si="3"/>
        <v>13.994579115205219</v>
      </c>
      <c r="F31" s="98">
        <f>SEKTOR_USD!F31*$B$54</f>
        <v>34785876.555552013</v>
      </c>
      <c r="G31" s="98">
        <f>SEKTOR_USD!G31*$C$54</f>
        <v>64995492.630782448</v>
      </c>
      <c r="H31" s="99">
        <f t="shared" si="1"/>
        <v>86.844487092301875</v>
      </c>
      <c r="I31" s="99">
        <f t="shared" si="4"/>
        <v>13.894440046831944</v>
      </c>
      <c r="J31" s="98">
        <f>SEKTOR_USD!J31*$B$55</f>
        <v>183764253.04489693</v>
      </c>
      <c r="K31" s="98">
        <f>SEKTOR_USD!K31*$C$55</f>
        <v>290842976.16284162</v>
      </c>
      <c r="L31" s="99">
        <f t="shared" si="2"/>
        <v>58.269615196478618</v>
      </c>
      <c r="M31" s="99">
        <f t="shared" si="5"/>
        <v>13.771692298991493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102491.76409936068</v>
      </c>
      <c r="C32" s="98">
        <f>SEKTOR_USD!C32*$C$53</f>
        <v>960410.30904332735</v>
      </c>
      <c r="D32" s="99">
        <f t="shared" si="0"/>
        <v>837.06096044191133</v>
      </c>
      <c r="E32" s="99">
        <f t="shared" si="3"/>
        <v>0.38575343181212801</v>
      </c>
      <c r="F32" s="98">
        <f>SEKTOR_USD!F32*$B$54</f>
        <v>414653.14945136296</v>
      </c>
      <c r="G32" s="98">
        <f>SEKTOR_USD!G32*$C$54</f>
        <v>1921951.3373000587</v>
      </c>
      <c r="H32" s="99">
        <f t="shared" si="1"/>
        <v>363.5081971143922</v>
      </c>
      <c r="I32" s="99">
        <f t="shared" si="4"/>
        <v>0.41086599313498678</v>
      </c>
      <c r="J32" s="98">
        <f>SEKTOR_USD!J32*$B$55</f>
        <v>8498590.4037219342</v>
      </c>
      <c r="K32" s="98">
        <f>SEKTOR_USD!K32*$C$55</f>
        <v>16966803.54149022</v>
      </c>
      <c r="L32" s="99">
        <f t="shared" si="2"/>
        <v>99.642561124720814</v>
      </c>
      <c r="M32" s="99">
        <f t="shared" si="5"/>
        <v>0.80339432897295193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7554199.1976640159</v>
      </c>
      <c r="C33" s="98">
        <f>SEKTOR_USD!C33*$C$53</f>
        <v>16043839.360159507</v>
      </c>
      <c r="D33" s="99">
        <f t="shared" si="0"/>
        <v>112.38305928073409</v>
      </c>
      <c r="E33" s="99">
        <f t="shared" si="3"/>
        <v>6.4440854438442106</v>
      </c>
      <c r="F33" s="98">
        <f>SEKTOR_USD!F33*$B$54</f>
        <v>14201403.466003828</v>
      </c>
      <c r="G33" s="98">
        <f>SEKTOR_USD!G33*$C$54</f>
        <v>29327219.765998896</v>
      </c>
      <c r="H33" s="99">
        <f t="shared" si="1"/>
        <v>106.50930618374555</v>
      </c>
      <c r="I33" s="99">
        <f t="shared" si="4"/>
        <v>6.2694393147186904</v>
      </c>
      <c r="J33" s="98">
        <f>SEKTOR_USD!J33*$B$55</f>
        <v>81820501.748033106</v>
      </c>
      <c r="K33" s="98">
        <f>SEKTOR_USD!K33*$C$55</f>
        <v>142470029.70576826</v>
      </c>
      <c r="L33" s="99">
        <f t="shared" si="2"/>
        <v>74.125099042420757</v>
      </c>
      <c r="M33" s="99">
        <f t="shared" si="5"/>
        <v>6.7460917805952896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4855423.3504074709</v>
      </c>
      <c r="C34" s="98">
        <f>SEKTOR_USD!C34*$C$53</f>
        <v>11112886.199879417</v>
      </c>
      <c r="D34" s="99">
        <f t="shared" si="0"/>
        <v>128.87574157558919</v>
      </c>
      <c r="E34" s="99">
        <f t="shared" si="3"/>
        <v>4.4635443295181556</v>
      </c>
      <c r="F34" s="98">
        <f>SEKTOR_USD!F34*$B$54</f>
        <v>9678601.2850291841</v>
      </c>
      <c r="G34" s="98">
        <f>SEKTOR_USD!G34*$C$54</f>
        <v>20742950.004436679</v>
      </c>
      <c r="H34" s="99">
        <f t="shared" si="1"/>
        <v>114.31764150179198</v>
      </c>
      <c r="I34" s="99">
        <f t="shared" si="4"/>
        <v>4.4343332678207625</v>
      </c>
      <c r="J34" s="98">
        <f>SEKTOR_USD!J34*$B$55</f>
        <v>55040381.516464725</v>
      </c>
      <c r="K34" s="98">
        <f>SEKTOR_USD!K34*$C$55</f>
        <v>95272408.739664704</v>
      </c>
      <c r="L34" s="99">
        <f t="shared" si="2"/>
        <v>73.095473023138496</v>
      </c>
      <c r="M34" s="99">
        <f t="shared" si="5"/>
        <v>4.5112394153599658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5913558.0242886031</v>
      </c>
      <c r="C35" s="98">
        <f>SEKTOR_USD!C35*$C$53</f>
        <v>16964987.841507994</v>
      </c>
      <c r="D35" s="99">
        <f t="shared" si="0"/>
        <v>186.88291840256139</v>
      </c>
      <c r="E35" s="99">
        <f t="shared" si="3"/>
        <v>6.8140691732386429</v>
      </c>
      <c r="F35" s="98">
        <f>SEKTOR_USD!F35*$B$54</f>
        <v>11542609.084783211</v>
      </c>
      <c r="G35" s="98">
        <f>SEKTOR_USD!G35*$C$54</f>
        <v>32175020.168924201</v>
      </c>
      <c r="H35" s="99">
        <f t="shared" si="1"/>
        <v>178.74997699905643</v>
      </c>
      <c r="I35" s="99">
        <f t="shared" si="4"/>
        <v>6.8782290993975357</v>
      </c>
      <c r="J35" s="98">
        <f>SEKTOR_USD!J35*$B$55</f>
        <v>61089194.756466009</v>
      </c>
      <c r="K35" s="98">
        <f>SEKTOR_USD!K35*$C$55</f>
        <v>130240054.56813514</v>
      </c>
      <c r="L35" s="99">
        <f t="shared" si="2"/>
        <v>113.19654823957201</v>
      </c>
      <c r="M35" s="99">
        <f t="shared" si="5"/>
        <v>6.1669907940701849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8461314.662638016</v>
      </c>
      <c r="C36" s="98">
        <f>SEKTOR_USD!C36*$C$53</f>
        <v>24357477.00400912</v>
      </c>
      <c r="D36" s="99">
        <f t="shared" si="0"/>
        <v>187.86870569372132</v>
      </c>
      <c r="E36" s="99">
        <f t="shared" si="3"/>
        <v>9.7832980926047348</v>
      </c>
      <c r="F36" s="98">
        <f>SEKTOR_USD!F36*$B$54</f>
        <v>16276771.531337431</v>
      </c>
      <c r="G36" s="98">
        <f>SEKTOR_USD!G36*$C$54</f>
        <v>46398029.170919284</v>
      </c>
      <c r="H36" s="99">
        <f t="shared" si="1"/>
        <v>185.05670846082612</v>
      </c>
      <c r="I36" s="99">
        <f t="shared" si="4"/>
        <v>9.9187591094766763</v>
      </c>
      <c r="J36" s="98">
        <f>SEKTOR_USD!J36*$B$55</f>
        <v>91907598.455161363</v>
      </c>
      <c r="K36" s="98">
        <f>SEKTOR_USD!K36*$C$55</f>
        <v>233154339.54747614</v>
      </c>
      <c r="L36" s="99">
        <f t="shared" si="2"/>
        <v>153.68342059467949</v>
      </c>
      <c r="M36" s="99">
        <f t="shared" si="5"/>
        <v>11.040080337455493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2343304.4087566701</v>
      </c>
      <c r="C37" s="98">
        <f>SEKTOR_USD!C37*$C$53</f>
        <v>5859666.1597569669</v>
      </c>
      <c r="D37" s="99">
        <f t="shared" si="0"/>
        <v>150.05996394920101</v>
      </c>
      <c r="E37" s="99">
        <f t="shared" si="3"/>
        <v>2.3535631689035417</v>
      </c>
      <c r="F37" s="98">
        <f>SEKTOR_USD!F37*$B$54</f>
        <v>4415654.6939668171</v>
      </c>
      <c r="G37" s="98">
        <f>SEKTOR_USD!G37*$C$54</f>
        <v>10645084.568495307</v>
      </c>
      <c r="H37" s="99">
        <f t="shared" si="1"/>
        <v>141.07601944146276</v>
      </c>
      <c r="I37" s="99">
        <f t="shared" si="4"/>
        <v>2.2756576393785748</v>
      </c>
      <c r="J37" s="98">
        <f>SEKTOR_USD!J37*$B$55</f>
        <v>27242313.358952988</v>
      </c>
      <c r="K37" s="98">
        <f>SEKTOR_USD!K37*$C$55</f>
        <v>47472481.506540425</v>
      </c>
      <c r="L37" s="99">
        <f t="shared" si="2"/>
        <v>74.260096347283735</v>
      </c>
      <c r="M37" s="99">
        <f t="shared" si="5"/>
        <v>2.2478672739602019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2184539.5708970642</v>
      </c>
      <c r="C38" s="98">
        <f>SEKTOR_USD!C38*$C$53</f>
        <v>6668093.117054238</v>
      </c>
      <c r="D38" s="99">
        <f t="shared" si="0"/>
        <v>205.2402074051713</v>
      </c>
      <c r="E38" s="99">
        <f t="shared" si="3"/>
        <v>2.6782717546094768</v>
      </c>
      <c r="F38" s="98">
        <f>SEKTOR_USD!F38*$B$54</f>
        <v>4635749.3195772814</v>
      </c>
      <c r="G38" s="98">
        <f>SEKTOR_USD!G38*$C$54</f>
        <v>11526979.212475985</v>
      </c>
      <c r="H38" s="99">
        <f t="shared" si="1"/>
        <v>148.65406685810811</v>
      </c>
      <c r="I38" s="99">
        <f t="shared" si="4"/>
        <v>2.4641850550875284</v>
      </c>
      <c r="J38" s="98">
        <f>SEKTOR_USD!J38*$B$55</f>
        <v>27121320.965098526</v>
      </c>
      <c r="K38" s="98">
        <f>SEKTOR_USD!K38*$C$55</f>
        <v>69361288.972649068</v>
      </c>
      <c r="L38" s="99">
        <f t="shared" si="2"/>
        <v>155.74450839583983</v>
      </c>
      <c r="M38" s="99">
        <f t="shared" si="5"/>
        <v>3.2843231828914106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1655856.8164845118</v>
      </c>
      <c r="C39" s="98">
        <f>SEKTOR_USD!C39*$C$53</f>
        <v>4459621.7363763917</v>
      </c>
      <c r="D39" s="99">
        <f t="shared" si="0"/>
        <v>169.32411619045956</v>
      </c>
      <c r="E39" s="99">
        <f t="shared" si="3"/>
        <v>1.7912285751126245</v>
      </c>
      <c r="F39" s="98">
        <f>SEKTOR_USD!F39*$B$54</f>
        <v>2898989.3982793358</v>
      </c>
      <c r="G39" s="98">
        <f>SEKTOR_USD!G39*$C$54</f>
        <v>8611041.5061612595</v>
      </c>
      <c r="H39" s="99">
        <f t="shared" si="1"/>
        <v>197.03597782290103</v>
      </c>
      <c r="I39" s="99">
        <f t="shared" si="4"/>
        <v>1.8408291883839623</v>
      </c>
      <c r="J39" s="98">
        <f>SEKTOR_USD!J39*$B$55</f>
        <v>16896287.757501155</v>
      </c>
      <c r="K39" s="98">
        <f>SEKTOR_USD!K39*$C$55</f>
        <v>34181834.7342842</v>
      </c>
      <c r="L39" s="99">
        <f t="shared" si="2"/>
        <v>102.30381504427845</v>
      </c>
      <c r="M39" s="99">
        <f t="shared" si="5"/>
        <v>1.618542473970475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3166019.2752506691</v>
      </c>
      <c r="C40" s="98">
        <f>SEKTOR_USD!C40*$C$53</f>
        <v>7341731.9014542336</v>
      </c>
      <c r="D40" s="99">
        <f t="shared" si="0"/>
        <v>131.89157308187748</v>
      </c>
      <c r="E40" s="99">
        <f t="shared" si="3"/>
        <v>2.9488420207105306</v>
      </c>
      <c r="F40" s="98">
        <f>SEKTOR_USD!F40*$B$54</f>
        <v>6134687.4885165067</v>
      </c>
      <c r="G40" s="98">
        <f>SEKTOR_USD!G40*$C$54</f>
        <v>13542840.882399181</v>
      </c>
      <c r="H40" s="99">
        <f t="shared" si="1"/>
        <v>120.75844788752421</v>
      </c>
      <c r="I40" s="99">
        <f t="shared" si="4"/>
        <v>2.8951267709164332</v>
      </c>
      <c r="J40" s="98">
        <f>SEKTOR_USD!J40*$B$55</f>
        <v>34403271.162739538</v>
      </c>
      <c r="K40" s="98">
        <f>SEKTOR_USD!K40*$C$55</f>
        <v>62924751.832692653</v>
      </c>
      <c r="L40" s="99">
        <f t="shared" si="2"/>
        <v>82.903397572389295</v>
      </c>
      <c r="M40" s="99">
        <f t="shared" si="5"/>
        <v>2.9795470107727473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75027.793300026606</v>
      </c>
      <c r="C41" s="98">
        <f>SEKTOR_USD!C41*$C$53</f>
        <v>136959.31826878584</v>
      </c>
      <c r="D41" s="99">
        <f t="shared" si="0"/>
        <v>82.544777401492979</v>
      </c>
      <c r="E41" s="99">
        <f t="shared" si="3"/>
        <v>5.5010370612806662E-2</v>
      </c>
      <c r="F41" s="98">
        <f>SEKTOR_USD!F41*$B$54</f>
        <v>129763.72792865918</v>
      </c>
      <c r="G41" s="98">
        <f>SEKTOR_USD!G41*$C$54</f>
        <v>248086.06040310481</v>
      </c>
      <c r="H41" s="99">
        <f t="shared" si="1"/>
        <v>91.182901696147525</v>
      </c>
      <c r="I41" s="99">
        <f t="shared" si="4"/>
        <v>5.3034706765083123E-2</v>
      </c>
      <c r="J41" s="98">
        <f>SEKTOR_USD!J41*$B$55</f>
        <v>742066.77047358151</v>
      </c>
      <c r="K41" s="98">
        <f>SEKTOR_USD!K41*$C$55</f>
        <v>1403087.4616010925</v>
      </c>
      <c r="L41" s="99">
        <f t="shared" si="2"/>
        <v>89.078330607049352</v>
      </c>
      <c r="M41" s="99">
        <f t="shared" si="5"/>
        <v>6.6437529434867595E-2</v>
      </c>
    </row>
    <row r="42" spans="1:13" ht="16.8" x14ac:dyDescent="0.3">
      <c r="A42" s="92" t="s">
        <v>31</v>
      </c>
      <c r="B42" s="93">
        <f>SEKTOR_USD!B42*$B$53</f>
        <v>2941703.6368154935</v>
      </c>
      <c r="C42" s="93">
        <f>SEKTOR_USD!C42*$C$53</f>
        <v>6488635.7999412613</v>
      </c>
      <c r="D42" s="96">
        <f t="shared" si="0"/>
        <v>120.57408226769768</v>
      </c>
      <c r="E42" s="96">
        <f t="shared" si="3"/>
        <v>2.6061918578317291</v>
      </c>
      <c r="F42" s="93">
        <f>SEKTOR_USD!F42*$B$54</f>
        <v>5562386.7462294213</v>
      </c>
      <c r="G42" s="93">
        <f>SEKTOR_USD!G42*$C$54</f>
        <v>13220248.579170162</v>
      </c>
      <c r="H42" s="96">
        <f t="shared" si="1"/>
        <v>137.67222924820501</v>
      </c>
      <c r="I42" s="96">
        <f t="shared" si="4"/>
        <v>2.8261644592951165</v>
      </c>
      <c r="J42" s="93">
        <f>SEKTOR_USD!J42*$B$55</f>
        <v>31989006.707148429</v>
      </c>
      <c r="K42" s="93">
        <f>SEKTOR_USD!K42*$C$55</f>
        <v>60843277.758093461</v>
      </c>
      <c r="L42" s="96">
        <f t="shared" si="2"/>
        <v>90.200584579255178</v>
      </c>
      <c r="M42" s="96">
        <f t="shared" si="5"/>
        <v>2.8809872282333933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2941703.6368154935</v>
      </c>
      <c r="C43" s="98">
        <f>SEKTOR_USD!C43*$C$53</f>
        <v>6488635.7999412613</v>
      </c>
      <c r="D43" s="99">
        <f t="shared" si="0"/>
        <v>120.57408226769768</v>
      </c>
      <c r="E43" s="99">
        <f t="shared" si="3"/>
        <v>2.6061918578317291</v>
      </c>
      <c r="F43" s="98">
        <f>SEKTOR_USD!F43*$B$54</f>
        <v>5562386.7462294213</v>
      </c>
      <c r="G43" s="98">
        <f>SEKTOR_USD!G43*$C$54</f>
        <v>13220248.579170162</v>
      </c>
      <c r="H43" s="99">
        <f t="shared" si="1"/>
        <v>137.67222924820501</v>
      </c>
      <c r="I43" s="99">
        <f t="shared" si="4"/>
        <v>2.8261644592951165</v>
      </c>
      <c r="J43" s="98">
        <f>SEKTOR_USD!J43*$B$55</f>
        <v>31989006.707148429</v>
      </c>
      <c r="K43" s="98">
        <f>SEKTOR_USD!K43*$C$55</f>
        <v>60843277.758093461</v>
      </c>
      <c r="L43" s="99">
        <f t="shared" si="2"/>
        <v>90.200584579255178</v>
      </c>
      <c r="M43" s="99">
        <f t="shared" si="5"/>
        <v>2.8809872282333933</v>
      </c>
    </row>
    <row r="44" spans="1:13" ht="17.399999999999999" x14ac:dyDescent="0.3">
      <c r="A44" s="100" t="s">
        <v>33</v>
      </c>
      <c r="B44" s="101">
        <f>SEKTOR_USD!B44*$B$53</f>
        <v>102879715.29637678</v>
      </c>
      <c r="C44" s="101">
        <f>SEKTOR_USD!C44*$C$53</f>
        <v>248969997.37155214</v>
      </c>
      <c r="D44" s="102">
        <f>(C44-B44)/B44*100</f>
        <v>142.00105594607953</v>
      </c>
      <c r="E44" s="103">
        <f t="shared" si="3"/>
        <v>100</v>
      </c>
      <c r="F44" s="101">
        <f>SEKTOR_USD!F44*$B$54</f>
        <v>202913172.73475957</v>
      </c>
      <c r="G44" s="101">
        <f>SEKTOR_USD!G44*$C$54</f>
        <v>467780582.8209824</v>
      </c>
      <c r="H44" s="102">
        <f>(G44-F44)/F44*100</f>
        <v>130.5323880734187</v>
      </c>
      <c r="I44" s="102">
        <f t="shared" si="4"/>
        <v>100</v>
      </c>
      <c r="J44" s="101">
        <f>SEKTOR_USD!J44*$B$55</f>
        <v>1136937464.6756217</v>
      </c>
      <c r="K44" s="101">
        <f>SEKTOR_USD!K44*$C$55</f>
        <v>2111889881.4210379</v>
      </c>
      <c r="L44" s="102">
        <f>(K44-J44)/J44*100</f>
        <v>85.752510321539859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226</v>
      </c>
      <c r="B53" s="83">
        <v>7.0998510000000001</v>
      </c>
      <c r="C53" s="83">
        <v>13.629201999999999</v>
      </c>
    </row>
    <row r="54" spans="1:3" x14ac:dyDescent="0.25">
      <c r="A54" s="82" t="s">
        <v>225</v>
      </c>
      <c r="B54" s="83">
        <v>7.2517460000000007</v>
      </c>
      <c r="C54" s="83">
        <v>13.582134</v>
      </c>
    </row>
    <row r="55" spans="1:3" x14ac:dyDescent="0.25">
      <c r="A55" s="82" t="s">
        <v>227</v>
      </c>
      <c r="B55" s="83">
        <v>7.2274646666666671</v>
      </c>
      <c r="C55" s="83">
        <v>9.9180768333333322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/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5">
      <c r="A6" s="88"/>
      <c r="B6" s="161" t="s">
        <v>220</v>
      </c>
      <c r="C6" s="161"/>
      <c r="D6" s="161" t="s">
        <v>221</v>
      </c>
      <c r="E6" s="161"/>
      <c r="F6" s="161" t="s">
        <v>222</v>
      </c>
      <c r="G6" s="161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30.878592515520058</v>
      </c>
      <c r="C8" s="105">
        <f>SEKTOR_TL!D8</f>
        <v>151.24059291803599</v>
      </c>
      <c r="D8" s="105">
        <f>SEKTOR_USD!H8</f>
        <v>27.838337498489256</v>
      </c>
      <c r="E8" s="105">
        <f>SEKTOR_TL!H8</f>
        <v>139.43439693581462</v>
      </c>
      <c r="F8" s="105">
        <f>SEKTOR_USD!L8</f>
        <v>25.832510254265184</v>
      </c>
      <c r="G8" s="105">
        <f>SEKTOR_TL!L8</f>
        <v>72.676943076443479</v>
      </c>
    </row>
    <row r="9" spans="1:7" s="21" customFormat="1" ht="15.6" x14ac:dyDescent="0.3">
      <c r="A9" s="95" t="s">
        <v>3</v>
      </c>
      <c r="B9" s="105">
        <f>SEKTOR_USD!D9</f>
        <v>28.070368102609645</v>
      </c>
      <c r="C9" s="105">
        <f>SEKTOR_TL!D9</f>
        <v>145.8497955921643</v>
      </c>
      <c r="D9" s="105">
        <f>SEKTOR_USD!H9</f>
        <v>25.613504712063435</v>
      </c>
      <c r="E9" s="105">
        <f>SEKTOR_TL!H9</f>
        <v>135.26740363063971</v>
      </c>
      <c r="F9" s="105">
        <f>SEKTOR_USD!L9</f>
        <v>21.620616724899765</v>
      </c>
      <c r="G9" s="105">
        <f>SEKTOR_TL!L9</f>
        <v>66.897062362432038</v>
      </c>
    </row>
    <row r="10" spans="1:7" ht="13.8" x14ac:dyDescent="0.25">
      <c r="A10" s="97" t="s">
        <v>4</v>
      </c>
      <c r="B10" s="106">
        <f>SEKTOR_USD!D10</f>
        <v>52.663510791029346</v>
      </c>
      <c r="C10" s="106">
        <f>SEKTOR_TL!D10</f>
        <v>193.05992852527726</v>
      </c>
      <c r="D10" s="106">
        <f>SEKTOR_USD!H10</f>
        <v>46.951154505665123</v>
      </c>
      <c r="E10" s="106">
        <f>SEKTOR_TL!H10</f>
        <v>175.23168516253153</v>
      </c>
      <c r="F10" s="106">
        <f>SEKTOR_USD!L10</f>
        <v>32.408127335523531</v>
      </c>
      <c r="G10" s="106">
        <f>SEKTOR_TL!L10</f>
        <v>81.700505064824341</v>
      </c>
    </row>
    <row r="11" spans="1:7" ht="13.8" x14ac:dyDescent="0.25">
      <c r="A11" s="97" t="s">
        <v>5</v>
      </c>
      <c r="B11" s="106">
        <f>SEKTOR_USD!D11</f>
        <v>2.5811581375910286</v>
      </c>
      <c r="C11" s="106">
        <f>SEKTOR_TL!D11</f>
        <v>96.919530515664604</v>
      </c>
      <c r="D11" s="106">
        <f>SEKTOR_USD!H11</f>
        <v>2.467181825694178</v>
      </c>
      <c r="E11" s="106">
        <f>SEKTOR_TL!H11</f>
        <v>91.915573733407484</v>
      </c>
      <c r="F11" s="106">
        <f>SEKTOR_USD!L11</f>
        <v>10.527589668456958</v>
      </c>
      <c r="G11" s="106">
        <f>SEKTOR_TL!L11</f>
        <v>51.674366751415278</v>
      </c>
    </row>
    <row r="12" spans="1:7" ht="13.8" x14ac:dyDescent="0.25">
      <c r="A12" s="97" t="s">
        <v>6</v>
      </c>
      <c r="B12" s="106">
        <f>SEKTOR_USD!D12</f>
        <v>39.6122389093726</v>
      </c>
      <c r="C12" s="106">
        <f>SEKTOR_TL!D12</f>
        <v>168.00610403909869</v>
      </c>
      <c r="D12" s="106">
        <f>SEKTOR_USD!H12</f>
        <v>36.768662048817355</v>
      </c>
      <c r="E12" s="106">
        <f>SEKTOR_TL!H12</f>
        <v>156.1604191525395</v>
      </c>
      <c r="F12" s="106">
        <f>SEKTOR_USD!L12</f>
        <v>25.323858829241448</v>
      </c>
      <c r="G12" s="106">
        <f>SEKTOR_TL!L12</f>
        <v>71.978932896188013</v>
      </c>
    </row>
    <row r="13" spans="1:7" ht="13.8" x14ac:dyDescent="0.25">
      <c r="A13" s="97" t="s">
        <v>7</v>
      </c>
      <c r="B13" s="106">
        <f>SEKTOR_USD!D13</f>
        <v>9.6878830288677467</v>
      </c>
      <c r="C13" s="106">
        <f>SEKTOR_TL!D13</f>
        <v>110.5619279549402</v>
      </c>
      <c r="D13" s="106">
        <f>SEKTOR_USD!H13</f>
        <v>12.358159000768271</v>
      </c>
      <c r="E13" s="106">
        <f>SEKTOR_TL!H13</f>
        <v>110.44084714794764</v>
      </c>
      <c r="F13" s="106">
        <f>SEKTOR_USD!L13</f>
        <v>13.809673775781755</v>
      </c>
      <c r="G13" s="106">
        <f>SEKTOR_TL!L13</f>
        <v>56.178292242748427</v>
      </c>
    </row>
    <row r="14" spans="1:7" ht="13.8" x14ac:dyDescent="0.25">
      <c r="A14" s="97" t="s">
        <v>8</v>
      </c>
      <c r="B14" s="106">
        <f>SEKTOR_USD!D14</f>
        <v>-16.582158889668825</v>
      </c>
      <c r="C14" s="106">
        <f>SEKTOR_TL!D14</f>
        <v>60.132741785230117</v>
      </c>
      <c r="D14" s="106">
        <f>SEKTOR_USD!H14</f>
        <v>-10.555685476372121</v>
      </c>
      <c r="E14" s="106">
        <f>SEKTOR_TL!H14</f>
        <v>67.524436928439002</v>
      </c>
      <c r="F14" s="106">
        <f>SEKTOR_USD!L14</f>
        <v>11.739860751024393</v>
      </c>
      <c r="G14" s="106">
        <f>SEKTOR_TL!L14</f>
        <v>53.337937352484346</v>
      </c>
    </row>
    <row r="15" spans="1:7" ht="13.8" x14ac:dyDescent="0.25">
      <c r="A15" s="97" t="s">
        <v>9</v>
      </c>
      <c r="B15" s="106">
        <f>SEKTOR_USD!D15</f>
        <v>81.914727621098066</v>
      </c>
      <c r="C15" s="106">
        <f>SEKTOR_TL!D15</f>
        <v>249.21191578850386</v>
      </c>
      <c r="D15" s="106">
        <f>SEKTOR_USD!H15</f>
        <v>102.15913095908336</v>
      </c>
      <c r="E15" s="106">
        <f>SEKTOR_TL!H15</f>
        <v>278.63328445450492</v>
      </c>
      <c r="F15" s="106">
        <f>SEKTOR_USD!L15</f>
        <v>33.479371828265322</v>
      </c>
      <c r="G15" s="106">
        <f>SEKTOR_TL!L15</f>
        <v>83.170548250964004</v>
      </c>
    </row>
    <row r="16" spans="1:7" ht="13.8" x14ac:dyDescent="0.25">
      <c r="A16" s="97" t="s">
        <v>10</v>
      </c>
      <c r="B16" s="106">
        <f>SEKTOR_USD!D16</f>
        <v>13.320335013981015</v>
      </c>
      <c r="C16" s="106">
        <f>SEKTOR_TL!D16</f>
        <v>117.53495060857193</v>
      </c>
      <c r="D16" s="106">
        <f>SEKTOR_USD!H16</f>
        <v>1.5552129149676079</v>
      </c>
      <c r="E16" s="106">
        <f>SEKTOR_TL!H16</f>
        <v>90.207504538854579</v>
      </c>
      <c r="F16" s="106">
        <f>SEKTOR_USD!L16</f>
        <v>-10.721983465647316</v>
      </c>
      <c r="G16" s="106">
        <f>SEKTOR_TL!L16</f>
        <v>22.514085969747651</v>
      </c>
    </row>
    <row r="17" spans="1:7" ht="13.8" x14ac:dyDescent="0.25">
      <c r="A17" s="107" t="s">
        <v>11</v>
      </c>
      <c r="B17" s="106">
        <f>SEKTOR_USD!D17</f>
        <v>-2.6743200033851129</v>
      </c>
      <c r="C17" s="106">
        <f>SEKTOR_TL!D17</f>
        <v>86.83087186776504</v>
      </c>
      <c r="D17" s="106">
        <f>SEKTOR_USD!H17</f>
        <v>-0.10642887524480843</v>
      </c>
      <c r="E17" s="106">
        <f>SEKTOR_TL!H17</f>
        <v>87.095337971704424</v>
      </c>
      <c r="F17" s="106">
        <f>SEKTOR_USD!L17</f>
        <v>33.814775534400681</v>
      </c>
      <c r="G17" s="106">
        <f>SEKTOR_TL!L17</f>
        <v>83.630814731819655</v>
      </c>
    </row>
    <row r="18" spans="1:7" s="21" customFormat="1" ht="15.6" x14ac:dyDescent="0.3">
      <c r="A18" s="95" t="s">
        <v>12</v>
      </c>
      <c r="B18" s="105">
        <f>SEKTOR_USD!D18</f>
        <v>51.845517102522145</v>
      </c>
      <c r="C18" s="105">
        <f>SEKTOR_TL!D18</f>
        <v>191.48967004867123</v>
      </c>
      <c r="D18" s="105">
        <f>SEKTOR_USD!H18</f>
        <v>45.030191154823882</v>
      </c>
      <c r="E18" s="105">
        <f>SEKTOR_TL!H18</f>
        <v>171.63382312486297</v>
      </c>
      <c r="F18" s="105">
        <f>SEKTOR_USD!L18</f>
        <v>46.121193226404017</v>
      </c>
      <c r="G18" s="105">
        <f>SEKTOR_TL!L18</f>
        <v>100.51861727969076</v>
      </c>
    </row>
    <row r="19" spans="1:7" ht="13.8" x14ac:dyDescent="0.25">
      <c r="A19" s="97" t="s">
        <v>13</v>
      </c>
      <c r="B19" s="106">
        <f>SEKTOR_USD!D19</f>
        <v>51.845517102522145</v>
      </c>
      <c r="C19" s="106">
        <f>SEKTOR_TL!D19</f>
        <v>191.48967004867123</v>
      </c>
      <c r="D19" s="106">
        <f>SEKTOR_USD!H19</f>
        <v>45.030191154823882</v>
      </c>
      <c r="E19" s="106">
        <f>SEKTOR_TL!H19</f>
        <v>171.63382312486297</v>
      </c>
      <c r="F19" s="106">
        <f>SEKTOR_USD!L19</f>
        <v>46.121193226404017</v>
      </c>
      <c r="G19" s="106">
        <f>SEKTOR_TL!L19</f>
        <v>100.51861727969076</v>
      </c>
    </row>
    <row r="20" spans="1:7" s="21" customFormat="1" ht="15.6" x14ac:dyDescent="0.3">
      <c r="A20" s="95" t="s">
        <v>110</v>
      </c>
      <c r="B20" s="105">
        <f>SEKTOR_USD!D20</f>
        <v>30.18159994370631</v>
      </c>
      <c r="C20" s="105">
        <f>SEKTOR_TL!D20</f>
        <v>149.90261377541046</v>
      </c>
      <c r="D20" s="105">
        <f>SEKTOR_USD!H20</f>
        <v>26.739139860902771</v>
      </c>
      <c r="E20" s="105">
        <f>SEKTOR_TL!H20</f>
        <v>137.37565830842982</v>
      </c>
      <c r="F20" s="105">
        <f>SEKTOR_USD!L20</f>
        <v>29.333705405625654</v>
      </c>
      <c r="G20" s="105">
        <f>SEKTOR_TL!L20</f>
        <v>77.481549410922099</v>
      </c>
    </row>
    <row r="21" spans="1:7" ht="13.8" x14ac:dyDescent="0.25">
      <c r="A21" s="97" t="s">
        <v>109</v>
      </c>
      <c r="B21" s="106">
        <f>SEKTOR_USD!D21</f>
        <v>30.18159994370631</v>
      </c>
      <c r="C21" s="106">
        <f>SEKTOR_TL!D21</f>
        <v>149.90261377541046</v>
      </c>
      <c r="D21" s="106">
        <f>SEKTOR_USD!H21</f>
        <v>26.739139860902771</v>
      </c>
      <c r="E21" s="106">
        <f>SEKTOR_TL!H21</f>
        <v>137.37565830842982</v>
      </c>
      <c r="F21" s="106">
        <f>SEKTOR_USD!L21</f>
        <v>29.333705405625654</v>
      </c>
      <c r="G21" s="106">
        <f>SEKTOR_TL!L21</f>
        <v>77.481549410922099</v>
      </c>
    </row>
    <row r="22" spans="1:7" ht="16.8" x14ac:dyDescent="0.3">
      <c r="A22" s="92" t="s">
        <v>14</v>
      </c>
      <c r="B22" s="105">
        <f>SEKTOR_USD!D22</f>
        <v>25.595601329004836</v>
      </c>
      <c r="C22" s="105">
        <f>SEKTOR_TL!D22</f>
        <v>141.09911895678871</v>
      </c>
      <c r="D22" s="105">
        <f>SEKTOR_USD!H22</f>
        <v>22.09443156487599</v>
      </c>
      <c r="E22" s="105">
        <f>SEKTOR_TL!H22</f>
        <v>128.67636706635551</v>
      </c>
      <c r="F22" s="105">
        <f>SEKTOR_USD!L22</f>
        <v>37.071512180158486</v>
      </c>
      <c r="G22" s="105">
        <f>SEKTOR_TL!L22</f>
        <v>88.099956508123228</v>
      </c>
    </row>
    <row r="23" spans="1:7" s="21" customFormat="1" ht="15.6" x14ac:dyDescent="0.3">
      <c r="A23" s="95" t="s">
        <v>15</v>
      </c>
      <c r="B23" s="105">
        <f>SEKTOR_USD!D23</f>
        <v>17.247784135938733</v>
      </c>
      <c r="C23" s="105">
        <f>SEKTOR_TL!D23</f>
        <v>125.07426339526057</v>
      </c>
      <c r="D23" s="105">
        <f>SEKTOR_USD!H23</f>
        <v>12.101419727938399</v>
      </c>
      <c r="E23" s="105">
        <f>SEKTOR_TL!H23</f>
        <v>109.95998816493335</v>
      </c>
      <c r="F23" s="105">
        <f>SEKTOR_USD!L23</f>
        <v>34.712629674830296</v>
      </c>
      <c r="G23" s="105">
        <f>SEKTOR_TL!L23</f>
        <v>84.862918486124698</v>
      </c>
    </row>
    <row r="24" spans="1:7" ht="13.8" x14ac:dyDescent="0.25">
      <c r="A24" s="97" t="s">
        <v>16</v>
      </c>
      <c r="B24" s="106">
        <f>SEKTOR_USD!D24</f>
        <v>18.661840399995622</v>
      </c>
      <c r="C24" s="106">
        <f>SEKTOR_TL!D24</f>
        <v>127.78875113059431</v>
      </c>
      <c r="D24" s="106">
        <f>SEKTOR_USD!H24</f>
        <v>15.238711990808826</v>
      </c>
      <c r="E24" s="106">
        <f>SEKTOR_TL!H24</f>
        <v>115.83596946812149</v>
      </c>
      <c r="F24" s="106">
        <f>SEKTOR_USD!L24</f>
        <v>39.370129764133317</v>
      </c>
      <c r="G24" s="106">
        <f>SEKTOR_TL!L24</f>
        <v>91.254294420483845</v>
      </c>
    </row>
    <row r="25" spans="1:7" ht="13.8" x14ac:dyDescent="0.25">
      <c r="A25" s="97" t="s">
        <v>17</v>
      </c>
      <c r="B25" s="106">
        <f>SEKTOR_USD!D25</f>
        <v>38.141734681772895</v>
      </c>
      <c r="C25" s="106">
        <f>SEKTOR_TL!D25</f>
        <v>165.18325618499438</v>
      </c>
      <c r="D25" s="106">
        <f>SEKTOR_USD!H25</f>
        <v>30.470829133069476</v>
      </c>
      <c r="E25" s="106">
        <f>SEKTOR_TL!H25</f>
        <v>144.36491354998552</v>
      </c>
      <c r="F25" s="106">
        <f>SEKTOR_USD!L25</f>
        <v>40.315706223319417</v>
      </c>
      <c r="G25" s="106">
        <f>SEKTOR_TL!L25</f>
        <v>92.55188637098513</v>
      </c>
    </row>
    <row r="26" spans="1:7" ht="13.8" x14ac:dyDescent="0.25">
      <c r="A26" s="97" t="s">
        <v>18</v>
      </c>
      <c r="B26" s="106">
        <f>SEKTOR_USD!D26</f>
        <v>2.0663931630953645</v>
      </c>
      <c r="C26" s="106">
        <f>SEKTOR_TL!D26</f>
        <v>95.931363887952813</v>
      </c>
      <c r="D26" s="106">
        <f>SEKTOR_USD!H26</f>
        <v>-6.5809689080788365</v>
      </c>
      <c r="E26" s="106">
        <f>SEKTOR_TL!H26</f>
        <v>74.968869351000365</v>
      </c>
      <c r="F26" s="106">
        <f>SEKTOR_USD!L26</f>
        <v>18.90056181020628</v>
      </c>
      <c r="G26" s="106">
        <f>SEKTOR_TL!L26</f>
        <v>63.164396084693166</v>
      </c>
    </row>
    <row r="27" spans="1:7" s="21" customFormat="1" ht="15.6" x14ac:dyDescent="0.3">
      <c r="A27" s="95" t="s">
        <v>19</v>
      </c>
      <c r="B27" s="105">
        <f>SEKTOR_USD!D27</f>
        <v>43.545313933663451</v>
      </c>
      <c r="C27" s="105">
        <f>SEKTOR_TL!D27</f>
        <v>175.55621656782853</v>
      </c>
      <c r="D27" s="105">
        <f>SEKTOR_USD!H27</f>
        <v>36.809223754855495</v>
      </c>
      <c r="E27" s="105">
        <f>SEKTOR_TL!H27</f>
        <v>156.23638906746467</v>
      </c>
      <c r="F27" s="105">
        <f>SEKTOR_USD!L27</f>
        <v>44.411273419408694</v>
      </c>
      <c r="G27" s="105">
        <f>SEKTOR_TL!L27</f>
        <v>98.172135241136601</v>
      </c>
    </row>
    <row r="28" spans="1:7" ht="13.8" x14ac:dyDescent="0.25">
      <c r="A28" s="97" t="s">
        <v>20</v>
      </c>
      <c r="B28" s="106">
        <f>SEKTOR_USD!D28</f>
        <v>43.545313933663451</v>
      </c>
      <c r="C28" s="106">
        <f>SEKTOR_TL!D28</f>
        <v>175.55621656782853</v>
      </c>
      <c r="D28" s="106">
        <f>SEKTOR_USD!H28</f>
        <v>36.809223754855495</v>
      </c>
      <c r="E28" s="106">
        <f>SEKTOR_TL!H28</f>
        <v>156.23638906746467</v>
      </c>
      <c r="F28" s="106">
        <f>SEKTOR_USD!L28</f>
        <v>44.411273419408694</v>
      </c>
      <c r="G28" s="106">
        <f>SEKTOR_TL!L28</f>
        <v>98.172135241136601</v>
      </c>
    </row>
    <row r="29" spans="1:7" s="21" customFormat="1" ht="15.6" x14ac:dyDescent="0.3">
      <c r="A29" s="95" t="s">
        <v>21</v>
      </c>
      <c r="B29" s="105">
        <f>SEKTOR_USD!D29</f>
        <v>23.338064473942477</v>
      </c>
      <c r="C29" s="105">
        <f>SEKTOR_TL!D29</f>
        <v>136.76544690929228</v>
      </c>
      <c r="D29" s="105">
        <f>SEKTOR_USD!H29</f>
        <v>20.563807563144454</v>
      </c>
      <c r="E29" s="105">
        <f>SEKTOR_TL!H29</f>
        <v>125.80958983848045</v>
      </c>
      <c r="F29" s="105">
        <f>SEKTOR_USD!L29</f>
        <v>35.97354384870701</v>
      </c>
      <c r="G29" s="105">
        <f>SEKTOR_TL!L29</f>
        <v>86.593240837533202</v>
      </c>
    </row>
    <row r="30" spans="1:7" ht="13.8" x14ac:dyDescent="0.25">
      <c r="A30" s="97" t="s">
        <v>22</v>
      </c>
      <c r="B30" s="106">
        <f>SEKTOR_USD!D30</f>
        <v>22.202596042159335</v>
      </c>
      <c r="C30" s="106">
        <f>SEKTOR_TL!D30</f>
        <v>134.58574924783494</v>
      </c>
      <c r="D30" s="106">
        <f>SEKTOR_USD!H30</f>
        <v>13.804941810313325</v>
      </c>
      <c r="E30" s="106">
        <f>SEKTOR_TL!H30</f>
        <v>113.15059428858621</v>
      </c>
      <c r="F30" s="106">
        <f>SEKTOR_USD!L30</f>
        <v>20.591234034924643</v>
      </c>
      <c r="G30" s="106">
        <f>SEKTOR_TL!L30</f>
        <v>65.484465126618048</v>
      </c>
    </row>
    <row r="31" spans="1:7" ht="13.8" x14ac:dyDescent="0.25">
      <c r="A31" s="97" t="s">
        <v>23</v>
      </c>
      <c r="B31" s="106">
        <f>SEKTOR_USD!D31</f>
        <v>1.0184327613627724</v>
      </c>
      <c r="C31" s="106">
        <f>SEKTOR_TL!D31</f>
        <v>93.919650683941228</v>
      </c>
      <c r="D31" s="106">
        <f>SEKTOR_USD!H31</f>
        <v>-0.2403626783794203</v>
      </c>
      <c r="E31" s="106">
        <f>SEKTOR_TL!H31</f>
        <v>86.844487092301875</v>
      </c>
      <c r="F31" s="106">
        <f>SEKTOR_USD!L31</f>
        <v>15.333654987933132</v>
      </c>
      <c r="G31" s="106">
        <f>SEKTOR_TL!L31</f>
        <v>58.269615196478618</v>
      </c>
    </row>
    <row r="32" spans="1:7" ht="13.8" x14ac:dyDescent="0.25">
      <c r="A32" s="97" t="s">
        <v>24</v>
      </c>
      <c r="B32" s="106">
        <f>SEKTOR_USD!D32</f>
        <v>388.14253373414425</v>
      </c>
      <c r="C32" s="106">
        <f>SEKTOR_TL!D32</f>
        <v>837.06096044191133</v>
      </c>
      <c r="D32" s="106">
        <f>SEKTOR_USD!H32</f>
        <v>147.47537569512312</v>
      </c>
      <c r="E32" s="106">
        <f>SEKTOR_TL!H32</f>
        <v>363.5081971143922</v>
      </c>
      <c r="F32" s="106">
        <f>SEKTOR_USD!L32</f>
        <v>45.482796790032261</v>
      </c>
      <c r="G32" s="106">
        <f>SEKTOR_TL!L32</f>
        <v>99.642561124720814</v>
      </c>
    </row>
    <row r="33" spans="1:7" ht="13.8" x14ac:dyDescent="0.25">
      <c r="A33" s="97" t="s">
        <v>105</v>
      </c>
      <c r="B33" s="106">
        <f>SEKTOR_USD!D33</f>
        <v>10.636563741397282</v>
      </c>
      <c r="C33" s="106">
        <f>SEKTOR_TL!D33</f>
        <v>112.38305928073409</v>
      </c>
      <c r="D33" s="106">
        <f>SEKTOR_USD!H33</f>
        <v>10.259038460432802</v>
      </c>
      <c r="E33" s="106">
        <f>SEKTOR_TL!H33</f>
        <v>106.50930618374555</v>
      </c>
      <c r="F33" s="106">
        <f>SEKTOR_USD!L33</f>
        <v>26.887805172000341</v>
      </c>
      <c r="G33" s="106">
        <f>SEKTOR_TL!L33</f>
        <v>74.125099042420757</v>
      </c>
    </row>
    <row r="34" spans="1:7" ht="13.8" x14ac:dyDescent="0.25">
      <c r="A34" s="97" t="s">
        <v>25</v>
      </c>
      <c r="B34" s="106">
        <f>SEKTOR_USD!D34</f>
        <v>19.22808559893592</v>
      </c>
      <c r="C34" s="106">
        <f>SEKTOR_TL!D34</f>
        <v>128.87574157558919</v>
      </c>
      <c r="D34" s="106">
        <f>SEKTOR_USD!H34</f>
        <v>14.428049339673302</v>
      </c>
      <c r="E34" s="106">
        <f>SEKTOR_TL!H34</f>
        <v>114.31764150179198</v>
      </c>
      <c r="F34" s="106">
        <f>SEKTOR_USD!L34</f>
        <v>26.137499865911867</v>
      </c>
      <c r="G34" s="106">
        <f>SEKTOR_TL!L34</f>
        <v>73.095473023138496</v>
      </c>
    </row>
    <row r="35" spans="1:7" ht="13.8" x14ac:dyDescent="0.25">
      <c r="A35" s="97" t="s">
        <v>26</v>
      </c>
      <c r="B35" s="106">
        <f>SEKTOR_USD!D35</f>
        <v>49.445725076445697</v>
      </c>
      <c r="C35" s="106">
        <f>SEKTOR_TL!D35</f>
        <v>186.88291840256139</v>
      </c>
      <c r="D35" s="106">
        <f>SEKTOR_USD!H35</f>
        <v>48.829633892803578</v>
      </c>
      <c r="E35" s="106">
        <f>SEKTOR_TL!H35</f>
        <v>178.74997699905643</v>
      </c>
      <c r="F35" s="106">
        <f>SEKTOR_USD!L35</f>
        <v>55.359808695788914</v>
      </c>
      <c r="G35" s="106">
        <f>SEKTOR_TL!L35</f>
        <v>113.19654823957201</v>
      </c>
    </row>
    <row r="36" spans="1:7" ht="13.8" x14ac:dyDescent="0.25">
      <c r="A36" s="97" t="s">
        <v>27</v>
      </c>
      <c r="B36" s="106">
        <f>SEKTOR_USD!D36</f>
        <v>49.95925058475715</v>
      </c>
      <c r="C36" s="106">
        <f>SEKTOR_TL!D36</f>
        <v>187.86870569372132</v>
      </c>
      <c r="D36" s="106">
        <f>SEKTOR_USD!H36</f>
        <v>52.196911424520067</v>
      </c>
      <c r="E36" s="106">
        <f>SEKTOR_TL!H36</f>
        <v>185.05670846082612</v>
      </c>
      <c r="F36" s="106">
        <f>SEKTOR_USD!L36</f>
        <v>84.86325420519799</v>
      </c>
      <c r="G36" s="106">
        <f>SEKTOR_TL!L36</f>
        <v>153.68342059467949</v>
      </c>
    </row>
    <row r="37" spans="1:7" ht="13.8" x14ac:dyDescent="0.25">
      <c r="A37" s="97" t="s">
        <v>106</v>
      </c>
      <c r="B37" s="106">
        <f>SEKTOR_USD!D37</f>
        <v>30.263568263549018</v>
      </c>
      <c r="C37" s="106">
        <f>SEKTOR_TL!D37</f>
        <v>150.05996394920101</v>
      </c>
      <c r="D37" s="106">
        <f>SEKTOR_USD!H37</f>
        <v>28.71482932509354</v>
      </c>
      <c r="E37" s="106">
        <f>SEKTOR_TL!H37</f>
        <v>141.07601944146276</v>
      </c>
      <c r="F37" s="106">
        <f>SEKTOR_USD!L37</f>
        <v>26.986179914139168</v>
      </c>
      <c r="G37" s="106">
        <f>SEKTOR_TL!L37</f>
        <v>74.260096347283735</v>
      </c>
    </row>
    <row r="38" spans="1:7" ht="13.8" x14ac:dyDescent="0.25">
      <c r="A38" s="107" t="s">
        <v>28</v>
      </c>
      <c r="B38" s="106">
        <f>SEKTOR_USD!D38</f>
        <v>59.008575247898833</v>
      </c>
      <c r="C38" s="106">
        <f>SEKTOR_TL!D38</f>
        <v>205.2402074051713</v>
      </c>
      <c r="D38" s="106">
        <f>SEKTOR_USD!H38</f>
        <v>32.760885345558968</v>
      </c>
      <c r="E38" s="106">
        <f>SEKTOR_TL!H38</f>
        <v>148.65406685810811</v>
      </c>
      <c r="F38" s="106">
        <f>SEKTOR_USD!L38</f>
        <v>86.36520256757801</v>
      </c>
      <c r="G38" s="106">
        <f>SEKTOR_TL!L38</f>
        <v>155.74450839583983</v>
      </c>
    </row>
    <row r="39" spans="1:7" ht="13.8" x14ac:dyDescent="0.25">
      <c r="A39" s="107" t="s">
        <v>107</v>
      </c>
      <c r="B39" s="106">
        <f>SEKTOR_USD!D39</f>
        <v>40.298830089901863</v>
      </c>
      <c r="C39" s="106">
        <f>SEKTOR_TL!D39</f>
        <v>169.32411619045956</v>
      </c>
      <c r="D39" s="106">
        <f>SEKTOR_USD!H39</f>
        <v>58.592859121645489</v>
      </c>
      <c r="E39" s="106">
        <f>SEKTOR_TL!H39</f>
        <v>197.03597782290103</v>
      </c>
      <c r="F39" s="106">
        <f>SEKTOR_USD!L39</f>
        <v>47.422096010621864</v>
      </c>
      <c r="G39" s="106">
        <f>SEKTOR_TL!L39</f>
        <v>102.30381504427845</v>
      </c>
    </row>
    <row r="40" spans="1:7" ht="13.8" x14ac:dyDescent="0.25">
      <c r="A40" s="107" t="s">
        <v>29</v>
      </c>
      <c r="B40" s="106">
        <f>SEKTOR_USD!D40</f>
        <v>20.799120670230074</v>
      </c>
      <c r="C40" s="106">
        <f>SEKTOR_TL!D40</f>
        <v>131.89157308187748</v>
      </c>
      <c r="D40" s="106">
        <f>SEKTOR_USD!H40</f>
        <v>17.866911888408882</v>
      </c>
      <c r="E40" s="106">
        <f>SEKTOR_TL!H40</f>
        <v>120.75844788752421</v>
      </c>
      <c r="F40" s="106">
        <f>SEKTOR_USD!L40</f>
        <v>33.284694763092226</v>
      </c>
      <c r="G40" s="106">
        <f>SEKTOR_TL!L40</f>
        <v>82.903397572389295</v>
      </c>
    </row>
    <row r="41" spans="1:7" ht="13.8" x14ac:dyDescent="0.25">
      <c r="A41" s="97" t="s">
        <v>30</v>
      </c>
      <c r="B41" s="106">
        <f>SEKTOR_USD!D41</f>
        <v>-4.9070723011686708</v>
      </c>
      <c r="C41" s="106">
        <f>SEKTOR_TL!D41</f>
        <v>82.544777401492979</v>
      </c>
      <c r="D41" s="106">
        <f>SEKTOR_USD!H41</f>
        <v>2.0759950272491103</v>
      </c>
      <c r="E41" s="106">
        <f>SEKTOR_TL!H41</f>
        <v>91.182901696147525</v>
      </c>
      <c r="F41" s="106">
        <f>SEKTOR_USD!L41</f>
        <v>37.784469374340034</v>
      </c>
      <c r="G41" s="106">
        <f>SEKTOR_TL!L41</f>
        <v>89.078330607049352</v>
      </c>
    </row>
    <row r="42" spans="1:7" ht="16.8" x14ac:dyDescent="0.3">
      <c r="A42" s="92" t="s">
        <v>31</v>
      </c>
      <c r="B42" s="105">
        <f>SEKTOR_USD!D42</f>
        <v>14.903507818168348</v>
      </c>
      <c r="C42" s="105">
        <f>SEKTOR_TL!D42</f>
        <v>120.57408226769768</v>
      </c>
      <c r="D42" s="105">
        <f>SEKTOR_USD!H42</f>
        <v>26.897484427833945</v>
      </c>
      <c r="E42" s="105">
        <f>SEKTOR_TL!H42</f>
        <v>137.67222924820501</v>
      </c>
      <c r="F42" s="105">
        <f>SEKTOR_USD!L42</f>
        <v>38.602274183421962</v>
      </c>
      <c r="G42" s="105">
        <f>SEKTOR_TL!L42</f>
        <v>90.200584579255178</v>
      </c>
    </row>
    <row r="43" spans="1:7" ht="13.8" x14ac:dyDescent="0.25">
      <c r="A43" s="97" t="s">
        <v>32</v>
      </c>
      <c r="B43" s="106">
        <f>SEKTOR_USD!D43</f>
        <v>14.903507818168348</v>
      </c>
      <c r="C43" s="106">
        <f>SEKTOR_TL!D43</f>
        <v>120.57408226769768</v>
      </c>
      <c r="D43" s="106">
        <f>SEKTOR_USD!H43</f>
        <v>26.897484427833945</v>
      </c>
      <c r="E43" s="106">
        <f>SEKTOR_TL!H43</f>
        <v>137.67222924820501</v>
      </c>
      <c r="F43" s="106">
        <f>SEKTOR_USD!L43</f>
        <v>38.602274183421962</v>
      </c>
      <c r="G43" s="106">
        <f>SEKTOR_TL!L43</f>
        <v>90.200584579255178</v>
      </c>
    </row>
    <row r="44" spans="1:7" ht="17.399999999999999" x14ac:dyDescent="0.3">
      <c r="A44" s="108" t="s">
        <v>40</v>
      </c>
      <c r="B44" s="109">
        <f>SEKTOR_USD!D44</f>
        <v>26.065446756151161</v>
      </c>
      <c r="C44" s="109">
        <f>SEKTOR_TL!D44</f>
        <v>142.00105594607953</v>
      </c>
      <c r="D44" s="109">
        <f>SEKTOR_USD!H44</f>
        <v>23.085394613384189</v>
      </c>
      <c r="E44" s="109">
        <f>SEKTOR_TL!H44</f>
        <v>130.5323880734187</v>
      </c>
      <c r="F44" s="109">
        <f>SEKTOR_USD!L44</f>
        <v>35.360889782738461</v>
      </c>
      <c r="G44" s="109">
        <f>SEKTOR_TL!L44</f>
        <v>85.752510321539859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23"/>
  <sheetViews>
    <sheetView showGridLines="0" zoomScale="80" zoomScaleNormal="80" workbookViewId="0"/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  <col min="14" max="14" width="12.33203125" bestFit="1" customWidth="1"/>
  </cols>
  <sheetData>
    <row r="2" spans="1:14" ht="24.6" x14ac:dyDescent="0.4">
      <c r="C2" s="154" t="s">
        <v>119</v>
      </c>
      <c r="D2" s="154"/>
      <c r="E2" s="154"/>
      <c r="F2" s="154"/>
      <c r="G2" s="154"/>
      <c r="H2" s="154"/>
      <c r="I2" s="154"/>
      <c r="J2" s="154"/>
      <c r="K2" s="154"/>
    </row>
    <row r="6" spans="1:14" ht="22.5" customHeight="1" x14ac:dyDescent="0.25">
      <c r="A6" s="162" t="s">
        <v>113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4" ht="24" customHeight="1" x14ac:dyDescent="0.25">
      <c r="A7" s="50"/>
      <c r="B7" s="150" t="s">
        <v>121</v>
      </c>
      <c r="C7" s="150"/>
      <c r="D7" s="150"/>
      <c r="E7" s="150"/>
      <c r="F7" s="150" t="s">
        <v>122</v>
      </c>
      <c r="G7" s="150"/>
      <c r="H7" s="150"/>
      <c r="I7" s="150"/>
      <c r="J7" s="150" t="s">
        <v>104</v>
      </c>
      <c r="K7" s="150"/>
      <c r="L7" s="150"/>
      <c r="M7" s="150"/>
    </row>
    <row r="8" spans="1:14" ht="64.8" x14ac:dyDescent="0.3">
      <c r="A8" s="51" t="s">
        <v>41</v>
      </c>
      <c r="B8" s="71">
        <v>2021</v>
      </c>
      <c r="C8" s="72">
        <v>2022</v>
      </c>
      <c r="D8" s="7" t="s">
        <v>218</v>
      </c>
      <c r="E8" s="7" t="s">
        <v>219</v>
      </c>
      <c r="F8" s="5">
        <v>2021</v>
      </c>
      <c r="G8" s="6">
        <v>2022</v>
      </c>
      <c r="H8" s="7" t="s">
        <v>218</v>
      </c>
      <c r="I8" s="7" t="s">
        <v>219</v>
      </c>
      <c r="J8" s="5" t="s">
        <v>123</v>
      </c>
      <c r="K8" s="5" t="s">
        <v>124</v>
      </c>
      <c r="L8" s="7" t="s">
        <v>218</v>
      </c>
      <c r="M8" s="7" t="s">
        <v>219</v>
      </c>
    </row>
    <row r="9" spans="1:14" ht="22.5" customHeight="1" x14ac:dyDescent="0.3">
      <c r="A9" s="52" t="s">
        <v>194</v>
      </c>
      <c r="B9" s="75">
        <v>4324740.0241200002</v>
      </c>
      <c r="C9" s="75">
        <v>5871069.0899700001</v>
      </c>
      <c r="D9" s="64">
        <f>(C9-B9)/B9*100</f>
        <v>35.755422458362631</v>
      </c>
      <c r="E9" s="77">
        <f t="shared" ref="E9:E23" si="0">C9/C$23*100</f>
        <v>32.139610165052105</v>
      </c>
      <c r="F9" s="75">
        <v>8296704.58873</v>
      </c>
      <c r="G9" s="75">
        <v>11012270.970960001</v>
      </c>
      <c r="H9" s="64">
        <f t="shared" ref="H9:H22" si="1">(G9-F9)/F9*100</f>
        <v>32.7306625562967</v>
      </c>
      <c r="I9" s="66">
        <f t="shared" ref="I9:I23" si="2">G9/G$23*100</f>
        <v>31.974422510206825</v>
      </c>
      <c r="J9" s="75">
        <v>46471907.571010001</v>
      </c>
      <c r="K9" s="75">
        <v>70496140.845880002</v>
      </c>
      <c r="L9" s="64">
        <f t="shared" ref="L9:L23" si="3">(K9-J9)/J9*100</f>
        <v>51.696249477516055</v>
      </c>
      <c r="M9" s="77">
        <f t="shared" ref="M9:M23" si="4">K9/K$23*100</f>
        <v>33.107130609123487</v>
      </c>
      <c r="N9" s="135">
        <v>5871069.0899700001</v>
      </c>
    </row>
    <row r="10" spans="1:14" ht="22.5" customHeight="1" x14ac:dyDescent="0.3">
      <c r="A10" s="52" t="s">
        <v>195</v>
      </c>
      <c r="B10" s="75">
        <v>2641567.41237</v>
      </c>
      <c r="C10" s="75">
        <v>2629984.72823</v>
      </c>
      <c r="D10" s="64">
        <f t="shared" ref="D10:D23" si="5">(C10-B10)/B10*100</f>
        <v>-0.43847770402376762</v>
      </c>
      <c r="E10" s="77">
        <f t="shared" si="0"/>
        <v>14.397153671680707</v>
      </c>
      <c r="F10" s="75">
        <v>5004827.0038400004</v>
      </c>
      <c r="G10" s="75">
        <v>4982837.3721700003</v>
      </c>
      <c r="H10" s="64">
        <f t="shared" si="1"/>
        <v>-0.4393684667447702</v>
      </c>
      <c r="I10" s="66">
        <f t="shared" si="2"/>
        <v>14.467801224430202</v>
      </c>
      <c r="J10" s="75">
        <v>26717089.195440002</v>
      </c>
      <c r="K10" s="75">
        <v>30740669.918510001</v>
      </c>
      <c r="L10" s="64">
        <f t="shared" si="3"/>
        <v>15.059951679753844</v>
      </c>
      <c r="M10" s="77">
        <f t="shared" si="4"/>
        <v>14.43675301643896</v>
      </c>
      <c r="N10" s="135">
        <v>2629984.72823</v>
      </c>
    </row>
    <row r="11" spans="1:14" ht="22.5" customHeight="1" x14ac:dyDescent="0.3">
      <c r="A11" s="52" t="s">
        <v>196</v>
      </c>
      <c r="B11" s="75">
        <v>1661043.3753800001</v>
      </c>
      <c r="C11" s="75">
        <v>2044671.68799</v>
      </c>
      <c r="D11" s="64">
        <f t="shared" si="5"/>
        <v>23.095622805288667</v>
      </c>
      <c r="E11" s="77">
        <f t="shared" si="0"/>
        <v>11.193012713780453</v>
      </c>
      <c r="F11" s="75">
        <v>3282481.0235100002</v>
      </c>
      <c r="G11" s="75">
        <v>3825713.1027299999</v>
      </c>
      <c r="H11" s="64">
        <f t="shared" si="1"/>
        <v>16.549435482771337</v>
      </c>
      <c r="I11" s="66">
        <f t="shared" si="2"/>
        <v>11.10806004248364</v>
      </c>
      <c r="J11" s="75">
        <v>17899378.067299999</v>
      </c>
      <c r="K11" s="75">
        <v>23009880.532280002</v>
      </c>
      <c r="L11" s="64">
        <f t="shared" si="3"/>
        <v>28.551285110381979</v>
      </c>
      <c r="M11" s="77">
        <f t="shared" si="4"/>
        <v>10.806139328221725</v>
      </c>
      <c r="N11" s="135">
        <v>2044671.68799</v>
      </c>
    </row>
    <row r="12" spans="1:14" ht="22.5" customHeight="1" x14ac:dyDescent="0.3">
      <c r="A12" s="52" t="s">
        <v>197</v>
      </c>
      <c r="B12" s="75">
        <v>1387022.7487000001</v>
      </c>
      <c r="C12" s="75">
        <v>1893186.06283</v>
      </c>
      <c r="D12" s="64">
        <f t="shared" si="5"/>
        <v>36.492791095488961</v>
      </c>
      <c r="E12" s="77">
        <f t="shared" si="0"/>
        <v>10.363744847290997</v>
      </c>
      <c r="F12" s="75">
        <v>2615261.8056800002</v>
      </c>
      <c r="G12" s="75">
        <v>3475453.4250699999</v>
      </c>
      <c r="H12" s="64">
        <f t="shared" si="1"/>
        <v>32.891224026664482</v>
      </c>
      <c r="I12" s="66">
        <f t="shared" si="2"/>
        <v>10.091071725421424</v>
      </c>
      <c r="J12" s="75">
        <v>15644048.20723</v>
      </c>
      <c r="K12" s="75">
        <v>20544258.205699999</v>
      </c>
      <c r="L12" s="64">
        <f t="shared" si="3"/>
        <v>31.323158389433591</v>
      </c>
      <c r="M12" s="77">
        <f t="shared" si="4"/>
        <v>9.6482081362531407</v>
      </c>
      <c r="N12" s="135">
        <v>1893186.06283</v>
      </c>
    </row>
    <row r="13" spans="1:14" ht="22.5" customHeight="1" x14ac:dyDescent="0.3">
      <c r="A13" s="53" t="s">
        <v>198</v>
      </c>
      <c r="B13" s="75">
        <v>997553.10257999995</v>
      </c>
      <c r="C13" s="75">
        <v>1490793.1851300001</v>
      </c>
      <c r="D13" s="64">
        <f t="shared" si="5"/>
        <v>49.444995085907642</v>
      </c>
      <c r="E13" s="77">
        <f t="shared" si="0"/>
        <v>8.1609517913268803</v>
      </c>
      <c r="F13" s="75">
        <v>1997972.1113799999</v>
      </c>
      <c r="G13" s="75">
        <v>2913425.4885999998</v>
      </c>
      <c r="H13" s="64">
        <f t="shared" si="1"/>
        <v>45.819126904013494</v>
      </c>
      <c r="I13" s="66">
        <f t="shared" si="2"/>
        <v>8.4592086201072938</v>
      </c>
      <c r="J13" s="75">
        <v>11021424.29909</v>
      </c>
      <c r="K13" s="75">
        <v>17245496.895830002</v>
      </c>
      <c r="L13" s="64">
        <f t="shared" si="3"/>
        <v>56.472488744071867</v>
      </c>
      <c r="M13" s="77">
        <f t="shared" si="4"/>
        <v>8.0990095528448407</v>
      </c>
      <c r="N13" s="135">
        <v>1490793.1851300001</v>
      </c>
    </row>
    <row r="14" spans="1:14" ht="22.5" customHeight="1" x14ac:dyDescent="0.3">
      <c r="A14" s="52" t="s">
        <v>199</v>
      </c>
      <c r="B14" s="75">
        <v>1168631.5067100001</v>
      </c>
      <c r="C14" s="75">
        <v>1442259.67145</v>
      </c>
      <c r="D14" s="64">
        <f t="shared" si="5"/>
        <v>23.414409347077587</v>
      </c>
      <c r="E14" s="77">
        <f t="shared" si="0"/>
        <v>7.89526794640667</v>
      </c>
      <c r="F14" s="75">
        <v>2231485.0489500002</v>
      </c>
      <c r="G14" s="75">
        <v>2813068.9119799999</v>
      </c>
      <c r="H14" s="64">
        <f t="shared" si="1"/>
        <v>26.062637672775686</v>
      </c>
      <c r="I14" s="66">
        <f t="shared" si="2"/>
        <v>8.1678206229368886</v>
      </c>
      <c r="J14" s="75">
        <v>13079719.03902</v>
      </c>
      <c r="K14" s="75">
        <v>16892254.461380001</v>
      </c>
      <c r="L14" s="64">
        <f t="shared" si="3"/>
        <v>29.148450444434438</v>
      </c>
      <c r="M14" s="77">
        <f t="shared" si="4"/>
        <v>7.9331161681333517</v>
      </c>
      <c r="N14" s="135">
        <v>1442259.67145</v>
      </c>
    </row>
    <row r="15" spans="1:14" ht="22.5" customHeight="1" x14ac:dyDescent="0.3">
      <c r="A15" s="52" t="s">
        <v>200</v>
      </c>
      <c r="B15" s="75">
        <v>832579.32146000001</v>
      </c>
      <c r="C15" s="75">
        <v>1074376.16894</v>
      </c>
      <c r="D15" s="64">
        <f t="shared" si="5"/>
        <v>29.041899221804869</v>
      </c>
      <c r="E15" s="77">
        <f t="shared" si="0"/>
        <v>5.8813873097395613</v>
      </c>
      <c r="F15" s="75">
        <v>1622476.8140700001</v>
      </c>
      <c r="G15" s="75">
        <v>1922745.0847799999</v>
      </c>
      <c r="H15" s="64">
        <f t="shared" si="1"/>
        <v>18.506783462549073</v>
      </c>
      <c r="I15" s="66">
        <f t="shared" si="2"/>
        <v>5.5827416417832403</v>
      </c>
      <c r="J15" s="75">
        <v>9462870.10726</v>
      </c>
      <c r="K15" s="75">
        <v>12008738.814719999</v>
      </c>
      <c r="L15" s="64">
        <f t="shared" si="3"/>
        <v>26.903768926372408</v>
      </c>
      <c r="M15" s="77">
        <f t="shared" si="4"/>
        <v>5.6396687764649629</v>
      </c>
      <c r="N15" s="135">
        <v>1074376.16894</v>
      </c>
    </row>
    <row r="16" spans="1:14" ht="22.5" customHeight="1" x14ac:dyDescent="0.3">
      <c r="A16" s="52" t="s">
        <v>201</v>
      </c>
      <c r="B16" s="75">
        <v>581192.43229000003</v>
      </c>
      <c r="C16" s="75">
        <v>859879.09881</v>
      </c>
      <c r="D16" s="64">
        <f t="shared" si="5"/>
        <v>47.950842274722277</v>
      </c>
      <c r="E16" s="77">
        <f t="shared" si="0"/>
        <v>4.707180004412268</v>
      </c>
      <c r="F16" s="75">
        <v>1172229.8198800001</v>
      </c>
      <c r="G16" s="75">
        <v>1666161.1307999999</v>
      </c>
      <c r="H16" s="64">
        <f t="shared" si="1"/>
        <v>42.136047261667777</v>
      </c>
      <c r="I16" s="66">
        <f t="shared" si="2"/>
        <v>4.8377432871722128</v>
      </c>
      <c r="J16" s="75">
        <v>7666485.42246</v>
      </c>
      <c r="K16" s="75">
        <v>10322588.45833</v>
      </c>
      <c r="L16" s="64">
        <f t="shared" si="3"/>
        <v>34.645641248969035</v>
      </c>
      <c r="M16" s="77">
        <f t="shared" si="4"/>
        <v>4.8478013152706483</v>
      </c>
      <c r="N16" s="135">
        <v>859879.09881</v>
      </c>
    </row>
    <row r="17" spans="1:14" ht="22.5" customHeight="1" x14ac:dyDescent="0.3">
      <c r="A17" s="52" t="s">
        <v>202</v>
      </c>
      <c r="B17" s="75">
        <v>240359.46012999999</v>
      </c>
      <c r="C17" s="75">
        <v>287116.772</v>
      </c>
      <c r="D17" s="64">
        <f t="shared" si="5"/>
        <v>19.453077421920902</v>
      </c>
      <c r="E17" s="77">
        <f t="shared" si="0"/>
        <v>1.5717445975372262</v>
      </c>
      <c r="F17" s="75">
        <v>460095.07701000001</v>
      </c>
      <c r="G17" s="75">
        <v>554205.65871999995</v>
      </c>
      <c r="H17" s="64">
        <f t="shared" si="1"/>
        <v>20.454594368101546</v>
      </c>
      <c r="I17" s="66">
        <f t="shared" si="2"/>
        <v>1.6091509132122255</v>
      </c>
      <c r="J17" s="75">
        <v>2463357.3815299999</v>
      </c>
      <c r="K17" s="75">
        <v>3500076.7145500001</v>
      </c>
      <c r="L17" s="64">
        <f t="shared" si="3"/>
        <v>42.085624310675144</v>
      </c>
      <c r="M17" s="77">
        <f t="shared" si="4"/>
        <v>1.6437424168209753</v>
      </c>
      <c r="N17" s="135">
        <v>287116.772</v>
      </c>
    </row>
    <row r="18" spans="1:14" ht="22.5" customHeight="1" x14ac:dyDescent="0.3">
      <c r="A18" s="52" t="s">
        <v>203</v>
      </c>
      <c r="B18" s="75">
        <v>187436.83069999999</v>
      </c>
      <c r="C18" s="75">
        <v>217237.03628999999</v>
      </c>
      <c r="D18" s="64">
        <f t="shared" si="5"/>
        <v>15.898799333465256</v>
      </c>
      <c r="E18" s="77">
        <f t="shared" si="0"/>
        <v>1.1892065231696245</v>
      </c>
      <c r="F18" s="75">
        <v>391622.19157999998</v>
      </c>
      <c r="G18" s="75">
        <v>417955.33101000002</v>
      </c>
      <c r="H18" s="64">
        <f t="shared" si="1"/>
        <v>6.7241182946653186</v>
      </c>
      <c r="I18" s="66">
        <f t="shared" si="2"/>
        <v>1.213544452306742</v>
      </c>
      <c r="J18" s="75">
        <v>2006068.65441</v>
      </c>
      <c r="K18" s="75">
        <v>2571492.2556699999</v>
      </c>
      <c r="L18" s="64">
        <f t="shared" si="3"/>
        <v>28.185655561538859</v>
      </c>
      <c r="M18" s="77">
        <f t="shared" si="4"/>
        <v>1.2076509287925337</v>
      </c>
      <c r="N18" s="135">
        <v>217237.03628999999</v>
      </c>
    </row>
    <row r="19" spans="1:14" ht="22.5" customHeight="1" x14ac:dyDescent="0.3">
      <c r="A19" s="52" t="s">
        <v>204</v>
      </c>
      <c r="B19" s="75">
        <v>195887.99799</v>
      </c>
      <c r="C19" s="75">
        <v>194887.12607</v>
      </c>
      <c r="D19" s="64">
        <f t="shared" si="5"/>
        <v>-0.51094091024969235</v>
      </c>
      <c r="E19" s="77">
        <f t="shared" si="0"/>
        <v>1.0668578689999997</v>
      </c>
      <c r="F19" s="75">
        <v>385665.78888000001</v>
      </c>
      <c r="G19" s="75">
        <v>363151.53620999999</v>
      </c>
      <c r="H19" s="64">
        <f t="shared" si="1"/>
        <v>-5.8377624666639356</v>
      </c>
      <c r="I19" s="66">
        <f t="shared" si="2"/>
        <v>1.0544201722450866</v>
      </c>
      <c r="J19" s="75">
        <v>2157977.9294099999</v>
      </c>
      <c r="K19" s="75">
        <v>2518845.7949100002</v>
      </c>
      <c r="L19" s="64">
        <f t="shared" si="3"/>
        <v>16.722500289827479</v>
      </c>
      <c r="M19" s="77">
        <f t="shared" si="4"/>
        <v>1.1829265505276307</v>
      </c>
      <c r="N19" s="135">
        <v>194887.12607</v>
      </c>
    </row>
    <row r="20" spans="1:14" ht="22.5" customHeight="1" x14ac:dyDescent="0.3">
      <c r="A20" s="52" t="s">
        <v>205</v>
      </c>
      <c r="B20" s="75">
        <v>176339.5686</v>
      </c>
      <c r="C20" s="75">
        <v>144434.58369</v>
      </c>
      <c r="D20" s="64">
        <f t="shared" si="5"/>
        <v>-18.092924443050951</v>
      </c>
      <c r="E20" s="77">
        <f t="shared" si="0"/>
        <v>0.79066881057124683</v>
      </c>
      <c r="F20" s="75">
        <v>323845.74943999999</v>
      </c>
      <c r="G20" s="75">
        <v>271487.34801000002</v>
      </c>
      <c r="H20" s="64">
        <f t="shared" si="1"/>
        <v>-16.167697590763218</v>
      </c>
      <c r="I20" s="66">
        <f t="shared" si="2"/>
        <v>0.78827075671663738</v>
      </c>
      <c r="J20" s="75">
        <v>1555090.9330200001</v>
      </c>
      <c r="K20" s="75">
        <v>1631050.4488900001</v>
      </c>
      <c r="L20" s="64">
        <f t="shared" si="3"/>
        <v>4.8845706869685079</v>
      </c>
      <c r="M20" s="77">
        <f t="shared" si="4"/>
        <v>0.76599086976300212</v>
      </c>
      <c r="N20" s="135">
        <v>144434.58369</v>
      </c>
    </row>
    <row r="21" spans="1:14" ht="22.5" customHeight="1" x14ac:dyDescent="0.3">
      <c r="A21" s="52" t="s">
        <v>206</v>
      </c>
      <c r="B21" s="75">
        <v>96051.059349999996</v>
      </c>
      <c r="C21" s="75">
        <v>117156.58388999999</v>
      </c>
      <c r="D21" s="64">
        <f t="shared" si="5"/>
        <v>21.973234530494533</v>
      </c>
      <c r="E21" s="77">
        <f t="shared" si="0"/>
        <v>0.6413426373957154</v>
      </c>
      <c r="F21" s="75">
        <v>196618.13717</v>
      </c>
      <c r="G21" s="75">
        <v>222045.26822999999</v>
      </c>
      <c r="H21" s="64">
        <f t="shared" si="1"/>
        <v>12.932240853251079</v>
      </c>
      <c r="I21" s="66">
        <f t="shared" si="2"/>
        <v>0.64471435923623088</v>
      </c>
      <c r="J21" s="75">
        <v>1162507.4942999999</v>
      </c>
      <c r="K21" s="75">
        <v>1430177.2413300001</v>
      </c>
      <c r="L21" s="64">
        <f t="shared" si="3"/>
        <v>23.025206146406539</v>
      </c>
      <c r="M21" s="77">
        <f t="shared" si="4"/>
        <v>0.67165470555932494</v>
      </c>
      <c r="N21" s="135">
        <v>117156.58388999999</v>
      </c>
    </row>
    <row r="22" spans="1:14" ht="22.5" customHeight="1" x14ac:dyDescent="0.3">
      <c r="A22" s="52" t="s">
        <v>207</v>
      </c>
      <c r="B22" s="75">
        <v>0</v>
      </c>
      <c r="C22" s="75">
        <v>341.80351000000002</v>
      </c>
      <c r="D22" s="64" t="e">
        <f t="shared" si="5"/>
        <v>#DIV/0!</v>
      </c>
      <c r="E22" s="77">
        <f t="shared" si="0"/>
        <v>1.8711126365747847E-3</v>
      </c>
      <c r="F22" s="75">
        <v>0</v>
      </c>
      <c r="G22" s="75">
        <v>354.62795999999997</v>
      </c>
      <c r="H22" s="64" t="e">
        <f t="shared" si="1"/>
        <v>#DIV/0!</v>
      </c>
      <c r="I22" s="66">
        <f t="shared" si="2"/>
        <v>1.0296717413578354E-3</v>
      </c>
      <c r="J22" s="75">
        <v>0</v>
      </c>
      <c r="K22" s="75">
        <v>21735.44526</v>
      </c>
      <c r="L22" s="64" t="e">
        <f t="shared" si="3"/>
        <v>#DIV/0!</v>
      </c>
      <c r="M22" s="77">
        <f t="shared" si="4"/>
        <v>1.0207625785409635E-2</v>
      </c>
      <c r="N22" s="135">
        <v>341.80351000000002</v>
      </c>
    </row>
    <row r="23" spans="1:14" ht="24" customHeight="1" x14ac:dyDescent="0.25">
      <c r="A23" s="68" t="s">
        <v>42</v>
      </c>
      <c r="B23" s="76">
        <f>SUM(B9:B22)</f>
        <v>14490404.840380004</v>
      </c>
      <c r="C23" s="76">
        <f>SUM(C9:C22)</f>
        <v>18267393.598799996</v>
      </c>
      <c r="D23" s="74">
        <f t="shared" si="5"/>
        <v>26.065446756151108</v>
      </c>
      <c r="E23" s="78">
        <f t="shared" si="0"/>
        <v>100</v>
      </c>
      <c r="F23" s="67">
        <f>SUM(F9:F22)</f>
        <v>27981285.160120003</v>
      </c>
      <c r="G23" s="67">
        <f>SUM(G9:G22)</f>
        <v>34440875.257229999</v>
      </c>
      <c r="H23" s="74">
        <f>(G23-F23)/F23*100</f>
        <v>23.085394613384128</v>
      </c>
      <c r="I23" s="70">
        <f t="shared" si="2"/>
        <v>100</v>
      </c>
      <c r="J23" s="76">
        <f>SUM(J9:J22)</f>
        <v>157307924.30148</v>
      </c>
      <c r="K23" s="76">
        <f>SUM(K9:K22)</f>
        <v>212933406.03324002</v>
      </c>
      <c r="L23" s="74">
        <f t="shared" si="3"/>
        <v>35.360889782738482</v>
      </c>
      <c r="M23" s="78">
        <f t="shared" si="4"/>
        <v>100</v>
      </c>
      <c r="N23" s="136">
        <f t="shared" ref="N23" si="6">SUM(N9:N22)</f>
        <v>18267393.598799996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1" sqref="C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5"/>
      <c r="I26" s="165"/>
      <c r="N26" t="s">
        <v>43</v>
      </c>
    </row>
    <row r="27" spans="3:14" x14ac:dyDescent="0.25">
      <c r="H27" s="165"/>
      <c r="I27" s="165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5"/>
      <c r="I39" s="165"/>
    </row>
    <row r="40" spans="8:9" x14ac:dyDescent="0.25">
      <c r="H40" s="165"/>
      <c r="I40" s="165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5"/>
      <c r="I51" s="165"/>
    </row>
    <row r="52" spans="3:9" x14ac:dyDescent="0.25">
      <c r="H52" s="165"/>
      <c r="I52" s="165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G1" sqref="G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164</v>
      </c>
      <c r="C5" s="79">
        <v>1486025.5277100001</v>
      </c>
      <c r="D5" s="79">
        <v>1644024.41977</v>
      </c>
      <c r="E5" s="79">
        <v>0</v>
      </c>
      <c r="F5" s="79">
        <v>0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3130049.9474800001</v>
      </c>
      <c r="P5" s="57">
        <f t="shared" ref="P5:P24" si="0">O5/O$26*100</f>
        <v>9.0881835147988124</v>
      </c>
    </row>
    <row r="6" spans="1:16" x14ac:dyDescent="0.25">
      <c r="A6" s="54" t="s">
        <v>98</v>
      </c>
      <c r="B6" s="55" t="s">
        <v>165</v>
      </c>
      <c r="C6" s="79">
        <v>1088940.1737299999</v>
      </c>
      <c r="D6" s="79">
        <v>1118491.0067700001</v>
      </c>
      <c r="E6" s="79">
        <v>0</v>
      </c>
      <c r="F6" s="79">
        <v>0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2207431.1804999998</v>
      </c>
      <c r="P6" s="57">
        <f t="shared" si="0"/>
        <v>6.4093353145449017</v>
      </c>
    </row>
    <row r="7" spans="1:16" x14ac:dyDescent="0.25">
      <c r="A7" s="54" t="s">
        <v>97</v>
      </c>
      <c r="B7" s="55" t="s">
        <v>166</v>
      </c>
      <c r="C7" s="79">
        <v>900146.43126999994</v>
      </c>
      <c r="D7" s="79">
        <v>1056830.58216</v>
      </c>
      <c r="E7" s="79">
        <v>0</v>
      </c>
      <c r="F7" s="79">
        <v>0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1956977.01343</v>
      </c>
      <c r="P7" s="57">
        <f t="shared" si="0"/>
        <v>5.6821349597356177</v>
      </c>
    </row>
    <row r="8" spans="1:16" x14ac:dyDescent="0.25">
      <c r="A8" s="54" t="s">
        <v>96</v>
      </c>
      <c r="B8" s="55" t="s">
        <v>167</v>
      </c>
      <c r="C8" s="79">
        <v>952610.04755000002</v>
      </c>
      <c r="D8" s="79">
        <v>985695.08756000001</v>
      </c>
      <c r="E8" s="79">
        <v>0</v>
      </c>
      <c r="F8" s="79">
        <v>0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1938305.1351099999</v>
      </c>
      <c r="P8" s="57">
        <f t="shared" si="0"/>
        <v>5.6279206629718308</v>
      </c>
    </row>
    <row r="9" spans="1:16" x14ac:dyDescent="0.25">
      <c r="A9" s="54" t="s">
        <v>95</v>
      </c>
      <c r="B9" s="55" t="s">
        <v>168</v>
      </c>
      <c r="C9" s="79">
        <v>672821.34768000001</v>
      </c>
      <c r="D9" s="79">
        <v>832154.75459999999</v>
      </c>
      <c r="E9" s="79">
        <v>0</v>
      </c>
      <c r="F9" s="79">
        <v>0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1504976.10228</v>
      </c>
      <c r="P9" s="57">
        <f t="shared" si="0"/>
        <v>4.3697382573460235</v>
      </c>
    </row>
    <row r="10" spans="1:16" x14ac:dyDescent="0.25">
      <c r="A10" s="54" t="s">
        <v>94</v>
      </c>
      <c r="B10" s="55" t="s">
        <v>169</v>
      </c>
      <c r="C10" s="79">
        <v>659994.17720000003</v>
      </c>
      <c r="D10" s="79">
        <v>766626.12817000004</v>
      </c>
      <c r="E10" s="79">
        <v>0</v>
      </c>
      <c r="F10" s="79">
        <v>0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1426620.30537</v>
      </c>
      <c r="P10" s="57">
        <f t="shared" si="0"/>
        <v>4.1422301109218091</v>
      </c>
    </row>
    <row r="11" spans="1:16" x14ac:dyDescent="0.25">
      <c r="A11" s="54" t="s">
        <v>93</v>
      </c>
      <c r="B11" s="55" t="s">
        <v>170</v>
      </c>
      <c r="C11" s="79">
        <v>610093.60378999996</v>
      </c>
      <c r="D11" s="79">
        <v>717810.42637999996</v>
      </c>
      <c r="E11" s="79">
        <v>0</v>
      </c>
      <c r="F11" s="79">
        <v>0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1327904.0301699999</v>
      </c>
      <c r="P11" s="57">
        <f t="shared" si="0"/>
        <v>3.8556047726784755</v>
      </c>
    </row>
    <row r="12" spans="1:16" x14ac:dyDescent="0.25">
      <c r="A12" s="54" t="s">
        <v>92</v>
      </c>
      <c r="B12" s="55" t="s">
        <v>172</v>
      </c>
      <c r="C12" s="79">
        <v>553786.76069999998</v>
      </c>
      <c r="D12" s="79">
        <v>575408.58539000002</v>
      </c>
      <c r="E12" s="79">
        <v>0</v>
      </c>
      <c r="F12" s="79">
        <v>0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1129195.3460899999</v>
      </c>
      <c r="P12" s="57">
        <f t="shared" si="0"/>
        <v>3.278648808011793</v>
      </c>
    </row>
    <row r="13" spans="1:16" x14ac:dyDescent="0.25">
      <c r="A13" s="54" t="s">
        <v>91</v>
      </c>
      <c r="B13" s="55" t="s">
        <v>171</v>
      </c>
      <c r="C13" s="79">
        <v>520053.96132</v>
      </c>
      <c r="D13" s="79">
        <v>577275.23319000006</v>
      </c>
      <c r="E13" s="79">
        <v>0</v>
      </c>
      <c r="F13" s="79">
        <v>0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1097329.1945100001</v>
      </c>
      <c r="P13" s="57">
        <f t="shared" si="0"/>
        <v>3.1861245868879111</v>
      </c>
    </row>
    <row r="14" spans="1:16" x14ac:dyDescent="0.25">
      <c r="A14" s="54" t="s">
        <v>90</v>
      </c>
      <c r="B14" s="55" t="s">
        <v>173</v>
      </c>
      <c r="C14" s="79">
        <v>380600.98905999999</v>
      </c>
      <c r="D14" s="79">
        <v>458393.70801</v>
      </c>
      <c r="E14" s="79">
        <v>0</v>
      </c>
      <c r="F14" s="79">
        <v>0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838994.69706999999</v>
      </c>
      <c r="P14" s="57">
        <f t="shared" si="0"/>
        <v>2.4360434826460287</v>
      </c>
    </row>
    <row r="15" spans="1:16" x14ac:dyDescent="0.25">
      <c r="A15" s="54" t="s">
        <v>89</v>
      </c>
      <c r="B15" s="55" t="s">
        <v>208</v>
      </c>
      <c r="C15" s="79">
        <v>431121.62001999997</v>
      </c>
      <c r="D15" s="79">
        <v>405037.38104000001</v>
      </c>
      <c r="E15" s="79">
        <v>0</v>
      </c>
      <c r="F15" s="79">
        <v>0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836159.00106000004</v>
      </c>
      <c r="P15" s="57">
        <f t="shared" si="0"/>
        <v>2.4278099636404256</v>
      </c>
    </row>
    <row r="16" spans="1:16" x14ac:dyDescent="0.25">
      <c r="A16" s="54" t="s">
        <v>88</v>
      </c>
      <c r="B16" s="55" t="s">
        <v>209</v>
      </c>
      <c r="C16" s="79">
        <v>382217.28509000002</v>
      </c>
      <c r="D16" s="79">
        <v>438939.29976999998</v>
      </c>
      <c r="E16" s="79">
        <v>0</v>
      </c>
      <c r="F16" s="79">
        <v>0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821156.58485999994</v>
      </c>
      <c r="P16" s="57">
        <f t="shared" si="0"/>
        <v>2.3842500480228614</v>
      </c>
    </row>
    <row r="17" spans="1:16" x14ac:dyDescent="0.25">
      <c r="A17" s="54" t="s">
        <v>87</v>
      </c>
      <c r="B17" s="55" t="s">
        <v>210</v>
      </c>
      <c r="C17" s="79">
        <v>343785.18776</v>
      </c>
      <c r="D17" s="79">
        <v>446330.21122</v>
      </c>
      <c r="E17" s="79">
        <v>0</v>
      </c>
      <c r="F17" s="79">
        <v>0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790115.39898000006</v>
      </c>
      <c r="P17" s="57">
        <f t="shared" si="0"/>
        <v>2.2941211368144168</v>
      </c>
    </row>
    <row r="18" spans="1:16" x14ac:dyDescent="0.25">
      <c r="A18" s="54" t="s">
        <v>86</v>
      </c>
      <c r="B18" s="55" t="s">
        <v>211</v>
      </c>
      <c r="C18" s="79">
        <v>317682.78596000001</v>
      </c>
      <c r="D18" s="79">
        <v>330987.91756999999</v>
      </c>
      <c r="E18" s="79">
        <v>0</v>
      </c>
      <c r="F18" s="79">
        <v>0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648670.70353000006</v>
      </c>
      <c r="P18" s="57">
        <f t="shared" si="0"/>
        <v>1.8834326906190573</v>
      </c>
    </row>
    <row r="19" spans="1:16" x14ac:dyDescent="0.25">
      <c r="A19" s="54" t="s">
        <v>85</v>
      </c>
      <c r="B19" s="55" t="s">
        <v>212</v>
      </c>
      <c r="C19" s="79">
        <v>278549.86648999999</v>
      </c>
      <c r="D19" s="79">
        <v>354565.07997999998</v>
      </c>
      <c r="E19" s="79">
        <v>0</v>
      </c>
      <c r="F19" s="79">
        <v>0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633114.94646999997</v>
      </c>
      <c r="P19" s="57">
        <f t="shared" si="0"/>
        <v>1.8382661350544318</v>
      </c>
    </row>
    <row r="20" spans="1:16" x14ac:dyDescent="0.25">
      <c r="A20" s="54" t="s">
        <v>84</v>
      </c>
      <c r="B20" s="55" t="s">
        <v>213</v>
      </c>
      <c r="C20" s="79">
        <v>227112.57796</v>
      </c>
      <c r="D20" s="79">
        <v>315533.81537999999</v>
      </c>
      <c r="E20" s="79">
        <v>0</v>
      </c>
      <c r="F20" s="79">
        <v>0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542646.39333999995</v>
      </c>
      <c r="P20" s="57">
        <f t="shared" si="0"/>
        <v>1.5755882778446084</v>
      </c>
    </row>
    <row r="21" spans="1:16" x14ac:dyDescent="0.25">
      <c r="A21" s="54" t="s">
        <v>83</v>
      </c>
      <c r="B21" s="55" t="s">
        <v>214</v>
      </c>
      <c r="C21" s="79">
        <v>198968.9375</v>
      </c>
      <c r="D21" s="79">
        <v>303242.59417</v>
      </c>
      <c r="E21" s="79">
        <v>0</v>
      </c>
      <c r="F21" s="79">
        <v>0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502211.53167</v>
      </c>
      <c r="P21" s="57">
        <f t="shared" si="0"/>
        <v>1.4581845784089742</v>
      </c>
    </row>
    <row r="22" spans="1:16" x14ac:dyDescent="0.25">
      <c r="A22" s="54" t="s">
        <v>82</v>
      </c>
      <c r="B22" s="55" t="s">
        <v>215</v>
      </c>
      <c r="C22" s="79">
        <v>259044.94308999999</v>
      </c>
      <c r="D22" s="79">
        <v>234811.18684000001</v>
      </c>
      <c r="E22" s="79">
        <v>0</v>
      </c>
      <c r="F22" s="79">
        <v>0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493856.12993</v>
      </c>
      <c r="P22" s="57">
        <f t="shared" si="0"/>
        <v>1.4339244465813257</v>
      </c>
    </row>
    <row r="23" spans="1:16" x14ac:dyDescent="0.25">
      <c r="A23" s="54" t="s">
        <v>81</v>
      </c>
      <c r="B23" s="55" t="s">
        <v>216</v>
      </c>
      <c r="C23" s="79">
        <v>191213.14981999999</v>
      </c>
      <c r="D23" s="79">
        <v>265504.43221</v>
      </c>
      <c r="E23" s="79">
        <v>0</v>
      </c>
      <c r="F23" s="79">
        <v>0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456717.58202999999</v>
      </c>
      <c r="P23" s="57">
        <f t="shared" si="0"/>
        <v>1.3260916821041695</v>
      </c>
    </row>
    <row r="24" spans="1:16" x14ac:dyDescent="0.25">
      <c r="A24" s="54" t="s">
        <v>80</v>
      </c>
      <c r="B24" s="55" t="s">
        <v>217</v>
      </c>
      <c r="C24" s="79">
        <v>191664.3449</v>
      </c>
      <c r="D24" s="79">
        <v>250107.23564999999</v>
      </c>
      <c r="E24" s="79">
        <v>0</v>
      </c>
      <c r="F24" s="79">
        <v>0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441771.58055000001</v>
      </c>
      <c r="P24" s="57">
        <f t="shared" si="0"/>
        <v>1.2826955681309555</v>
      </c>
    </row>
    <row r="25" spans="1:16" x14ac:dyDescent="0.25">
      <c r="A25" s="58"/>
      <c r="B25" s="166" t="s">
        <v>79</v>
      </c>
      <c r="C25" s="16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22724202.804429997</v>
      </c>
      <c r="P25" s="60">
        <f>SUM(P5:P24)</f>
        <v>65.980328997764445</v>
      </c>
    </row>
    <row r="26" spans="1:16" ht="13.5" customHeight="1" x14ac:dyDescent="0.25">
      <c r="A26" s="58"/>
      <c r="B26" s="167" t="s">
        <v>78</v>
      </c>
      <c r="C26" s="167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34440875.257229999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1" sqref="N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2002_2022_AYLIK_IHR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ekonomikarastirmalar@tim.org.tr</dc:creator>
  <cp:lastModifiedBy>Çağrı Köksal</cp:lastModifiedBy>
  <cp:lastPrinted>2016-02-26T09:44:09Z</cp:lastPrinted>
  <dcterms:created xsi:type="dcterms:W3CDTF">2013-08-01T04:41:02Z</dcterms:created>
  <dcterms:modified xsi:type="dcterms:W3CDTF">2022-03-01T17:08:56Z</dcterms:modified>
</cp:coreProperties>
</file>