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3 - Mart\dağıtım\"/>
    </mc:Choice>
  </mc:AlternateContent>
  <xr:revisionPtr revIDLastSave="0" documentId="13_ncr:1_{23E6237A-ED68-47B2-B30C-1F6B1B385869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2_AYLIK_IHR" sheetId="22" r:id="rId14"/>
  </sheets>
  <definedNames>
    <definedName name="_xlnm._FilterDatabase" localSheetId="13" hidden="1">'2002_2022_AYLIK_IHR'!$A$1:$O$82</definedName>
  </definedNames>
  <calcPr calcId="191029"/>
</workbook>
</file>

<file path=xl/calcChain.xml><?xml version="1.0" encoding="utf-8"?>
<calcChain xmlns="http://schemas.openxmlformats.org/spreadsheetml/2006/main">
  <c r="E43" i="1" l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6" i="1"/>
  <c r="E25" i="1"/>
  <c r="E24" i="1"/>
  <c r="E21" i="1"/>
  <c r="E19" i="1"/>
  <c r="E17" i="1"/>
  <c r="E16" i="1"/>
  <c r="E15" i="1"/>
  <c r="E14" i="1"/>
  <c r="E13" i="1"/>
  <c r="E12" i="1"/>
  <c r="E11" i="1"/>
  <c r="E10" i="1"/>
  <c r="I12" i="1" l="1"/>
  <c r="I31" i="1"/>
  <c r="I13" i="1"/>
  <c r="M38" i="1"/>
  <c r="I39" i="1"/>
  <c r="I43" i="1"/>
  <c r="M25" i="1"/>
  <c r="M14" i="1"/>
  <c r="I35" i="1"/>
  <c r="I19" i="1"/>
  <c r="M30" i="1"/>
  <c r="M37" i="1"/>
  <c r="M17" i="1"/>
  <c r="I11" i="1"/>
  <c r="I28" i="1"/>
  <c r="M13" i="1"/>
  <c r="M33" i="1"/>
  <c r="I15" i="1"/>
  <c r="I36" i="1"/>
  <c r="M21" i="1"/>
  <c r="M41" i="1"/>
  <c r="I21" i="1"/>
  <c r="I37" i="1"/>
  <c r="M15" i="1"/>
  <c r="M31" i="1"/>
  <c r="M39" i="1"/>
  <c r="I14" i="1"/>
  <c r="I30" i="1"/>
  <c r="I38" i="1"/>
  <c r="M16" i="1"/>
  <c r="M24" i="1"/>
  <c r="M32" i="1"/>
  <c r="M40" i="1"/>
  <c r="I16" i="1"/>
  <c r="I24" i="1"/>
  <c r="I32" i="1"/>
  <c r="I40" i="1"/>
  <c r="M10" i="1"/>
  <c r="M26" i="1"/>
  <c r="M34" i="1"/>
  <c r="I17" i="1"/>
  <c r="I25" i="1"/>
  <c r="I33" i="1"/>
  <c r="I41" i="1"/>
  <c r="M11" i="1"/>
  <c r="M19" i="1"/>
  <c r="M35" i="1"/>
  <c r="M43" i="1"/>
  <c r="I10" i="1"/>
  <c r="I26" i="1"/>
  <c r="I34" i="1"/>
  <c r="M12" i="1"/>
  <c r="M28" i="1"/>
  <c r="M36" i="1"/>
  <c r="M46" i="1" l="1"/>
  <c r="L46" i="1"/>
  <c r="I46" i="1"/>
  <c r="H46" i="1"/>
  <c r="E46" i="1"/>
  <c r="D46" i="1"/>
  <c r="C23" i="4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L35" i="2" s="1"/>
  <c r="G35" i="3" s="1"/>
  <c r="K34" i="2"/>
  <c r="K33" i="2"/>
  <c r="K32" i="2"/>
  <c r="K31" i="2"/>
  <c r="L31" i="2" s="1"/>
  <c r="G31" i="3" s="1"/>
  <c r="K30" i="2"/>
  <c r="K28" i="2"/>
  <c r="K26" i="2"/>
  <c r="K25" i="2"/>
  <c r="K24" i="2"/>
  <c r="K21" i="2"/>
  <c r="K19" i="2"/>
  <c r="K17" i="2"/>
  <c r="L17" i="2" s="1"/>
  <c r="G17" i="3" s="1"/>
  <c r="K16" i="2"/>
  <c r="K15" i="2"/>
  <c r="K14" i="2"/>
  <c r="K13" i="2"/>
  <c r="K12" i="2"/>
  <c r="K11" i="2"/>
  <c r="L11" i="2" s="1"/>
  <c r="G11" i="3" s="1"/>
  <c r="K10" i="2"/>
  <c r="J43" i="2"/>
  <c r="L43" i="2" s="1"/>
  <c r="G43" i="3" s="1"/>
  <c r="J41" i="2"/>
  <c r="J40" i="2"/>
  <c r="J39" i="2"/>
  <c r="J38" i="2"/>
  <c r="J37" i="2"/>
  <c r="J36" i="2"/>
  <c r="L36" i="2" s="1"/>
  <c r="G36" i="3" s="1"/>
  <c r="J35" i="2"/>
  <c r="J34" i="2"/>
  <c r="L34" i="2" s="1"/>
  <c r="G34" i="3" s="1"/>
  <c r="J33" i="2"/>
  <c r="J32" i="2"/>
  <c r="J31" i="2"/>
  <c r="J30" i="2"/>
  <c r="J28" i="2"/>
  <c r="L28" i="2" s="1"/>
  <c r="G28" i="3" s="1"/>
  <c r="J26" i="2"/>
  <c r="L26" i="2" s="1"/>
  <c r="G26" i="3" s="1"/>
  <c r="J25" i="2"/>
  <c r="J24" i="2"/>
  <c r="L24" i="2" s="1"/>
  <c r="G24" i="3" s="1"/>
  <c r="J21" i="2"/>
  <c r="J19" i="2"/>
  <c r="J17" i="2"/>
  <c r="J16" i="2"/>
  <c r="J15" i="2"/>
  <c r="J14" i="2"/>
  <c r="J13" i="2"/>
  <c r="J12" i="2"/>
  <c r="L12" i="2" s="1"/>
  <c r="G12" i="3" s="1"/>
  <c r="J11" i="2"/>
  <c r="J10" i="2"/>
  <c r="G43" i="2"/>
  <c r="G41" i="2"/>
  <c r="G40" i="2"/>
  <c r="G39" i="2"/>
  <c r="G38" i="2"/>
  <c r="G37" i="2"/>
  <c r="H37" i="2" s="1"/>
  <c r="E37" i="3" s="1"/>
  <c r="G36" i="2"/>
  <c r="G35" i="2"/>
  <c r="G34" i="2"/>
  <c r="G33" i="2"/>
  <c r="G32" i="2"/>
  <c r="G31" i="2"/>
  <c r="G30" i="2"/>
  <c r="H30" i="2" s="1"/>
  <c r="E30" i="3" s="1"/>
  <c r="G28" i="2"/>
  <c r="G26" i="2"/>
  <c r="G25" i="2"/>
  <c r="G24" i="2"/>
  <c r="G21" i="2"/>
  <c r="G19" i="2"/>
  <c r="G17" i="2"/>
  <c r="G16" i="2"/>
  <c r="H16" i="2" s="1"/>
  <c r="E16" i="3" s="1"/>
  <c r="G15" i="2"/>
  <c r="H15" i="2" s="1"/>
  <c r="E15" i="3" s="1"/>
  <c r="G14" i="2"/>
  <c r="G13" i="2"/>
  <c r="G12" i="2"/>
  <c r="G11" i="2"/>
  <c r="G10" i="2"/>
  <c r="F43" i="2"/>
  <c r="H43" i="2" s="1"/>
  <c r="E43" i="3" s="1"/>
  <c r="F41" i="2"/>
  <c r="F40" i="2"/>
  <c r="H40" i="2" s="1"/>
  <c r="E40" i="3" s="1"/>
  <c r="F39" i="2"/>
  <c r="F38" i="2"/>
  <c r="F37" i="2"/>
  <c r="F36" i="2"/>
  <c r="F35" i="2"/>
  <c r="H35" i="2" s="1"/>
  <c r="E35" i="3" s="1"/>
  <c r="F34" i="2"/>
  <c r="H34" i="2" s="1"/>
  <c r="E34" i="3" s="1"/>
  <c r="F33" i="2"/>
  <c r="F32" i="2"/>
  <c r="F31" i="2"/>
  <c r="F30" i="2"/>
  <c r="F28" i="2"/>
  <c r="F26" i="2"/>
  <c r="F25" i="2"/>
  <c r="F24" i="2"/>
  <c r="H24" i="2" s="1"/>
  <c r="E24" i="3" s="1"/>
  <c r="F21" i="2"/>
  <c r="F19" i="2"/>
  <c r="H19" i="2" s="1"/>
  <c r="E19" i="3" s="1"/>
  <c r="F17" i="2"/>
  <c r="F16" i="2"/>
  <c r="F15" i="2"/>
  <c r="F14" i="2"/>
  <c r="F13" i="2"/>
  <c r="F12" i="2"/>
  <c r="F11" i="2"/>
  <c r="F10" i="2"/>
  <c r="H10" i="2" s="1"/>
  <c r="E10" i="3" s="1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D26" i="2" s="1"/>
  <c r="C26" i="3" s="1"/>
  <c r="C25" i="2"/>
  <c r="D25" i="2" s="1"/>
  <c r="C25" i="3" s="1"/>
  <c r="C24" i="2"/>
  <c r="C21" i="2"/>
  <c r="C19" i="2"/>
  <c r="C17" i="2"/>
  <c r="C16" i="2"/>
  <c r="C15" i="2"/>
  <c r="C14" i="2"/>
  <c r="D14" i="2" s="1"/>
  <c r="C14" i="3" s="1"/>
  <c r="C13" i="2"/>
  <c r="D13" i="2" s="1"/>
  <c r="C13" i="3" s="1"/>
  <c r="C12" i="2"/>
  <c r="C11" i="2"/>
  <c r="C10" i="2"/>
  <c r="B43" i="2"/>
  <c r="B41" i="2"/>
  <c r="D41" i="2" s="1"/>
  <c r="C41" i="3" s="1"/>
  <c r="B40" i="2"/>
  <c r="D40" i="2" s="1"/>
  <c r="C40" i="3" s="1"/>
  <c r="B39" i="2"/>
  <c r="B38" i="2"/>
  <c r="B37" i="2"/>
  <c r="B36" i="2"/>
  <c r="B35" i="2"/>
  <c r="B34" i="2"/>
  <c r="B33" i="2"/>
  <c r="B32" i="2"/>
  <c r="D32" i="2" s="1"/>
  <c r="C32" i="3" s="1"/>
  <c r="B31" i="2"/>
  <c r="B30" i="2"/>
  <c r="D30" i="2" s="1"/>
  <c r="C30" i="3" s="1"/>
  <c r="B28" i="2"/>
  <c r="B26" i="2"/>
  <c r="B25" i="2"/>
  <c r="B24" i="2"/>
  <c r="B21" i="2"/>
  <c r="B19" i="2"/>
  <c r="D19" i="2" s="1"/>
  <c r="C19" i="3" s="1"/>
  <c r="B17" i="2"/>
  <c r="B16" i="2"/>
  <c r="D16" i="2" s="1"/>
  <c r="C16" i="3" s="1"/>
  <c r="B15" i="2"/>
  <c r="B14" i="2"/>
  <c r="B13" i="2"/>
  <c r="B12" i="2"/>
  <c r="B11" i="2"/>
  <c r="B10" i="2"/>
  <c r="D10" i="2" s="1"/>
  <c r="C10" i="3" s="1"/>
  <c r="C7" i="2"/>
  <c r="B7" i="2"/>
  <c r="F6" i="2"/>
  <c r="B6" i="2"/>
  <c r="K42" i="1"/>
  <c r="J42" i="1"/>
  <c r="J42" i="2" s="1"/>
  <c r="G42" i="1"/>
  <c r="I42" i="1" s="1"/>
  <c r="F42" i="1"/>
  <c r="F42" i="2" s="1"/>
  <c r="C42" i="1"/>
  <c r="C42" i="2"/>
  <c r="B42" i="1"/>
  <c r="B42" i="2" s="1"/>
  <c r="K29" i="1"/>
  <c r="J29" i="1"/>
  <c r="J29" i="2" s="1"/>
  <c r="G29" i="1"/>
  <c r="I29" i="1" s="1"/>
  <c r="F29" i="1"/>
  <c r="F29" i="2" s="1"/>
  <c r="C29" i="1"/>
  <c r="B29" i="1"/>
  <c r="B29" i="2"/>
  <c r="K27" i="1"/>
  <c r="M27" i="1" s="1"/>
  <c r="J27" i="1"/>
  <c r="J27" i="2"/>
  <c r="G27" i="1"/>
  <c r="F27" i="1"/>
  <c r="F27" i="2"/>
  <c r="C27" i="1"/>
  <c r="E27" i="1" s="1"/>
  <c r="C27" i="2"/>
  <c r="B27" i="1"/>
  <c r="B27" i="2" s="1"/>
  <c r="K23" i="1"/>
  <c r="M23" i="1" s="1"/>
  <c r="J23" i="1"/>
  <c r="J23" i="2" s="1"/>
  <c r="G23" i="1"/>
  <c r="F23" i="1"/>
  <c r="F23" i="2" s="1"/>
  <c r="C23" i="1"/>
  <c r="B23" i="1"/>
  <c r="B23" i="2" s="1"/>
  <c r="K20" i="1"/>
  <c r="J20" i="1"/>
  <c r="J20" i="2"/>
  <c r="G20" i="1"/>
  <c r="F20" i="1"/>
  <c r="H20" i="1" s="1"/>
  <c r="D20" i="3" s="1"/>
  <c r="C20" i="1"/>
  <c r="E20" i="1" s="1"/>
  <c r="C20" i="2"/>
  <c r="B20" i="1"/>
  <c r="B20" i="2" s="1"/>
  <c r="K18" i="1"/>
  <c r="J18" i="1"/>
  <c r="J18" i="2" s="1"/>
  <c r="G18" i="1"/>
  <c r="F18" i="1"/>
  <c r="F18" i="2"/>
  <c r="C18" i="1"/>
  <c r="C18" i="2"/>
  <c r="B18" i="1"/>
  <c r="B18" i="2" s="1"/>
  <c r="K9" i="1"/>
  <c r="J9" i="1"/>
  <c r="G9" i="1"/>
  <c r="I9" i="1" s="1"/>
  <c r="F9" i="1"/>
  <c r="C9" i="1"/>
  <c r="E9" i="1" s="1"/>
  <c r="B9" i="1"/>
  <c r="B9" i="2" s="1"/>
  <c r="K23" i="2"/>
  <c r="G42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/>
  <c r="L39" i="1"/>
  <c r="F39" i="3" s="1"/>
  <c r="L38" i="1"/>
  <c r="F38" i="3" s="1"/>
  <c r="L37" i="1"/>
  <c r="F37" i="3" s="1"/>
  <c r="L36" i="1"/>
  <c r="F36" i="3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20" i="1"/>
  <c r="F20" i="3" s="1"/>
  <c r="L19" i="1"/>
  <c r="F19" i="3" s="1"/>
  <c r="L17" i="1"/>
  <c r="F17" i="3" s="1"/>
  <c r="L16" i="1"/>
  <c r="F16" i="3" s="1"/>
  <c r="L15" i="1"/>
  <c r="F15" i="3" s="1"/>
  <c r="L14" i="1"/>
  <c r="F14" i="3"/>
  <c r="L13" i="1"/>
  <c r="F13" i="3" s="1"/>
  <c r="L12" i="1"/>
  <c r="F12" i="3" s="1"/>
  <c r="L11" i="1"/>
  <c r="F11" i="3" s="1"/>
  <c r="L10" i="1"/>
  <c r="F10" i="3" s="1"/>
  <c r="P5" i="23"/>
  <c r="P6" i="23"/>
  <c r="P7" i="23"/>
  <c r="P8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4" i="22"/>
  <c r="O25" i="22"/>
  <c r="O58" i="22"/>
  <c r="O59" i="22"/>
  <c r="O62" i="22"/>
  <c r="I23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D46" i="3"/>
  <c r="B46" i="3"/>
  <c r="H43" i="1"/>
  <c r="D43" i="3"/>
  <c r="D43" i="1"/>
  <c r="B43" i="3" s="1"/>
  <c r="H42" i="1"/>
  <c r="D42" i="3" s="1"/>
  <c r="H41" i="1"/>
  <c r="D41" i="3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/>
  <c r="H35" i="1"/>
  <c r="D35" i="3" s="1"/>
  <c r="D35" i="1"/>
  <c r="B35" i="3" s="1"/>
  <c r="H34" i="1"/>
  <c r="D34" i="3" s="1"/>
  <c r="D34" i="1"/>
  <c r="B34" i="3" s="1"/>
  <c r="H33" i="1"/>
  <c r="D33" i="3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D20" i="1"/>
  <c r="B20" i="3" s="1"/>
  <c r="H19" i="1"/>
  <c r="D19" i="3" s="1"/>
  <c r="D19" i="1"/>
  <c r="B19" i="3" s="1"/>
  <c r="H17" i="1"/>
  <c r="D17" i="3" s="1"/>
  <c r="D17" i="1"/>
  <c r="B17" i="3" s="1"/>
  <c r="H16" i="1"/>
  <c r="D16" i="3"/>
  <c r="D16" i="1"/>
  <c r="B16" i="3" s="1"/>
  <c r="H15" i="1"/>
  <c r="D15" i="3" s="1"/>
  <c r="D15" i="1"/>
  <c r="B15" i="3" s="1"/>
  <c r="H14" i="1"/>
  <c r="D14" i="3" s="1"/>
  <c r="D14" i="1"/>
  <c r="B14" i="3"/>
  <c r="H13" i="1"/>
  <c r="D13" i="3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21" i="2"/>
  <c r="E21" i="3" s="1"/>
  <c r="D45" i="3"/>
  <c r="D11" i="2"/>
  <c r="C11" i="3" s="1"/>
  <c r="H12" i="2"/>
  <c r="E12" i="3" s="1"/>
  <c r="F46" i="3"/>
  <c r="F45" i="3"/>
  <c r="H18" i="1" l="1"/>
  <c r="D18" i="3" s="1"/>
  <c r="I18" i="1"/>
  <c r="H27" i="1"/>
  <c r="D27" i="3" s="1"/>
  <c r="I27" i="1"/>
  <c r="K9" i="2"/>
  <c r="M9" i="1"/>
  <c r="K42" i="2"/>
  <c r="M42" i="1"/>
  <c r="K27" i="2"/>
  <c r="K18" i="2"/>
  <c r="L18" i="2" s="1"/>
  <c r="G18" i="3" s="1"/>
  <c r="M18" i="1"/>
  <c r="K20" i="2"/>
  <c r="L20" i="2" s="1"/>
  <c r="G20" i="3" s="1"/>
  <c r="M20" i="1"/>
  <c r="L27" i="1"/>
  <c r="F27" i="3" s="1"/>
  <c r="K29" i="2"/>
  <c r="M29" i="1"/>
  <c r="D18" i="1"/>
  <c r="B18" i="3" s="1"/>
  <c r="E18" i="1"/>
  <c r="C23" i="2"/>
  <c r="D23" i="2" s="1"/>
  <c r="C23" i="3" s="1"/>
  <c r="E23" i="1"/>
  <c r="D42" i="1"/>
  <c r="B42" i="3" s="1"/>
  <c r="E42" i="1"/>
  <c r="H41" i="2"/>
  <c r="E41" i="3" s="1"/>
  <c r="L13" i="2"/>
  <c r="G13" i="3" s="1"/>
  <c r="L10" i="2"/>
  <c r="G10" i="3" s="1"/>
  <c r="L32" i="2"/>
  <c r="G32" i="3" s="1"/>
  <c r="L40" i="2"/>
  <c r="G40" i="3" s="1"/>
  <c r="C29" i="2"/>
  <c r="E29" i="1"/>
  <c r="G20" i="2"/>
  <c r="I20" i="1"/>
  <c r="G23" i="2"/>
  <c r="I23" i="1"/>
  <c r="D20" i="2"/>
  <c r="C20" i="3" s="1"/>
  <c r="D28" i="2"/>
  <c r="C28" i="3" s="1"/>
  <c r="D12" i="2"/>
  <c r="C12" i="3" s="1"/>
  <c r="D24" i="2"/>
  <c r="C24" i="3" s="1"/>
  <c r="D34" i="2"/>
  <c r="C34" i="3" s="1"/>
  <c r="H17" i="2"/>
  <c r="E17" i="3" s="1"/>
  <c r="H39" i="2"/>
  <c r="E39" i="3" s="1"/>
  <c r="H14" i="2"/>
  <c r="E14" i="3" s="1"/>
  <c r="L33" i="2"/>
  <c r="G33" i="3" s="1"/>
  <c r="L41" i="2"/>
  <c r="G41" i="3" s="1"/>
  <c r="L30" i="2"/>
  <c r="G30" i="3" s="1"/>
  <c r="L38" i="2"/>
  <c r="G38" i="3" s="1"/>
  <c r="L39" i="2"/>
  <c r="G39" i="3" s="1"/>
  <c r="D31" i="2"/>
  <c r="C31" i="3" s="1"/>
  <c r="D39" i="2"/>
  <c r="C39" i="3" s="1"/>
  <c r="H33" i="2"/>
  <c r="E33" i="3" s="1"/>
  <c r="L25" i="2"/>
  <c r="G25" i="3" s="1"/>
  <c r="D36" i="2"/>
  <c r="C36" i="3" s="1"/>
  <c r="L19" i="2"/>
  <c r="G19" i="3" s="1"/>
  <c r="D17" i="2"/>
  <c r="C17" i="3" s="1"/>
  <c r="H11" i="2"/>
  <c r="E11" i="3" s="1"/>
  <c r="H38" i="2"/>
  <c r="E38" i="3" s="1"/>
  <c r="D15" i="2"/>
  <c r="C15" i="3" s="1"/>
  <c r="H31" i="2"/>
  <c r="E31" i="3" s="1"/>
  <c r="L21" i="2"/>
  <c r="G21" i="3" s="1"/>
  <c r="D18" i="2"/>
  <c r="C18" i="3" s="1"/>
  <c r="D38" i="2"/>
  <c r="C38" i="3" s="1"/>
  <c r="H32" i="2"/>
  <c r="E32" i="3" s="1"/>
  <c r="K8" i="1"/>
  <c r="D43" i="2"/>
  <c r="C43" i="3" s="1"/>
  <c r="H26" i="2"/>
  <c r="E26" i="3" s="1"/>
  <c r="H36" i="2"/>
  <c r="E36" i="3" s="1"/>
  <c r="L16" i="2"/>
  <c r="G16" i="3" s="1"/>
  <c r="D23" i="1"/>
  <c r="B23" i="3" s="1"/>
  <c r="G18" i="2"/>
  <c r="H18" i="2" s="1"/>
  <c r="E18" i="3" s="1"/>
  <c r="F8" i="1"/>
  <c r="D27" i="2"/>
  <c r="C27" i="3" s="1"/>
  <c r="D35" i="2"/>
  <c r="C35" i="3" s="1"/>
  <c r="H28" i="2"/>
  <c r="E28" i="3" s="1"/>
  <c r="L14" i="2"/>
  <c r="G14" i="3" s="1"/>
  <c r="G8" i="1"/>
  <c r="F20" i="2"/>
  <c r="H20" i="2" s="1"/>
  <c r="E20" i="3" s="1"/>
  <c r="D27" i="1"/>
  <c r="B27" i="3" s="1"/>
  <c r="H13" i="2"/>
  <c r="E13" i="3" s="1"/>
  <c r="H25" i="2"/>
  <c r="E25" i="3" s="1"/>
  <c r="L15" i="2"/>
  <c r="G15" i="3" s="1"/>
  <c r="D46" i="2"/>
  <c r="C46" i="3" s="1"/>
  <c r="O25" i="23"/>
  <c r="P9" i="23"/>
  <c r="P25" i="23" s="1"/>
  <c r="E11" i="4"/>
  <c r="E15" i="4"/>
  <c r="E19" i="4"/>
  <c r="D23" i="4"/>
  <c r="E9" i="4"/>
  <c r="E13" i="4"/>
  <c r="E17" i="4"/>
  <c r="E21" i="4"/>
  <c r="E12" i="4"/>
  <c r="E16" i="4"/>
  <c r="E20" i="4"/>
  <c r="E10" i="4"/>
  <c r="E14" i="4"/>
  <c r="E18" i="4"/>
  <c r="E23" i="4"/>
  <c r="L42" i="2"/>
  <c r="G42" i="3" s="1"/>
  <c r="L42" i="1"/>
  <c r="F42" i="3" s="1"/>
  <c r="H42" i="2"/>
  <c r="E42" i="3" s="1"/>
  <c r="D42" i="2"/>
  <c r="C42" i="3" s="1"/>
  <c r="L37" i="2"/>
  <c r="G37" i="3" s="1"/>
  <c r="L29" i="1"/>
  <c r="F29" i="3" s="1"/>
  <c r="D37" i="2"/>
  <c r="C37" i="3" s="1"/>
  <c r="D29" i="1"/>
  <c r="B29" i="3" s="1"/>
  <c r="K22" i="1"/>
  <c r="D29" i="2"/>
  <c r="C29" i="3" s="1"/>
  <c r="C22" i="1"/>
  <c r="D33" i="2"/>
  <c r="C33" i="3" s="1"/>
  <c r="H29" i="1"/>
  <c r="D29" i="3" s="1"/>
  <c r="F22" i="1"/>
  <c r="F22" i="2" s="1"/>
  <c r="L29" i="2"/>
  <c r="G29" i="3" s="1"/>
  <c r="G29" i="2"/>
  <c r="H29" i="2" s="1"/>
  <c r="E29" i="3" s="1"/>
  <c r="L27" i="2"/>
  <c r="G27" i="3" s="1"/>
  <c r="J22" i="1"/>
  <c r="J22" i="2" s="1"/>
  <c r="G27" i="2"/>
  <c r="H27" i="2" s="1"/>
  <c r="E27" i="3" s="1"/>
  <c r="B22" i="1"/>
  <c r="B22" i="2" s="1"/>
  <c r="L23" i="1"/>
  <c r="F23" i="3" s="1"/>
  <c r="G22" i="1"/>
  <c r="H23" i="1"/>
  <c r="D23" i="3" s="1"/>
  <c r="L23" i="2"/>
  <c r="G23" i="3" s="1"/>
  <c r="H23" i="2"/>
  <c r="E23" i="3" s="1"/>
  <c r="D21" i="2"/>
  <c r="C21" i="3" s="1"/>
  <c r="B8" i="1"/>
  <c r="B8" i="2" s="1"/>
  <c r="J8" i="1"/>
  <c r="J8" i="2" s="1"/>
  <c r="L18" i="1"/>
  <c r="F18" i="3" s="1"/>
  <c r="G9" i="2"/>
  <c r="F9" i="2"/>
  <c r="D9" i="1"/>
  <c r="B9" i="3" s="1"/>
  <c r="J9" i="2"/>
  <c r="L9" i="2" s="1"/>
  <c r="G9" i="3" s="1"/>
  <c r="C9" i="2"/>
  <c r="D9" i="2" s="1"/>
  <c r="C9" i="3" s="1"/>
  <c r="C8" i="1"/>
  <c r="E8" i="1" s="1"/>
  <c r="D8" i="1"/>
  <c r="B8" i="3" s="1"/>
  <c r="L8" i="1"/>
  <c r="F8" i="3" s="1"/>
  <c r="L9" i="1"/>
  <c r="F9" i="3" s="1"/>
  <c r="H8" i="1"/>
  <c r="D8" i="3" s="1"/>
  <c r="F8" i="2"/>
  <c r="H9" i="1"/>
  <c r="D9" i="3" s="1"/>
  <c r="G22" i="2" l="1"/>
  <c r="I22" i="1"/>
  <c r="K8" i="2"/>
  <c r="L8" i="2" s="1"/>
  <c r="G8" i="3" s="1"/>
  <c r="M8" i="1"/>
  <c r="K22" i="2"/>
  <c r="M22" i="1"/>
  <c r="G8" i="2"/>
  <c r="I8" i="1"/>
  <c r="H8" i="2"/>
  <c r="E8" i="3" s="1"/>
  <c r="C22" i="2"/>
  <c r="D22" i="2" s="1"/>
  <c r="C22" i="3" s="1"/>
  <c r="E22" i="1"/>
  <c r="H9" i="2"/>
  <c r="E9" i="3" s="1"/>
  <c r="L22" i="2"/>
  <c r="G22" i="3" s="1"/>
  <c r="K44" i="1"/>
  <c r="F44" i="1"/>
  <c r="H22" i="2"/>
  <c r="E22" i="3" s="1"/>
  <c r="L22" i="1"/>
  <c r="F22" i="3" s="1"/>
  <c r="D22" i="1"/>
  <c r="B22" i="3" s="1"/>
  <c r="B44" i="1"/>
  <c r="G44" i="1"/>
  <c r="H22" i="1"/>
  <c r="D22" i="3" s="1"/>
  <c r="J44" i="1"/>
  <c r="C8" i="2"/>
  <c r="D8" i="2" s="1"/>
  <c r="C8" i="3" s="1"/>
  <c r="C44" i="1"/>
  <c r="K44" i="2"/>
  <c r="E44" i="1" l="1"/>
  <c r="C45" i="1"/>
  <c r="E45" i="1" s="1"/>
  <c r="J45" i="2"/>
  <c r="J45" i="1"/>
  <c r="M44" i="1"/>
  <c r="K45" i="1"/>
  <c r="F45" i="2"/>
  <c r="F45" i="1"/>
  <c r="I44" i="1"/>
  <c r="G45" i="1"/>
  <c r="B44" i="2"/>
  <c r="B45" i="1"/>
  <c r="D45" i="1" s="1"/>
  <c r="F44" i="2"/>
  <c r="B45" i="2"/>
  <c r="L44" i="1"/>
  <c r="F44" i="3" s="1"/>
  <c r="G44" i="2"/>
  <c r="I11" i="2" s="1"/>
  <c r="H44" i="1"/>
  <c r="D44" i="3" s="1"/>
  <c r="D44" i="1"/>
  <c r="B44" i="3" s="1"/>
  <c r="J44" i="2"/>
  <c r="L44" i="2" s="1"/>
  <c r="G44" i="3" s="1"/>
  <c r="C44" i="2"/>
  <c r="M14" i="2"/>
  <c r="M30" i="2"/>
  <c r="M32" i="2"/>
  <c r="M18" i="2"/>
  <c r="M29" i="2"/>
  <c r="M37" i="2"/>
  <c r="M21" i="2"/>
  <c r="M19" i="2"/>
  <c r="M41" i="2"/>
  <c r="M44" i="2"/>
  <c r="M11" i="2"/>
  <c r="M24" i="2"/>
  <c r="M33" i="2"/>
  <c r="M43" i="2"/>
  <c r="M42" i="2"/>
  <c r="M15" i="2"/>
  <c r="M12" i="2"/>
  <c r="M25" i="2"/>
  <c r="M34" i="2"/>
  <c r="M40" i="2"/>
  <c r="M23" i="2"/>
  <c r="M17" i="2"/>
  <c r="M26" i="2"/>
  <c r="M36" i="2"/>
  <c r="M35" i="2"/>
  <c r="M13" i="2"/>
  <c r="M22" i="2"/>
  <c r="M27" i="2"/>
  <c r="M20" i="2"/>
  <c r="M28" i="2"/>
  <c r="M16" i="2"/>
  <c r="M31" i="2"/>
  <c r="M38" i="2"/>
  <c r="M39" i="2"/>
  <c r="M10" i="2"/>
  <c r="M8" i="2"/>
  <c r="M9" i="2"/>
  <c r="M45" i="1" l="1"/>
  <c r="L45" i="1"/>
  <c r="I45" i="1"/>
  <c r="H45" i="1"/>
  <c r="I33" i="2"/>
  <c r="I18" i="2"/>
  <c r="I25" i="2"/>
  <c r="I12" i="2"/>
  <c r="I44" i="2"/>
  <c r="I34" i="2"/>
  <c r="I19" i="2"/>
  <c r="I17" i="2"/>
  <c r="I31" i="2"/>
  <c r="I8" i="2"/>
  <c r="I23" i="2"/>
  <c r="I39" i="2"/>
  <c r="I41" i="2"/>
  <c r="I37" i="2"/>
  <c r="I10" i="2"/>
  <c r="I36" i="2"/>
  <c r="I43" i="2"/>
  <c r="I40" i="2"/>
  <c r="I32" i="2"/>
  <c r="I28" i="2"/>
  <c r="I21" i="2"/>
  <c r="I22" i="2"/>
  <c r="I29" i="2"/>
  <c r="I9" i="2"/>
  <c r="I13" i="2"/>
  <c r="H44" i="2"/>
  <c r="E44" i="3" s="1"/>
  <c r="I35" i="2"/>
  <c r="I16" i="2"/>
  <c r="I27" i="2"/>
  <c r="I26" i="2"/>
  <c r="I15" i="2"/>
  <c r="I42" i="2"/>
  <c r="I24" i="2"/>
  <c r="I38" i="2"/>
  <c r="I14" i="2"/>
  <c r="I20" i="2"/>
  <c r="I30" i="2"/>
  <c r="G46" i="2"/>
  <c r="G45" i="2"/>
  <c r="E9" i="2"/>
  <c r="E16" i="2"/>
  <c r="E29" i="2"/>
  <c r="E26" i="2"/>
  <c r="E31" i="2"/>
  <c r="E42" i="2"/>
  <c r="E27" i="2"/>
  <c r="E21" i="2"/>
  <c r="E36" i="2"/>
  <c r="E37" i="2"/>
  <c r="E18" i="2"/>
  <c r="E22" i="2"/>
  <c r="E44" i="2"/>
  <c r="E38" i="2"/>
  <c r="E32" i="2"/>
  <c r="E8" i="2"/>
  <c r="E19" i="2"/>
  <c r="E12" i="2"/>
  <c r="D44" i="2"/>
  <c r="C44" i="3" s="1"/>
  <c r="E11" i="2"/>
  <c r="E13" i="2"/>
  <c r="E24" i="2"/>
  <c r="E30" i="2"/>
  <c r="E41" i="2"/>
  <c r="E33" i="2"/>
  <c r="E40" i="2"/>
  <c r="E28" i="2"/>
  <c r="E10" i="2"/>
  <c r="E35" i="2"/>
  <c r="E20" i="2"/>
  <c r="E14" i="2"/>
  <c r="E23" i="2"/>
  <c r="E17" i="2"/>
  <c r="E43" i="2"/>
  <c r="E25" i="2"/>
  <c r="E15" i="2"/>
  <c r="E34" i="2"/>
  <c r="E39" i="2"/>
  <c r="K46" i="2"/>
  <c r="K45" i="2"/>
  <c r="M45" i="2" l="1"/>
  <c r="L45" i="2"/>
  <c r="G45" i="3" s="1"/>
  <c r="M46" i="2"/>
  <c r="L46" i="2"/>
  <c r="G46" i="3" s="1"/>
  <c r="H45" i="2"/>
  <c r="E45" i="3" s="1"/>
  <c r="I45" i="2"/>
  <c r="I46" i="2"/>
  <c r="H46" i="2"/>
  <c r="E46" i="3" s="1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<sst xmlns="http://schemas.openxmlformats.org/spreadsheetml/2006/main" count="421" uniqueCount="228">
  <si>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</si>
  <si>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</si>
  <si>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</si>
  <si>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</si>
  <si>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</si>
  <si>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</si>
  <si>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</si>
  <si>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</si>
  <si>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</si>
  <si>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</si>
  <si>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</si>
  <si>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</si>
  <si>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</si>
  <si>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</si>
  <si>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</si>
  <si>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</si>
  <si>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</si>
  <si>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</si>
  <si>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</si>
  <si>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</si>
  <si>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</si>
  <si>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</si>
  <si>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</si>
  <si>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</si>
  <si>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</si>
  <si>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</si>
  <si>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</si>
  <si>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</si>
  <si>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</si>
  <si>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</si>
  <si>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</si>
  <si>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</si>
  <si>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</si>
  <si>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</si>
  <si>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</si>
  <si>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</si>
  <si>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</si>
  <si>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</si>
  <si>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</si>
  <si>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</si>
  <si>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</si>
  <si>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</si>
  <si>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</si>
  <si>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</si>
  <si>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</si>
  <si>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</si>
  <si>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</si>
  <si>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</si>
  <si>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</si>
  <si>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</si>
  <si>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</si>
  <si>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</si>
  <si>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</si>
  <si>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</si>
  <si>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</si>
  <si>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</si>
  <si>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</si>
  <si>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</si>
  <si>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</si>
  <si>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</si>
  <si>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</si>
  <si>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</si>
  <si>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</si>
  <si>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</si>
  <si>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</si>
  <si>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</si>
  <si>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</si>
  <si>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</si>
  <si>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</si>
  <si>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</si>
  <si>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</si>
  <si>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</si>
  <si>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</si>
  <si>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</si>
  <si>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</si>
  <si>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</si>
  <si>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</si>
  <si>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</si>
  <si>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</si>
  <si>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</si>
  <si>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</si>
  <si>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</si>
  <si>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</si>
  <si>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</si>
  <si>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</si>
  <si>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</si>
  <si>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</si>
  <si>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</si>
  <si>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</si>
  <si>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</si>
  <si>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</si>
  <si>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</si>
  <si>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</si>
  <si>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</si>
  <si>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</si>
  <si>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</si>
  <si>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</si>
  <si>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</si>
  <si>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</si>
  <si>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</si>
  <si>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</si>
  <si>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</si>
  <si>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</si>
  <si>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</si>
  <si>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</si>
  <si>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</si>
  <si>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</si>
  <si>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</si>
  <si>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</si>
  <si>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</si>
  <si>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</si>
  <si>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</si>
  <si>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</si>
  <si>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</si>
  <si>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</si>
  <si>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</si>
  <si>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1 Mart - 31 Mart</t>
  </si>
  <si>
    <t>1 Nisan - 31 Mart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</si>
  <si>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</si>
  <si>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</si>
  <si>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('22/'21)</t>
  </si>
  <si>
    <t xml:space="preserve"> Pay(22)  (%)</t>
  </si>
  <si>
    <t>MART  (2021/2020)</t>
  </si>
  <si>
    <t>OCAK - MART (2021/2020)</t>
  </si>
  <si>
    <t>2022 YILI İHRACATIMIZDA İLK 20 ÜLKE (1.000 $)</t>
  </si>
  <si>
    <t>2022 İHRACAT RAKAMLARI - TL</t>
  </si>
  <si>
    <t>1 - 31 MART İHRACAT RAKAMLARI</t>
  </si>
  <si>
    <t xml:space="preserve">SEKTÖREL BAZDA İHRACAT RAKAMLARI -1.000 $ </t>
  </si>
  <si>
    <t>1 - 31 MART</t>
  </si>
  <si>
    <t>1 OCAK  -  31 MART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</si>
  <si>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</si>
  <si>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</si>
  <si>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</si>
  <si>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</si>
  <si>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</si>
  <si>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</si>
  <si>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</si>
  <si>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</si>
  <si>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</si>
  <si>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</si>
  <si>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</si>
  <si>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</si>
  <si>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</si>
  <si>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</si>
  <si>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</si>
  <si>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</si>
  <si>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</si>
  <si>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</si>
  <si>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</si>
  <si>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</si>
  <si>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</si>
  <si>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</si>
  <si>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</si>
  <si>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</si>
  <si>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</si>
  <si>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</si>
  <si>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</si>
  <si>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</si>
  <si>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</si>
  <si>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1 - 31 MART</t>
  </si>
  <si>
    <t>2022  1 - 31 MART</t>
  </si>
  <si>
    <t>SVAZİLAND</t>
  </si>
  <si>
    <t>MAKAO</t>
  </si>
  <si>
    <t>ANTİGUA VE BARBUDA</t>
  </si>
  <si>
    <t>NAMİBYA</t>
  </si>
  <si>
    <t>MARŞAL ADALARI</t>
  </si>
  <si>
    <t>FİLİPİNLER</t>
  </si>
  <si>
    <t>MALAVİ</t>
  </si>
  <si>
    <t>RUANDA</t>
  </si>
  <si>
    <t>LAOS</t>
  </si>
  <si>
    <t>TOGO</t>
  </si>
  <si>
    <t>ALMANYA</t>
  </si>
  <si>
    <t>ABD</t>
  </si>
  <si>
    <t>İTALYA</t>
  </si>
  <si>
    <t>BİRLEŞİK KRALLIK</t>
  </si>
  <si>
    <t>IRAK</t>
  </si>
  <si>
    <t>İSPANYA</t>
  </si>
  <si>
    <t>HOLLANDA</t>
  </si>
  <si>
    <t>FRANSA</t>
  </si>
  <si>
    <t>ROMANYA</t>
  </si>
  <si>
    <t>İSRAİL</t>
  </si>
  <si>
    <t>İSTANBUL</t>
  </si>
  <si>
    <t>KOCAELI</t>
  </si>
  <si>
    <t>BURSA</t>
  </si>
  <si>
    <t>İZMIR</t>
  </si>
  <si>
    <t>ANKARA</t>
  </si>
  <si>
    <t>GAZIANTEP</t>
  </si>
  <si>
    <t>DENIZLI</t>
  </si>
  <si>
    <t>MANISA</t>
  </si>
  <si>
    <t>SAKARYA</t>
  </si>
  <si>
    <t>HATAY</t>
  </si>
  <si>
    <t>BINGÖL</t>
  </si>
  <si>
    <t>NEVŞEHIR</t>
  </si>
  <si>
    <t>ELAZIĞ</t>
  </si>
  <si>
    <t>BITLIS</t>
  </si>
  <si>
    <t>ZONGULDAK</t>
  </si>
  <si>
    <t>ÇORUM</t>
  </si>
  <si>
    <t>MUŞ</t>
  </si>
  <si>
    <t>AKSARAY</t>
  </si>
  <si>
    <t>KARS</t>
  </si>
  <si>
    <t>BATMAN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</si>
  <si>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</si>
  <si>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</si>
  <si>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</si>
  <si>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</si>
  <si>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</si>
  <si>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</si>
  <si>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</si>
  <si>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</si>
  <si>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</si>
  <si>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</si>
  <si>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</si>
  <si>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</si>
  <si>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</si>
  <si>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</si>
  <si>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POLONYA</t>
  </si>
  <si>
    <t>MISIR</t>
  </si>
  <si>
    <t>BELÇİKA</t>
  </si>
  <si>
    <t>RUSYA FEDERASYONU</t>
  </si>
  <si>
    <t>BULGARİSTAN</t>
  </si>
  <si>
    <t>FAS</t>
  </si>
  <si>
    <t>YUNANİSTAN</t>
  </si>
  <si>
    <t>LİBYA</t>
  </si>
  <si>
    <t>BAE</t>
  </si>
  <si>
    <t>ÇİN</t>
  </si>
  <si>
    <t>İhracatçı Birlikleri Kaydından Muaf İhracat ile Antrepo ve Serbest Bölgeler Farkı</t>
  </si>
  <si>
    <t>GENEL İHRACAT TOPLAMI</t>
  </si>
  <si>
    <t>1 Ocak - 31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</si>
</sst>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17" fillId="0" borderId="0" xfId="2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'2002_2022_AYLIK_IHR'!$C$25:$N$25</c:f>
              <c:numCache>
                <c:formatCode>#,##0</c:formatCode>
                <c:ptCount val="12"/>
                <c:pt idx="0">
                  <c:v>11079346.326389998</c:v>
                </c:pt>
                <c:pt idx="1">
                  <c:v>11948747.746309999</c:v>
                </c:pt>
                <c:pt idx="2">
                  <c:v>14119863.091700001</c:v>
                </c:pt>
                <c:pt idx="3">
                  <c:v>14142379.65969</c:v>
                </c:pt>
                <c:pt idx="4">
                  <c:v>12586706.76348</c:v>
                </c:pt>
                <c:pt idx="5">
                  <c:v>15240947.107720001</c:v>
                </c:pt>
                <c:pt idx="6">
                  <c:v>12621173.753240002</c:v>
                </c:pt>
                <c:pt idx="7">
                  <c:v>14410614.475</c:v>
                </c:pt>
                <c:pt idx="8">
                  <c:v>15809752.110520002</c:v>
                </c:pt>
                <c:pt idx="9">
                  <c:v>15698590.286570001</c:v>
                </c:pt>
                <c:pt idx="10">
                  <c:v>16265256.049859997</c:v>
                </c:pt>
                <c:pt idx="11">
                  <c:v>16896790.599179998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A-4CA8-875D-64F9AB424397}"/>
            </c:ext>
          </c:extLst>
        </c:ser>
        <c:ser>
          <c:idx val="1"/>
          <c:order val="1"/>
          <c:tx>
            <c:strRef>
              <c:f>'2002_2022_AYLIK_IHR'!$A$24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'2002_2022_AYLIK_IHR'!$C$24:$N$24</c:f>
              <c:numCache>
                <c:formatCode>#,##0</c:formatCode>
                <c:ptCount val="12"/>
                <c:pt idx="0">
                  <c:v>13100925.32109</c:v>
                </c:pt>
                <c:pt idx="1">
                  <c:v>14990745.663730003</c:v>
                </c:pt>
                <c:pt idx="2">
                  <c:v>17155505.24853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A-4CA8-875D-64F9AB42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62080"/>
        <c:axId val="1959860992"/>
      </c:lineChart>
      <c:catAx>
        <c:axId val="19598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98609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2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'2002_2022_AYLIK_IHR'!$C$10:$N$10</c:f>
              <c:numCache>
                <c:formatCode>#,##0</c:formatCode>
                <c:ptCount val="12"/>
                <c:pt idx="0">
                  <c:v>119603.62243</c:v>
                </c:pt>
                <c:pt idx="1">
                  <c:v>127300.02524</c:v>
                </c:pt>
                <c:pt idx="2">
                  <c:v>156347.65237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F-4784-9AC3-12055A8D5BB0}"/>
            </c:ext>
          </c:extLst>
        </c:ser>
        <c:ser>
          <c:idx val="0"/>
          <c:order val="1"/>
          <c:tx>
            <c:strRef>
              <c:f>'2002_2022_AYLIK_IHR'!$A$11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121973.27202</c:v>
                </c:pt>
                <c:pt idx="4">
                  <c:v>104860.76384</c:v>
                </c:pt>
                <c:pt idx="5">
                  <c:v>110671.37599</c:v>
                </c:pt>
                <c:pt idx="6">
                  <c:v>71836.562160000001</c:v>
                </c:pt>
                <c:pt idx="7">
                  <c:v>113519.8511</c:v>
                </c:pt>
                <c:pt idx="8">
                  <c:v>159837.88894999999</c:v>
                </c:pt>
                <c:pt idx="9">
                  <c:v>194930.05072</c:v>
                </c:pt>
                <c:pt idx="10">
                  <c:v>176392.32529000001</c:v>
                </c:pt>
                <c:pt idx="11">
                  <c:v>170208.39152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F-4784-9AC3-12055A8D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51008"/>
        <c:axId val="2085443936"/>
      </c:lineChart>
      <c:catAx>
        <c:axId val="20854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544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443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5451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'2002_2022_AYLIK_IHR'!$C$12:$N$12</c:f>
              <c:numCache>
                <c:formatCode>#,##0</c:formatCode>
                <c:ptCount val="12"/>
                <c:pt idx="0">
                  <c:v>182655.11846999999</c:v>
                </c:pt>
                <c:pt idx="1">
                  <c:v>166630.87542</c:v>
                </c:pt>
                <c:pt idx="2">
                  <c:v>148927.59927000001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9-4E01-99B5-5C6C754ADFC7}"/>
            </c:ext>
          </c:extLst>
        </c:ser>
        <c:ser>
          <c:idx val="0"/>
          <c:order val="1"/>
          <c:tx>
            <c:strRef>
              <c:f>'2002_2022_AYLIK_IHR'!$A$13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201617.58622999999</c:v>
                </c:pt>
                <c:pt idx="9">
                  <c:v>250610.34516</c:v>
                </c:pt>
                <c:pt idx="10">
                  <c:v>277980.59620000003</c:v>
                </c:pt>
                <c:pt idx="11">
                  <c:v>248312.76944999999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9-4E01-99B5-5C6C754A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1488"/>
        <c:axId val="2086818560"/>
      </c:lineChart>
      <c:catAx>
        <c:axId val="20868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1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185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11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47521.977169999998</c:v>
                </c:pt>
                <c:pt idx="2">
                  <c:v>31412.3138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E-402F-84D6-EC9177277615}"/>
            </c:ext>
          </c:extLst>
        </c:ser>
        <c:ser>
          <c:idx val="0"/>
          <c:order val="1"/>
          <c:tx>
            <c:strRef>
              <c:f>'2002_2022_AYLIK_IHR'!$A$15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E-402F-84D6-EC917727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8016"/>
        <c:axId val="2086813120"/>
      </c:lineChart>
      <c:catAx>
        <c:axId val="20868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1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13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18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55597.670039999997</c:v>
                </c:pt>
                <c:pt idx="2">
                  <c:v>64566.509019999998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E8F-9159-48AF9A88318D}"/>
            </c:ext>
          </c:extLst>
        </c:ser>
        <c:ser>
          <c:idx val="0"/>
          <c:order val="1"/>
          <c:tx>
            <c:strRef>
              <c:f>'2002_2022_AYLIK_IHR'!$A$17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100955.42874</c:v>
                </c:pt>
                <c:pt idx="9">
                  <c:v>76724.234389999998</c:v>
                </c:pt>
                <c:pt idx="10">
                  <c:v>57727.288930000002</c:v>
                </c:pt>
                <c:pt idx="11">
                  <c:v>77762.280119999996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E8F-9159-48AF9A88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20736"/>
        <c:axId val="2086821280"/>
      </c:lineChart>
      <c:catAx>
        <c:axId val="20868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2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21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20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'2002_2022_AYLIK_IHR'!$C$18:$N$18</c:f>
              <c:numCache>
                <c:formatCode>#,##0</c:formatCode>
                <c:ptCount val="12"/>
                <c:pt idx="0">
                  <c:v>12419.65381</c:v>
                </c:pt>
                <c:pt idx="1">
                  <c:v>15709.880440000001</c:v>
                </c:pt>
                <c:pt idx="2">
                  <c:v>17046.849740000001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5-4C51-8935-DFC00A7C4A65}"/>
            </c:ext>
          </c:extLst>
        </c:ser>
        <c:ser>
          <c:idx val="0"/>
          <c:order val="1"/>
          <c:tx>
            <c:strRef>
              <c:f>'2002_2022_AYLIK_IHR'!$A$19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5-4C51-8935-DFC00A7C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21824"/>
        <c:axId val="2086822368"/>
      </c:lineChart>
      <c:catAx>
        <c:axId val="20868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2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223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21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'2002_2022_AYLIK_IHR'!$C$20:$N$20</c:f>
              <c:numCache>
                <c:formatCode>#,##0</c:formatCode>
                <c:ptCount val="12"/>
                <c:pt idx="0">
                  <c:v>300316.28318000003</c:v>
                </c:pt>
                <c:pt idx="1">
                  <c:v>316265.09630999999</c:v>
                </c:pt>
                <c:pt idx="2">
                  <c:v>383117.18962999998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B-430A-9241-564184664116}"/>
            </c:ext>
          </c:extLst>
        </c:ser>
        <c:ser>
          <c:idx val="0"/>
          <c:order val="1"/>
          <c:tx>
            <c:strRef>
              <c:f>'2002_2022_AYLIK_IHR'!$A$21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299539.05277000001</c:v>
                </c:pt>
                <c:pt idx="9">
                  <c:v>288750.81549000001</c:v>
                </c:pt>
                <c:pt idx="10">
                  <c:v>321677.4583</c:v>
                </c:pt>
                <c:pt idx="11">
                  <c:v>407124.58727999998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B-430A-9241-564184664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2032"/>
        <c:axId val="2086823456"/>
      </c:lineChart>
      <c:catAx>
        <c:axId val="20868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2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23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12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'2002_2022_AYLIK_IHR'!$C$22:$N$22</c:f>
              <c:numCache>
                <c:formatCode>#,##0</c:formatCode>
                <c:ptCount val="12"/>
                <c:pt idx="0">
                  <c:v>557672.19518000004</c:v>
                </c:pt>
                <c:pt idx="1">
                  <c:v>622756.24031999998</c:v>
                </c:pt>
                <c:pt idx="2">
                  <c:v>752850.61667000002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D-45AC-906F-30EB86701089}"/>
            </c:ext>
          </c:extLst>
        </c:ser>
        <c:ser>
          <c:idx val="0"/>
          <c:order val="1"/>
          <c:tx>
            <c:strRef>
              <c:f>'2002_2022_AYLIK_IHR'!$A$23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'2002_2022_AYLIK_IHR'!$C$23:$N$23</c:f>
              <c:numCache>
                <c:formatCode>#,##0</c:formatCode>
                <c:ptCount val="12"/>
                <c:pt idx="0">
                  <c:v>453138.95513999998</c:v>
                </c:pt>
                <c:pt idx="1">
                  <c:v>479065.09509000002</c:v>
                </c:pt>
                <c:pt idx="2">
                  <c:v>580656.74722999998</c:v>
                </c:pt>
                <c:pt idx="3">
                  <c:v>581266.61719999998</c:v>
                </c:pt>
                <c:pt idx="4">
                  <c:v>501065.42385000002</c:v>
                </c:pt>
                <c:pt idx="5">
                  <c:v>613094.48181000003</c:v>
                </c:pt>
                <c:pt idx="6">
                  <c:v>505779.56637000002</c:v>
                </c:pt>
                <c:pt idx="7">
                  <c:v>605153.56519999995</c:v>
                </c:pt>
                <c:pt idx="8">
                  <c:v>650965.75870999997</c:v>
                </c:pt>
                <c:pt idx="9">
                  <c:v>613726.03469999996</c:v>
                </c:pt>
                <c:pt idx="10">
                  <c:v>694366.74338</c:v>
                </c:pt>
                <c:pt idx="11">
                  <c:v>713059.14989999996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D-45AC-906F-30EB8670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24544"/>
        <c:axId val="2086817472"/>
      </c:lineChart>
      <c:catAx>
        <c:axId val="20868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1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17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24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'2002_2022_AYLIK_IHR'!$C$26:$N$26</c:f>
              <c:numCache>
                <c:formatCode>#,##0</c:formatCode>
                <c:ptCount val="12"/>
                <c:pt idx="0">
                  <c:v>815565.32050000003</c:v>
                </c:pt>
                <c:pt idx="1">
                  <c:v>881911.19365000003</c:v>
                </c:pt>
                <c:pt idx="2">
                  <c:v>952683.07782000001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3-4DB5-BCCC-28C0D20DBA5D}"/>
            </c:ext>
          </c:extLst>
        </c:ser>
        <c:ser>
          <c:idx val="0"/>
          <c:order val="1"/>
          <c:tx>
            <c:strRef>
              <c:f>'2002_2022_AYLIK_IHR'!$A$27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'2002_2022_AYLIK_IHR'!$C$27:$N$27</c:f>
              <c:numCache>
                <c:formatCode>#,##0</c:formatCode>
                <c:ptCount val="12"/>
                <c:pt idx="0">
                  <c:v>730163.91564000002</c:v>
                </c:pt>
                <c:pt idx="1">
                  <c:v>744922.37257999997</c:v>
                </c:pt>
                <c:pt idx="2">
                  <c:v>868474.40748000005</c:v>
                </c:pt>
                <c:pt idx="3">
                  <c:v>877324.87653999997</c:v>
                </c:pt>
                <c:pt idx="4">
                  <c:v>743328.25338000001</c:v>
                </c:pt>
                <c:pt idx="5">
                  <c:v>898598.26983</c:v>
                </c:pt>
                <c:pt idx="6">
                  <c:v>723515.06003000005</c:v>
                </c:pt>
                <c:pt idx="7">
                  <c:v>828016.05160999997</c:v>
                </c:pt>
                <c:pt idx="8">
                  <c:v>943461.77951000002</c:v>
                </c:pt>
                <c:pt idx="9">
                  <c:v>917046.35251</c:v>
                </c:pt>
                <c:pt idx="10">
                  <c:v>936079.82588000002</c:v>
                </c:pt>
                <c:pt idx="11">
                  <c:v>932247.99049999996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3-4DB5-BCCC-28C0D20D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09312"/>
        <c:axId val="2086809856"/>
      </c:lineChart>
      <c:catAx>
        <c:axId val="20868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0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09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09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'2002_2022_AYLIK_IHR'!$C$28:$N$28</c:f>
              <c:numCache>
                <c:formatCode>#,##0</c:formatCode>
                <c:ptCount val="12"/>
                <c:pt idx="0">
                  <c:v>133251.19185999999</c:v>
                </c:pt>
                <c:pt idx="1">
                  <c:v>177624.54696000001</c:v>
                </c:pt>
                <c:pt idx="2">
                  <c:v>192086.75245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C-4E91-B29F-DB5DF112D2C0}"/>
            </c:ext>
          </c:extLst>
        </c:ser>
        <c:ser>
          <c:idx val="0"/>
          <c:order val="1"/>
          <c:tx>
            <c:strRef>
              <c:f>'2002_2022_AYLIK_IHR'!$A$29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'2002_2022_AYLIK_IHR'!$C$29:$N$29</c:f>
              <c:numCache>
                <c:formatCode>#,##0</c:formatCode>
                <c:ptCount val="12"/>
                <c:pt idx="0">
                  <c:v>109745.92219</c:v>
                </c:pt>
                <c:pt idx="1">
                  <c:v>128850.66499999999</c:v>
                </c:pt>
                <c:pt idx="2">
                  <c:v>157427.59362999999</c:v>
                </c:pt>
                <c:pt idx="3">
                  <c:v>142915.7401</c:v>
                </c:pt>
                <c:pt idx="4">
                  <c:v>100678.12293</c:v>
                </c:pt>
                <c:pt idx="5">
                  <c:v>152973.17366</c:v>
                </c:pt>
                <c:pt idx="6">
                  <c:v>144667.12411</c:v>
                </c:pt>
                <c:pt idx="7">
                  <c:v>156709.12104999999</c:v>
                </c:pt>
                <c:pt idx="8">
                  <c:v>171872.45349000001</c:v>
                </c:pt>
                <c:pt idx="9">
                  <c:v>159318.87216999999</c:v>
                </c:pt>
                <c:pt idx="10">
                  <c:v>148405.95078000001</c:v>
                </c:pt>
                <c:pt idx="11">
                  <c:v>158249.92295000001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C-4E91-B29F-DB5DF112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5840"/>
        <c:axId val="2087905072"/>
      </c:lineChart>
      <c:catAx>
        <c:axId val="20868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050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815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'2002_2022_AYLIK_IHR'!$C$30:$N$30</c:f>
              <c:numCache>
                <c:formatCode>#,##0</c:formatCode>
                <c:ptCount val="12"/>
                <c:pt idx="0">
                  <c:v>198504.42441000001</c:v>
                </c:pt>
                <c:pt idx="1">
                  <c:v>251144.81901000001</c:v>
                </c:pt>
                <c:pt idx="2">
                  <c:v>260281.46075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7-4110-9A8C-704E63A1A6CE}"/>
            </c:ext>
          </c:extLst>
        </c:ser>
        <c:ser>
          <c:idx val="0"/>
          <c:order val="1"/>
          <c:tx>
            <c:strRef>
              <c:f>'2002_2022_AYLIK_IHR'!$A$31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271362.51105999999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282954.31066000002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7-4110-9A8C-704E63A1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01808"/>
        <c:axId val="2087909424"/>
      </c:lineChart>
      <c:catAx>
        <c:axId val="208790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094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1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530547.98011999996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4-461A-9A26-7BC442BAAB3A}"/>
            </c:ext>
          </c:extLst>
        </c:ser>
        <c:ser>
          <c:idx val="1"/>
          <c:order val="1"/>
          <c:tx>
            <c:strRef>
              <c:f>'2002_2022_AYLIK_IHR'!$A$58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'2002_2022_AYLIK_IHR'!$C$58:$N$58</c:f>
              <c:numCache>
                <c:formatCode>#,##0</c:formatCode>
                <c:ptCount val="12"/>
                <c:pt idx="0">
                  <c:v>497269.32218999998</c:v>
                </c:pt>
                <c:pt idx="1">
                  <c:v>473630.01871999999</c:v>
                </c:pt>
                <c:pt idx="2">
                  <c:v>556412.22987000004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4-461A-9A26-7BC442BA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69152"/>
        <c:axId val="1959870784"/>
      </c:lineChart>
      <c:catAx>
        <c:axId val="19598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7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9870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9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'2002_2022_AYLIK_IHR'!$C$32:$N$32</c:f>
              <c:numCache>
                <c:formatCode>#,##0</c:formatCode>
                <c:ptCount val="12"/>
                <c:pt idx="0">
                  <c:v>2131021.30412</c:v>
                </c:pt>
                <c:pt idx="1">
                  <c:v>2396350.4692899999</c:v>
                </c:pt>
                <c:pt idx="2">
                  <c:v>2983420.3207899998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B-4EC3-AA28-D9C05370EB10}"/>
            </c:ext>
          </c:extLst>
        </c:ser>
        <c:ser>
          <c:idx val="0"/>
          <c:order val="1"/>
          <c:tx>
            <c:strRef>
              <c:f>'2002_2022_AYLIK_IHR'!$A$33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'2002_2022_AYLIK_IHR'!$C$33:$N$33</c:f>
              <c:numCache>
                <c:formatCode>#,##0</c:formatCode>
                <c:ptCount val="12"/>
                <c:pt idx="0">
                  <c:v>1640958.38588</c:v>
                </c:pt>
                <c:pt idx="1">
                  <c:v>1672633.9495900001</c:v>
                </c:pt>
                <c:pt idx="2">
                  <c:v>1994036.58134</c:v>
                </c:pt>
                <c:pt idx="3">
                  <c:v>2166002.9252200001</c:v>
                </c:pt>
                <c:pt idx="4">
                  <c:v>2138090.2680700002</c:v>
                </c:pt>
                <c:pt idx="5">
                  <c:v>2371411.5669900002</c:v>
                </c:pt>
                <c:pt idx="6">
                  <c:v>1911914.3693200001</c:v>
                </c:pt>
                <c:pt idx="7">
                  <c:v>2047691.6095400001</c:v>
                </c:pt>
                <c:pt idx="8">
                  <c:v>2272379.6764600002</c:v>
                </c:pt>
                <c:pt idx="9">
                  <c:v>2262964.0400999999</c:v>
                </c:pt>
                <c:pt idx="10">
                  <c:v>2392712.1421099999</c:v>
                </c:pt>
                <c:pt idx="11">
                  <c:v>2480063.8705600002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B-4EC3-AA28-D9C05370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10512"/>
        <c:axId val="2087914864"/>
      </c:lineChart>
      <c:catAx>
        <c:axId val="208791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1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148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10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'2002_2022_AYLIK_IHR'!$C$42:$N$42</c:f>
              <c:numCache>
                <c:formatCode>#,##0</c:formatCode>
                <c:ptCount val="12"/>
                <c:pt idx="0">
                  <c:v>711795.65881000005</c:v>
                </c:pt>
                <c:pt idx="1">
                  <c:v>814580.22112999996</c:v>
                </c:pt>
                <c:pt idx="2">
                  <c:v>912913.37942000001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A-485F-B58C-17B9FA5A284A}"/>
            </c:ext>
          </c:extLst>
        </c:ser>
        <c:ser>
          <c:idx val="0"/>
          <c:order val="1"/>
          <c:tx>
            <c:strRef>
              <c:f>'2002_2022_AYLIK_IHR'!$A$43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'2002_2022_AYLIK_IHR'!$C$43:$N$43</c:f>
              <c:numCache>
                <c:formatCode>#,##0</c:formatCode>
                <c:ptCount val="12"/>
                <c:pt idx="0">
                  <c:v>650781.26960999996</c:v>
                </c:pt>
                <c:pt idx="1">
                  <c:v>683876.59362000006</c:v>
                </c:pt>
                <c:pt idx="2">
                  <c:v>783728.59621999995</c:v>
                </c:pt>
                <c:pt idx="3">
                  <c:v>821286.06680999999</c:v>
                </c:pt>
                <c:pt idx="4">
                  <c:v>734997.35328000004</c:v>
                </c:pt>
                <c:pt idx="5">
                  <c:v>827020.10682999995</c:v>
                </c:pt>
                <c:pt idx="6">
                  <c:v>696349.63722999999</c:v>
                </c:pt>
                <c:pt idx="7">
                  <c:v>758163.18646999996</c:v>
                </c:pt>
                <c:pt idx="8">
                  <c:v>875291.98338999995</c:v>
                </c:pt>
                <c:pt idx="9">
                  <c:v>807808.88491999998</c:v>
                </c:pt>
                <c:pt idx="10">
                  <c:v>838238.79861000006</c:v>
                </c:pt>
                <c:pt idx="11">
                  <c:v>935566.77682000003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A-485F-B58C-17B9FA5A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12144"/>
        <c:axId val="2087913232"/>
      </c:lineChart>
      <c:catAx>
        <c:axId val="208791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1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132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12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'2002_2022_AYLIK_IHR'!$C$36:$N$36</c:f>
              <c:numCache>
                <c:formatCode>#,##0</c:formatCode>
                <c:ptCount val="12"/>
                <c:pt idx="0">
                  <c:v>2228660.83421</c:v>
                </c:pt>
                <c:pt idx="1">
                  <c:v>2554723.57907</c:v>
                </c:pt>
                <c:pt idx="2">
                  <c:v>2695220.6048300001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7-4991-9F7C-4237A0F13998}"/>
            </c:ext>
          </c:extLst>
        </c:ser>
        <c:ser>
          <c:idx val="0"/>
          <c:order val="1"/>
          <c:tx>
            <c:strRef>
              <c:f>'2002_2022_AYLIK_IHR'!$A$37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'2002_2022_AYLIK_IHR'!$C$37:$N$37</c:f>
              <c:numCache>
                <c:formatCode>#,##0</c:formatCode>
                <c:ptCount val="12"/>
                <c:pt idx="0">
                  <c:v>2266225.0534399999</c:v>
                </c:pt>
                <c:pt idx="1">
                  <c:v>2530671.6601999998</c:v>
                </c:pt>
                <c:pt idx="2">
                  <c:v>2890105.5906099998</c:v>
                </c:pt>
                <c:pt idx="3">
                  <c:v>2462181.5590300001</c:v>
                </c:pt>
                <c:pt idx="4">
                  <c:v>1880243.0636199999</c:v>
                </c:pt>
                <c:pt idx="5">
                  <c:v>2350283.6395200002</c:v>
                </c:pt>
                <c:pt idx="6">
                  <c:v>1981816.7722199999</c:v>
                </c:pt>
                <c:pt idx="7">
                  <c:v>2417867.1361799999</c:v>
                </c:pt>
                <c:pt idx="8">
                  <c:v>2465205.3393199998</c:v>
                </c:pt>
                <c:pt idx="9">
                  <c:v>2603983.7495200001</c:v>
                </c:pt>
                <c:pt idx="10">
                  <c:v>2529283.7825500001</c:v>
                </c:pt>
                <c:pt idx="11">
                  <c:v>2957652.42931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7-4991-9F7C-4237A0F1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03984"/>
        <c:axId val="2087908336"/>
      </c:lineChart>
      <c:catAx>
        <c:axId val="208790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08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3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'2002_2022_AYLIK_IHR'!$C$40:$N$40</c:f>
              <c:numCache>
                <c:formatCode>#,##0</c:formatCode>
                <c:ptCount val="12"/>
                <c:pt idx="0">
                  <c:v>982023.96148000006</c:v>
                </c:pt>
                <c:pt idx="1">
                  <c:v>1175666.77881</c:v>
                </c:pt>
                <c:pt idx="2">
                  <c:v>1370389.73297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B-4C81-9707-0D1114D24A5D}"/>
            </c:ext>
          </c:extLst>
        </c:ser>
        <c:ser>
          <c:idx val="0"/>
          <c:order val="1"/>
          <c:tx>
            <c:strRef>
              <c:f>'2002_2022_AYLIK_IHR'!$A$41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'2002_2022_AYLIK_IHR'!$C$41:$N$41</c:f>
              <c:numCache>
                <c:formatCode>#,##0</c:formatCode>
                <c:ptCount val="12"/>
                <c:pt idx="0">
                  <c:v>894345.40689999994</c:v>
                </c:pt>
                <c:pt idx="1">
                  <c:v>1063990.71875</c:v>
                </c:pt>
                <c:pt idx="2">
                  <c:v>1254808.62084</c:v>
                </c:pt>
                <c:pt idx="3">
                  <c:v>1251404.8621700001</c:v>
                </c:pt>
                <c:pt idx="4">
                  <c:v>1098938.99734</c:v>
                </c:pt>
                <c:pt idx="5">
                  <c:v>1304150.33828</c:v>
                </c:pt>
                <c:pt idx="6">
                  <c:v>1000153.66888</c:v>
                </c:pt>
                <c:pt idx="7">
                  <c:v>1204991.73376</c:v>
                </c:pt>
                <c:pt idx="8">
                  <c:v>1276311.63044</c:v>
                </c:pt>
                <c:pt idx="9">
                  <c:v>1231094.52966</c:v>
                </c:pt>
                <c:pt idx="10">
                  <c:v>1268168.8679200001</c:v>
                </c:pt>
                <c:pt idx="11">
                  <c:v>1314601.3300300001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B-4C81-9707-0D1114D2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08880"/>
        <c:axId val="2087902896"/>
      </c:lineChart>
      <c:catAx>
        <c:axId val="20879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02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8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'2002_2022_AYLIK_IHR'!$C$34:$N$34</c:f>
              <c:numCache>
                <c:formatCode>#,##0</c:formatCode>
                <c:ptCount val="12"/>
                <c:pt idx="0">
                  <c:v>1593450.50666</c:v>
                </c:pt>
                <c:pt idx="1">
                  <c:v>1842707.8726999999</c:v>
                </c:pt>
                <c:pt idx="2">
                  <c:v>2022027.01477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4-495A-988B-77FFC1D66565}"/>
            </c:ext>
          </c:extLst>
        </c:ser>
        <c:ser>
          <c:idx val="0"/>
          <c:order val="1"/>
          <c:tx>
            <c:strRef>
              <c:f>'2002_2022_AYLIK_IHR'!$A$35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'2002_2022_AYLIK_IHR'!$C$35:$N$35</c:f>
              <c:numCache>
                <c:formatCode>#,##0</c:formatCode>
                <c:ptCount val="12"/>
                <c:pt idx="0">
                  <c:v>1512901.6492999999</c:v>
                </c:pt>
                <c:pt idx="1">
                  <c:v>1510511.00975</c:v>
                </c:pt>
                <c:pt idx="2">
                  <c:v>1674919.59329</c:v>
                </c:pt>
                <c:pt idx="3">
                  <c:v>1625581.4253199999</c:v>
                </c:pt>
                <c:pt idx="4">
                  <c:v>1299832.6172100001</c:v>
                </c:pt>
                <c:pt idx="5">
                  <c:v>1801855.7562800001</c:v>
                </c:pt>
                <c:pt idx="6">
                  <c:v>1691656.54275</c:v>
                </c:pt>
                <c:pt idx="7">
                  <c:v>1736168.85109</c:v>
                </c:pt>
                <c:pt idx="8">
                  <c:v>1942377.0193099999</c:v>
                </c:pt>
                <c:pt idx="9">
                  <c:v>1908792.2775699999</c:v>
                </c:pt>
                <c:pt idx="10">
                  <c:v>1729771.0938599999</c:v>
                </c:pt>
                <c:pt idx="11">
                  <c:v>1808635.8728400001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4-495A-988B-77FFC1D6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11056"/>
        <c:axId val="2087904528"/>
      </c:lineChart>
      <c:catAx>
        <c:axId val="208791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04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11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'2002_2022_AYLIK_IHR'!$C$44:$N$44</c:f>
              <c:numCache>
                <c:formatCode>#,##0</c:formatCode>
                <c:ptCount val="12"/>
                <c:pt idx="0">
                  <c:v>1120677.0136899999</c:v>
                </c:pt>
                <c:pt idx="1">
                  <c:v>1242777.61837</c:v>
                </c:pt>
                <c:pt idx="2">
                  <c:v>1447296.0301600001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7-477A-8172-B7702485D5C3}"/>
            </c:ext>
          </c:extLst>
        </c:ser>
        <c:ser>
          <c:idx val="0"/>
          <c:order val="1"/>
          <c:tx>
            <c:strRef>
              <c:f>'2002_2022_AYLIK_IHR'!$A$45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'2002_2022_AYLIK_IHR'!$C$45:$N$45</c:f>
              <c:numCache>
                <c:formatCode>#,##0</c:formatCode>
                <c:ptCount val="12"/>
                <c:pt idx="0">
                  <c:v>758787.71044000005</c:v>
                </c:pt>
                <c:pt idx="1">
                  <c:v>832912.97582000005</c:v>
                </c:pt>
                <c:pt idx="2">
                  <c:v>978920.33155999996</c:v>
                </c:pt>
                <c:pt idx="3">
                  <c:v>1048711.17154</c:v>
                </c:pt>
                <c:pt idx="4">
                  <c:v>937349.47545000003</c:v>
                </c:pt>
                <c:pt idx="5">
                  <c:v>1125301.8316299999</c:v>
                </c:pt>
                <c:pt idx="6">
                  <c:v>928829.54263000004</c:v>
                </c:pt>
                <c:pt idx="7">
                  <c:v>1022443.73568</c:v>
                </c:pt>
                <c:pt idx="8">
                  <c:v>1147709.6659299999</c:v>
                </c:pt>
                <c:pt idx="9">
                  <c:v>1143308.51544</c:v>
                </c:pt>
                <c:pt idx="10">
                  <c:v>1202738.85757</c:v>
                </c:pt>
                <c:pt idx="11">
                  <c:v>1226600.798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7-477A-8172-B7702485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01264"/>
        <c:axId val="2087906704"/>
      </c:lineChart>
      <c:catAx>
        <c:axId val="208790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067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7901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'2002_2022_AYLIK_IHR'!$C$48:$N$48</c:f>
              <c:numCache>
                <c:formatCode>#,##0</c:formatCode>
                <c:ptCount val="12"/>
                <c:pt idx="0">
                  <c:v>353793.23215</c:v>
                </c:pt>
                <c:pt idx="1">
                  <c:v>429137.85222</c:v>
                </c:pt>
                <c:pt idx="2">
                  <c:v>514385.13026000001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B-4EAE-96AD-69EE98213B8E}"/>
            </c:ext>
          </c:extLst>
        </c:ser>
        <c:ser>
          <c:idx val="0"/>
          <c:order val="1"/>
          <c:tx>
            <c:strRef>
              <c:f>'2002_2022_AYLIK_IHR'!$A$49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402238.67887</c:v>
                </c:pt>
                <c:pt idx="3">
                  <c:v>401912.45516999997</c:v>
                </c:pt>
                <c:pt idx="4">
                  <c:v>384027.50832000002</c:v>
                </c:pt>
                <c:pt idx="5">
                  <c:v>425660.49411000003</c:v>
                </c:pt>
                <c:pt idx="6">
                  <c:v>357615.87067999999</c:v>
                </c:pt>
                <c:pt idx="7">
                  <c:v>420388.28506999998</c:v>
                </c:pt>
                <c:pt idx="8">
                  <c:v>414679.20844999998</c:v>
                </c:pt>
                <c:pt idx="9">
                  <c:v>380695.97982000001</c:v>
                </c:pt>
                <c:pt idx="10">
                  <c:v>395600.42550000001</c:v>
                </c:pt>
                <c:pt idx="11">
                  <c:v>419615.31761000003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B-4EAE-96AD-69EE9821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53552"/>
        <c:axId val="2088544304"/>
      </c:lineChart>
      <c:catAx>
        <c:axId val="208855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4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44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53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'2002_2022_AYLIK_IHR'!$C$50:$N$50</c:f>
              <c:numCache>
                <c:formatCode>#,##0</c:formatCode>
                <c:ptCount val="12"/>
                <c:pt idx="0">
                  <c:v>359436.45786999998</c:v>
                </c:pt>
                <c:pt idx="1">
                  <c:v>489190.53246000002</c:v>
                </c:pt>
                <c:pt idx="2">
                  <c:v>435040.56426999997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8-4698-88E4-B22514230347}"/>
            </c:ext>
          </c:extLst>
        </c:ser>
        <c:ser>
          <c:idx val="0"/>
          <c:order val="1"/>
          <c:tx>
            <c:strRef>
              <c:f>'2002_2022_AYLIK_IHR'!$A$51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594623.38263999997</c:v>
                </c:pt>
                <c:pt idx="6">
                  <c:v>459423.41171999997</c:v>
                </c:pt>
                <c:pt idx="7">
                  <c:v>452278.44451</c:v>
                </c:pt>
                <c:pt idx="8">
                  <c:v>507313.06409</c:v>
                </c:pt>
                <c:pt idx="9">
                  <c:v>686024.57007999998</c:v>
                </c:pt>
                <c:pt idx="10">
                  <c:v>1285053.10681</c:v>
                </c:pt>
                <c:pt idx="11">
                  <c:v>920811.37716000003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8-4698-88E4-B2251423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39952"/>
        <c:axId val="2088543216"/>
      </c:lineChart>
      <c:catAx>
        <c:axId val="208853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4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43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39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'2002_2022_AYLIK_IHR'!$C$46:$N$46</c:f>
              <c:numCache>
                <c:formatCode>#,##0</c:formatCode>
                <c:ptCount val="12"/>
                <c:pt idx="0">
                  <c:v>1628629.49764</c:v>
                </c:pt>
                <c:pt idx="1">
                  <c:v>1793728.36225</c:v>
                </c:pt>
                <c:pt idx="2">
                  <c:v>2272465.1458000001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D-4006-8839-1BC1F6329FA1}"/>
            </c:ext>
          </c:extLst>
        </c:ser>
        <c:ser>
          <c:idx val="0"/>
          <c:order val="1"/>
          <c:tx>
            <c:strRef>
              <c:f>'2002_2022_AYLIK_IHR'!$A$47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'2002_2022_AYLIK_IHR'!$C$47:$N$47</c:f>
              <c:numCache>
                <c:formatCode>#,##0</c:formatCode>
                <c:ptCount val="12"/>
                <c:pt idx="0">
                  <c:v>1052771.92059</c:v>
                </c:pt>
                <c:pt idx="1">
                  <c:v>1191759.4696899999</c:v>
                </c:pt>
                <c:pt idx="2">
                  <c:v>1526156.64411</c:v>
                </c:pt>
                <c:pt idx="3">
                  <c:v>1647166.2464699999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1727116.3204699999</c:v>
                </c:pt>
                <c:pt idx="7">
                  <c:v>2255363.3060499998</c:v>
                </c:pt>
                <c:pt idx="8">
                  <c:v>2602597.7956900001</c:v>
                </c:pt>
                <c:pt idx="9">
                  <c:v>2287875.4596500001</c:v>
                </c:pt>
                <c:pt idx="10">
                  <c:v>2040381.04984</c:v>
                </c:pt>
                <c:pt idx="11">
                  <c:v>2269121.1017800001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D-4006-8839-1BC1F6329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54096"/>
        <c:axId val="2088547568"/>
      </c:lineChart>
      <c:catAx>
        <c:axId val="20885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4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475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54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'2002_2022_AYLIK_IHR'!$C$60:$N$60</c:f>
              <c:numCache>
                <c:formatCode>#,##0</c:formatCode>
                <c:ptCount val="12"/>
                <c:pt idx="0">
                  <c:v>497269.32218999998</c:v>
                </c:pt>
                <c:pt idx="1">
                  <c:v>473630.01871999999</c:v>
                </c:pt>
                <c:pt idx="2">
                  <c:v>556412.22987000004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7-4B4B-9910-803ACE7B53A9}"/>
            </c:ext>
          </c:extLst>
        </c:ser>
        <c:ser>
          <c:idx val="0"/>
          <c:order val="1"/>
          <c:tx>
            <c:strRef>
              <c:f>'2002_2022_AYLIK_IHR'!$A$61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446313.78726999997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530547.98011999996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7-4B4B-9910-803ACE7B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53008"/>
        <c:axId val="2088550288"/>
      </c:lineChart>
      <c:catAx>
        <c:axId val="208855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5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502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53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'2002_2022_AYLIK_IHR'!$C$81:$N$81</c:f>
              <c:numCache>
                <c:formatCode>#,##0</c:formatCode>
                <c:ptCount val="12"/>
                <c:pt idx="0">
                  <c:v>15004010.441</c:v>
                </c:pt>
                <c:pt idx="1">
                  <c:v>15952577.256999999</c:v>
                </c:pt>
                <c:pt idx="2">
                  <c:v>18956853.504999999</c:v>
                </c:pt>
                <c:pt idx="3">
                  <c:v>18756969.234999999</c:v>
                </c:pt>
                <c:pt idx="4">
                  <c:v>16468898.15</c:v>
                </c:pt>
                <c:pt idx="5">
                  <c:v>19740775.706</c:v>
                </c:pt>
                <c:pt idx="6">
                  <c:v>16358861.59</c:v>
                </c:pt>
                <c:pt idx="7">
                  <c:v>18861014.226</c:v>
                </c:pt>
                <c:pt idx="8">
                  <c:v>20717605.423999999</c:v>
                </c:pt>
                <c:pt idx="9">
                  <c:v>20713644.611000001</c:v>
                </c:pt>
                <c:pt idx="10">
                  <c:v>21466430.124000002</c:v>
                </c:pt>
                <c:pt idx="11">
                  <c:v>22236013.318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6-4E7B-81B5-A31A01C06F0E}"/>
            </c:ext>
          </c:extLst>
        </c:ser>
        <c:ser>
          <c:idx val="1"/>
          <c:order val="1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'2002_2022_AYLIK_IHR'!$C$82:$N$82</c:f>
              <c:numCache>
                <c:formatCode>#,##0</c:formatCode>
                <c:ptCount val="12"/>
                <c:pt idx="0">
                  <c:v>17576229.936999999</c:v>
                </c:pt>
                <c:pt idx="1">
                  <c:v>20004018.826000001</c:v>
                </c:pt>
                <c:pt idx="2">
                  <c:v>22707733.988000002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6-4E7B-81B5-A31A01C0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66976"/>
        <c:axId val="1959858272"/>
      </c:lineChart>
      <c:catAx>
        <c:axId val="19598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5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9858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6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'2002_2022_AYLIK_IHR'!$C$38:$N$38</c:f>
              <c:numCache>
                <c:formatCode>#,##0</c:formatCode>
                <c:ptCount val="12"/>
                <c:pt idx="0">
                  <c:v>70783.267000000007</c:v>
                </c:pt>
                <c:pt idx="1">
                  <c:v>67067.097710000002</c:v>
                </c:pt>
                <c:pt idx="2">
                  <c:v>140232.92827999999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0-4C4F-A3CB-7B63FF0A19BC}"/>
            </c:ext>
          </c:extLst>
        </c:ser>
        <c:ser>
          <c:idx val="0"/>
          <c:order val="1"/>
          <c:tx>
            <c:strRef>
              <c:f>'2002_2022_AYLIK_IHR'!$A$39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171221.63492000001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0-4C4F-A3CB-7B63FF0A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45392"/>
        <c:axId val="2088546480"/>
      </c:lineChart>
      <c:catAx>
        <c:axId val="208854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4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46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453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'2002_2022_AYLIK_IHR'!$C$52:$N$52</c:f>
              <c:numCache>
                <c:formatCode>#,##0</c:formatCode>
                <c:ptCount val="12"/>
                <c:pt idx="0">
                  <c:v>306784.40590000001</c:v>
                </c:pt>
                <c:pt idx="1">
                  <c:v>326513.71494999999</c:v>
                </c:pt>
                <c:pt idx="2">
                  <c:v>327774.41850999999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7-445A-94E4-0E61FAB2F026}"/>
            </c:ext>
          </c:extLst>
        </c:ser>
        <c:ser>
          <c:idx val="0"/>
          <c:order val="1"/>
          <c:tx>
            <c:strRef>
              <c:f>'2002_2022_AYLIK_IHR'!$A$53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384516.49096000002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7-445A-94E4-0E61FAB2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52464"/>
        <c:axId val="2088554640"/>
      </c:lineChart>
      <c:catAx>
        <c:axId val="208855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5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54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52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'2002_2022_AYLIK_IHR'!$C$54:$N$54</c:f>
              <c:numCache>
                <c:formatCode>#,##0</c:formatCode>
                <c:ptCount val="12"/>
                <c:pt idx="0">
                  <c:v>458331.58867000003</c:v>
                </c:pt>
                <c:pt idx="1">
                  <c:v>537574.34597000002</c:v>
                </c:pt>
                <c:pt idx="2">
                  <c:v>617852.98346000002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9-4C1C-899D-D1B26F507920}"/>
            </c:ext>
          </c:extLst>
        </c:ser>
        <c:ser>
          <c:idx val="0"/>
          <c:order val="1"/>
          <c:tx>
            <c:strRef>
              <c:f>'2002_2022_AYLIK_IHR'!$A$55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'2002_2022_AYLIK_IHR'!$C$55:$N$55</c:f>
              <c:numCache>
                <c:formatCode>#,##0</c:formatCode>
                <c:ptCount val="12"/>
                <c:pt idx="0">
                  <c:v>400032.49501999997</c:v>
                </c:pt>
                <c:pt idx="1">
                  <c:v>445927.56598000001</c:v>
                </c:pt>
                <c:pt idx="2">
                  <c:v>545986.36667000002</c:v>
                </c:pt>
                <c:pt idx="3">
                  <c:v>561086.33949000004</c:v>
                </c:pt>
                <c:pt idx="4">
                  <c:v>485871.66136999999</c:v>
                </c:pt>
                <c:pt idx="5">
                  <c:v>573162.97328000003</c:v>
                </c:pt>
                <c:pt idx="6">
                  <c:v>466224.44118000002</c:v>
                </c:pt>
                <c:pt idx="7">
                  <c:v>521663.31156</c:v>
                </c:pt>
                <c:pt idx="8">
                  <c:v>550071.38249999995</c:v>
                </c:pt>
                <c:pt idx="9">
                  <c:v>513419.20461000002</c:v>
                </c:pt>
                <c:pt idx="10">
                  <c:v>559361.26411999995</c:v>
                </c:pt>
                <c:pt idx="11">
                  <c:v>570384.57065999997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9-4C1C-899D-D1B26F50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41584"/>
        <c:axId val="2088542128"/>
      </c:lineChart>
      <c:catAx>
        <c:axId val="208854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4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542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8541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'2002_2022_AYLIK_IHR'!$C$3:$N$3</c:f>
              <c:numCache>
                <c:formatCode>#,##0</c:formatCode>
                <c:ptCount val="12"/>
                <c:pt idx="0">
                  <c:v>2058782.4049</c:v>
                </c:pt>
                <c:pt idx="1">
                  <c:v>2127157.54868</c:v>
                </c:pt>
                <c:pt idx="2">
                  <c:v>2426027.7949399999</c:v>
                </c:pt>
                <c:pt idx="3">
                  <c:v>2351269.5950300004</c:v>
                </c:pt>
                <c:pt idx="4">
                  <c:v>2069959.3828599998</c:v>
                </c:pt>
                <c:pt idx="5">
                  <c:v>2557736.0821000002</c:v>
                </c:pt>
                <c:pt idx="6">
                  <c:v>2018634.3108399999</c:v>
                </c:pt>
                <c:pt idx="7">
                  <c:v>2317234.8834299999</c:v>
                </c:pt>
                <c:pt idx="8">
                  <c:v>2724004.4023199999</c:v>
                </c:pt>
                <c:pt idx="9">
                  <c:v>2828238.7242000001</c:v>
                </c:pt>
                <c:pt idx="10">
                  <c:v>3022996.4140699999</c:v>
                </c:pt>
                <c:pt idx="11">
                  <c:v>3211880.4689700003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8-44ED-A26E-1A58A9667E3E}"/>
            </c:ext>
          </c:extLst>
        </c:ser>
        <c:ser>
          <c:idx val="1"/>
          <c:order val="1"/>
          <c:tx>
            <c:strRef>
              <c:f>'2002_2022_AYLIK_IHR'!$A$2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'2002_2022_AYLIK_IHR'!$C$2:$N$2</c:f>
              <c:numCache>
                <c:formatCode>#,##0</c:formatCode>
                <c:ptCount val="12"/>
                <c:pt idx="0">
                  <c:v>2561052.7910000002</c:v>
                </c:pt>
                <c:pt idx="1">
                  <c:v>2775881.7308800002</c:v>
                </c:pt>
                <c:pt idx="2">
                  <c:v>3037583.5510599995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8-44ED-A26E-1A58A966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57728"/>
        <c:axId val="1959860448"/>
      </c:lineChart>
      <c:catAx>
        <c:axId val="19598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9860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57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D8B-9209-142AB7B0D7FF}"/>
            </c:ext>
          </c:extLst>
        </c:ser>
        <c:ser>
          <c:idx val="6"/>
          <c:order val="1"/>
          <c:tx>
            <c:strRef>
              <c:f>'2002_2022_AYLIK_IHR'!$A$70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'2002_2022_AYLIK_IHR'!$C$70:$N$70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F-4D8B-9209-142AB7B0D7FF}"/>
            </c:ext>
          </c:extLst>
        </c:ser>
        <c:ser>
          <c:idx val="7"/>
          <c:order val="2"/>
          <c:tx>
            <c:strRef>
              <c:f>'2002_2022_AYLIK_IHR'!$A$71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F-4D8B-9209-142AB7B0D7FF}"/>
            </c:ext>
          </c:extLst>
        </c:ser>
        <c:ser>
          <c:idx val="0"/>
          <c:order val="3"/>
          <c:tx>
            <c:strRef>
              <c:f>'2002_2022_AYLIK_IHR'!$A$72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'2002_2022_AYLIK_IHR'!$C$72:$N$72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F-4D8B-9209-142AB7B0D7FF}"/>
            </c:ext>
          </c:extLst>
        </c:ser>
        <c:ser>
          <c:idx val="3"/>
          <c:order val="4"/>
          <c:tx>
            <c:strRef>
              <c:f>'2002_2022_AYLIK_IHR'!$A$73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'2002_2022_AYLIK_IHR'!$C$73:$N$73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F-4D8B-9209-142AB7B0D7FF}"/>
            </c:ext>
          </c:extLst>
        </c:ser>
        <c:ser>
          <c:idx val="4"/>
          <c:order val="5"/>
          <c:tx>
            <c:strRef>
              <c:f>'2002_2022_AYLIK_IHR'!$A$74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'2002_2022_AYLIK_IHR'!$C$74:$N$74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F-4D8B-9209-142AB7B0D7FF}"/>
            </c:ext>
          </c:extLst>
        </c:ser>
        <c:ser>
          <c:idx val="1"/>
          <c:order val="6"/>
          <c:tx>
            <c:strRef>
              <c:f>'2002_2022_AYLIK_IHR'!$A$75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'2002_2022_AYLIK_IHR'!$C$75:$N$75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3F-4D8B-9209-142AB7B0D7FF}"/>
            </c:ext>
          </c:extLst>
        </c:ser>
        <c:ser>
          <c:idx val="2"/>
          <c:order val="7"/>
          <c:tx>
            <c:strRef>
              <c:f>'2002_2022_AYLIK_IHR'!$A$76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'2002_2022_AYLIK_IHR'!$C$76:$N$76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3F-4D8B-9209-142AB7B0D7FF}"/>
            </c:ext>
          </c:extLst>
        </c:ser>
        <c:ser>
          <c:idx val="8"/>
          <c:order val="8"/>
          <c:tx>
            <c:strRef>
              <c:f>'2002_2022_AYLIK_IHR'!$A$77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'2002_2022_AYLIK_IHR'!$C$77:$N$77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3F-4D8B-9209-142AB7B0D7FF}"/>
            </c:ext>
          </c:extLst>
        </c:ser>
        <c:ser>
          <c:idx val="9"/>
          <c:order val="9"/>
          <c:tx>
            <c:strRef>
              <c:f>'2002_2022_AYLIK_IHR'!$A$78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'2002_2022_AYLIK_IHR'!$C$78:$N$78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3F-4D8B-9209-142AB7B0D7FF}"/>
            </c:ext>
          </c:extLst>
        </c:ser>
        <c:ser>
          <c:idx val="10"/>
          <c:order val="10"/>
          <c:tx>
            <c:strRef>
              <c:f>'2002_2022_AYLIK_IHR'!$A$79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'2002_2022_AYLIK_IHR'!$C$79:$N$79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3F-4D8B-9209-142AB7B0D7FF}"/>
            </c:ext>
          </c:extLst>
        </c:ser>
        <c:ser>
          <c:idx val="11"/>
          <c:order val="11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15004010.441</c:v>
                </c:pt>
                <c:pt idx="1">
                  <c:v>15952577.256999999</c:v>
                </c:pt>
                <c:pt idx="2">
                  <c:v>18956853.504999999</c:v>
                </c:pt>
                <c:pt idx="3">
                  <c:v>18756969.234999999</c:v>
                </c:pt>
                <c:pt idx="4">
                  <c:v>16468898.15</c:v>
                </c:pt>
                <c:pt idx="5">
                  <c:v>19740775.706</c:v>
                </c:pt>
                <c:pt idx="6">
                  <c:v>16358861.59</c:v>
                </c:pt>
                <c:pt idx="7">
                  <c:v>18861014.226</c:v>
                </c:pt>
                <c:pt idx="8">
                  <c:v>20717605.423999999</c:v>
                </c:pt>
                <c:pt idx="9">
                  <c:v>20713644.611000001</c:v>
                </c:pt>
                <c:pt idx="10">
                  <c:v>21466430.124000002</c:v>
                </c:pt>
                <c:pt idx="11">
                  <c:v>22236013.318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3F-4D8B-9209-142AB7B0D7FF}"/>
            </c:ext>
          </c:extLst>
        </c:ser>
        <c:ser>
          <c:idx val="12"/>
          <c:order val="12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'2002_2022_AYLIK_IHR'!$C$82:$N$82</c:f>
              <c:numCache>
                <c:formatCode>#,##0</c:formatCode>
                <c:ptCount val="12"/>
                <c:pt idx="0">
                  <c:v>17576229.936999999</c:v>
                </c:pt>
                <c:pt idx="1">
                  <c:v>20004018.826000001</c:v>
                </c:pt>
                <c:pt idx="2">
                  <c:v>22707733.988000002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3F-4D8B-9209-142AB7B0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64256"/>
        <c:axId val="1959864800"/>
      </c:lineChart>
      <c:catAx>
        <c:axId val="19598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986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42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'2002_2022_AYLIK_IHR'!$A$62:$A$82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'2002_2022_AYLIK_IHR'!$A$62:$A$82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'2002_2022_AYLIK_IHR'!$O$62:$O$82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225233653.58700001</c:v>
                </c:pt>
                <c:pt idx="20">
                  <c:v>60287982.751000002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C9E-99B6-E8144BBF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867520"/>
        <c:axId val="1959868064"/>
      </c:barChart>
      <c:catAx>
        <c:axId val="19598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986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6752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'2002_2022_AYLIK_IHR'!$C$4:$N$4</c:f>
              <c:numCache>
                <c:formatCode>#,##0</c:formatCode>
                <c:ptCount val="12"/>
                <c:pt idx="0">
                  <c:v>838879.82628000004</c:v>
                </c:pt>
                <c:pt idx="1">
                  <c:v>966950.84394000005</c:v>
                </c:pt>
                <c:pt idx="2">
                  <c:v>1027462.96749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778-AEA4-BC28EFC1CDDA}"/>
            </c:ext>
          </c:extLst>
        </c:ser>
        <c:ser>
          <c:idx val="0"/>
          <c:order val="1"/>
          <c:tx>
            <c:strRef>
              <c:f>'2002_2022_AYLIK_IHR'!$A$5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'2002_2022_AYLIK_IHR'!$C$5:$N$5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749920.84441000002</c:v>
                </c:pt>
                <c:pt idx="4">
                  <c:v>609720.62609999999</c:v>
                </c:pt>
                <c:pt idx="5">
                  <c:v>764423.21161</c:v>
                </c:pt>
                <c:pt idx="6">
                  <c:v>641900.81250999996</c:v>
                </c:pt>
                <c:pt idx="7">
                  <c:v>780147.30417000002</c:v>
                </c:pt>
                <c:pt idx="8">
                  <c:v>840118.3284</c:v>
                </c:pt>
                <c:pt idx="9">
                  <c:v>897300.88002000004</c:v>
                </c:pt>
                <c:pt idx="10">
                  <c:v>897019.53680999996</c:v>
                </c:pt>
                <c:pt idx="11">
                  <c:v>949360.08169000002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F-4778-AEA4-BC28EFC1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859360"/>
        <c:axId val="1959859904"/>
      </c:lineChart>
      <c:catAx>
        <c:axId val="195985936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5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9859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859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'2002_2022_AYLIK_IHR'!$C$6:$N$6</c:f>
              <c:numCache>
                <c:formatCode>#,##0</c:formatCode>
                <c:ptCount val="12"/>
                <c:pt idx="0">
                  <c:v>284531.15480000002</c:v>
                </c:pt>
                <c:pt idx="1">
                  <c:v>254222.90976000001</c:v>
                </c:pt>
                <c:pt idx="2">
                  <c:v>225532.58686000001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E-4B2C-80E0-654F73090F74}"/>
            </c:ext>
          </c:extLst>
        </c:ser>
        <c:ser>
          <c:idx val="0"/>
          <c:order val="1"/>
          <c:tx>
            <c:strRef>
              <c:f>'2002_2022_AYLIK_IHR'!$A$7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295167.19523999997</c:v>
                </c:pt>
                <c:pt idx="6">
                  <c:v>166058.29462999999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291591.89189999999</c:v>
                </c:pt>
                <c:pt idx="10">
                  <c:v>365180.33121999999</c:v>
                </c:pt>
                <c:pt idx="11">
                  <c:v>409303.29060000001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4B2C-80E0-654F7309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50464"/>
        <c:axId val="2085447744"/>
      </c:lineChart>
      <c:catAx>
        <c:axId val="20854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544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4477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5450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'2002_2022_AYLIK_IHR'!$C$8:$N$8</c:f>
              <c:numCache>
                <c:formatCode>#,##0</c:formatCode>
                <c:ptCount val="12"/>
                <c:pt idx="0">
                  <c:v>173204.75717</c:v>
                </c:pt>
                <c:pt idx="1">
                  <c:v>202926.21223999999</c:v>
                </c:pt>
                <c:pt idx="2">
                  <c:v>230319.26621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6-4816-A037-05C820787F34}"/>
            </c:ext>
          </c:extLst>
        </c:ser>
        <c:ser>
          <c:idx val="0"/>
          <c:order val="1"/>
          <c:tx>
            <c:strRef>
              <c:f>'2002_2022_AYLIK_IHR'!$A$9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145445.9252</c:v>
                </c:pt>
                <c:pt idx="2">
                  <c:v>164252.91879</c:v>
                </c:pt>
                <c:pt idx="3">
                  <c:v>157734.98884999999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179897.44031000001</c:v>
                </c:pt>
                <c:pt idx="8">
                  <c:v>202794.89272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6-4816-A037-05C82078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48288"/>
        <c:axId val="2085444480"/>
      </c:lineChart>
      <c:catAx>
        <c:axId val="20854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544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444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5448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7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126</v>
      </c>
      <c r="C1" s="150"/>
      <c r="D1" s="150"/>
      <c r="E1" s="150"/>
      <c r="F1" s="150"/>
      <c r="G1" s="150"/>
      <c r="H1" s="150"/>
      <c r="I1" s="150"/>
      <c r="J1" s="150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127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128</v>
      </c>
      <c r="C6" s="146"/>
      <c r="D6" s="146"/>
      <c r="E6" s="146"/>
      <c r="F6" s="146" t="s">
        <v>129</v>
      </c>
      <c r="G6" s="146"/>
      <c r="H6" s="146"/>
      <c r="I6" s="146"/>
      <c r="J6" s="146" t="s">
        <v>104</v>
      </c>
      <c r="K6" s="146"/>
      <c r="L6" s="146"/>
      <c r="M6" s="146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120</v>
      </c>
      <c r="E7" s="7" t="s">
        <v>121</v>
      </c>
      <c r="F7" s="5">
        <v>2021</v>
      </c>
      <c r="G7" s="6">
        <v>2022</v>
      </c>
      <c r="H7" s="7" t="s">
        <v>120</v>
      </c>
      <c r="I7" s="7" t="s">
        <v>121</v>
      </c>
      <c r="J7" s="5" t="s">
        <v>130</v>
      </c>
      <c r="K7" s="5" t="s">
        <v>131</v>
      </c>
      <c r="L7" s="7" t="s">
        <v>120</v>
      </c>
      <c r="M7" s="7" t="s">
        <v>121</v>
      </c>
    </row>
    <row r="8" spans="1:13" ht="16.8" x14ac:dyDescent="0.3">
      <c r="A8" s="85" t="s">
        <v>2</v>
      </c>
      <c r="B8" s="8">
        <f>B9+B18+B20</f>
        <v>2426027.7949399999</v>
      </c>
      <c r="C8" s="8">
        <f>C9+C18+C20</f>
        <v>3037583.5510599995</v>
      </c>
      <c r="D8" s="10">
        <f t="shared" ref="D8:D46" si="0">(C8-B8)/B8*100</f>
        <v>25.20811003878562</v>
      </c>
      <c r="E8" s="10">
        <f t="shared" ref="E8:E44" si="1">C8/C$46*100</f>
        <v>13.3768677784636</v>
      </c>
      <c r="F8" s="8">
        <f>F9+F18+F20</f>
        <v>6611967.7485200008</v>
      </c>
      <c r="G8" s="8">
        <f>G9+G18+G20</f>
        <v>8374518.0729399994</v>
      </c>
      <c r="H8" s="10">
        <f t="shared" ref="H8:H46" si="2">(G8-F8)/F8*100</f>
        <v>26.65697098741175</v>
      </c>
      <c r="I8" s="10">
        <f t="shared" ref="I8:I45" si="3">G8/G$46*100</f>
        <v>13.890857996573272</v>
      </c>
      <c r="J8" s="8">
        <f>J9+J18+J20</f>
        <v>24939408.243780002</v>
      </c>
      <c r="K8" s="8">
        <f>K9+K18+K20</f>
        <v>31476472.336759999</v>
      </c>
      <c r="L8" s="10">
        <f t="shared" ref="L8:L46" si="4">(K8-J8)/J8*100</f>
        <v>26.21178509562419</v>
      </c>
      <c r="M8" s="10">
        <f t="shared" ref="M8:M45" si="5">K8/K$46*100</f>
        <v>13.35966786669897</v>
      </c>
    </row>
    <row r="9" spans="1:13" ht="15.6" x14ac:dyDescent="0.3">
      <c r="A9" s="9" t="s">
        <v>3</v>
      </c>
      <c r="B9" s="8">
        <f>B10+B11+B12+B13+B14+B15+B16+B17</f>
        <v>1597393.07064</v>
      </c>
      <c r="C9" s="8">
        <f>C10+C11+C12+C13+C14+C15+C16+C17</f>
        <v>1901615.7447599997</v>
      </c>
      <c r="D9" s="10">
        <f t="shared" si="0"/>
        <v>19.044947653248048</v>
      </c>
      <c r="E9" s="10">
        <f t="shared" si="1"/>
        <v>8.3743087080591856</v>
      </c>
      <c r="F9" s="8">
        <f>F10+F11+F12+F13+F14+F15+F16+F17</f>
        <v>4425518.7108200006</v>
      </c>
      <c r="G9" s="8">
        <f>G10+G11+G12+G13+G14+G15+G16+G17</f>
        <v>5441540.4516499992</v>
      </c>
      <c r="H9" s="10">
        <f t="shared" si="2"/>
        <v>22.958252065366157</v>
      </c>
      <c r="I9" s="10">
        <f t="shared" si="3"/>
        <v>9.025912301833884</v>
      </c>
      <c r="J9" s="8">
        <f>J10+J11+J12+J13+J14+J15+J16+J17</f>
        <v>16663932.94713</v>
      </c>
      <c r="K9" s="8">
        <f>K10+K11+K12+K13+K14+K15+K16+K17</f>
        <v>20340086.965330001</v>
      </c>
      <c r="L9" s="10">
        <f t="shared" si="4"/>
        <v>22.060542549369405</v>
      </c>
      <c r="M9" s="10">
        <f t="shared" si="5"/>
        <v>8.6330133608788238</v>
      </c>
    </row>
    <row r="10" spans="1:13" ht="13.8" x14ac:dyDescent="0.25">
      <c r="A10" s="11" t="s">
        <v>132</v>
      </c>
      <c r="B10" s="12">
        <v>783752.09183000005</v>
      </c>
      <c r="C10" s="12">
        <v>1027462.96749</v>
      </c>
      <c r="D10" s="13">
        <f t="shared" si="0"/>
        <v>31.095403533910066</v>
      </c>
      <c r="E10" s="13">
        <f t="shared" si="1"/>
        <v>4.5247269852331682</v>
      </c>
      <c r="F10" s="12">
        <v>2018377.4376300001</v>
      </c>
      <c r="G10" s="12">
        <v>2833293.6377099999</v>
      </c>
      <c r="H10" s="13">
        <f t="shared" si="2"/>
        <v>40.374817161892331</v>
      </c>
      <c r="I10" s="13">
        <f t="shared" si="3"/>
        <v>4.6995993370884577</v>
      </c>
      <c r="J10" s="12">
        <v>7502383.2809899999</v>
      </c>
      <c r="K10" s="12">
        <v>9963205.2634299994</v>
      </c>
      <c r="L10" s="13">
        <f t="shared" si="4"/>
        <v>32.800536713118639</v>
      </c>
      <c r="M10" s="13">
        <f t="shared" si="5"/>
        <v>4.2287176206758135</v>
      </c>
    </row>
    <row r="11" spans="1:13" ht="13.8" x14ac:dyDescent="0.25">
      <c r="A11" s="11" t="s">
        <v>133</v>
      </c>
      <c r="B11" s="12">
        <v>246515.34013</v>
      </c>
      <c r="C11" s="12">
        <v>225532.58686000001</v>
      </c>
      <c r="D11" s="13">
        <f t="shared" si="0"/>
        <v>-8.5117434310314</v>
      </c>
      <c r="E11" s="13">
        <f t="shared" si="1"/>
        <v>0.99319723834700391</v>
      </c>
      <c r="F11" s="12">
        <v>774171.24471</v>
      </c>
      <c r="G11" s="12">
        <v>764286.65142000001</v>
      </c>
      <c r="H11" s="13">
        <f t="shared" si="2"/>
        <v>-1.2767967497556307</v>
      </c>
      <c r="I11" s="13">
        <f t="shared" si="3"/>
        <v>1.2677263636048972</v>
      </c>
      <c r="J11" s="12">
        <v>2867318.25826</v>
      </c>
      <c r="K11" s="12">
        <v>3070683.9588000001</v>
      </c>
      <c r="L11" s="13">
        <f t="shared" si="4"/>
        <v>7.0925402143328968</v>
      </c>
      <c r="M11" s="13">
        <f t="shared" si="5"/>
        <v>1.3033009981000634</v>
      </c>
    </row>
    <row r="12" spans="1:13" ht="13.8" x14ac:dyDescent="0.25">
      <c r="A12" s="11" t="s">
        <v>134</v>
      </c>
      <c r="B12" s="12">
        <v>164252.91879</v>
      </c>
      <c r="C12" s="12">
        <v>230319.26621</v>
      </c>
      <c r="D12" s="13">
        <f t="shared" si="0"/>
        <v>40.222327801959423</v>
      </c>
      <c r="E12" s="13">
        <f t="shared" si="1"/>
        <v>1.0142767496383092</v>
      </c>
      <c r="F12" s="12">
        <v>439402.58454000001</v>
      </c>
      <c r="G12" s="12">
        <v>606450.23562000005</v>
      </c>
      <c r="H12" s="13">
        <f t="shared" si="2"/>
        <v>38.016993289850177</v>
      </c>
      <c r="I12" s="13">
        <f t="shared" si="3"/>
        <v>1.0059222550615874</v>
      </c>
      <c r="J12" s="12">
        <v>1699681.1823799999</v>
      </c>
      <c r="K12" s="12">
        <v>2194092.1562399999</v>
      </c>
      <c r="L12" s="13">
        <f t="shared" si="4"/>
        <v>29.088453704458555</v>
      </c>
      <c r="M12" s="13">
        <f t="shared" si="5"/>
        <v>0.93124611178436212</v>
      </c>
    </row>
    <row r="13" spans="1:13" ht="13.8" x14ac:dyDescent="0.25">
      <c r="A13" s="11" t="s">
        <v>135</v>
      </c>
      <c r="B13" s="12">
        <v>126148.15974</v>
      </c>
      <c r="C13" s="12">
        <v>156347.65237</v>
      </c>
      <c r="D13" s="13">
        <f t="shared" si="0"/>
        <v>23.939701294290156</v>
      </c>
      <c r="E13" s="13">
        <f t="shared" si="1"/>
        <v>0.68852159556132975</v>
      </c>
      <c r="F13" s="12">
        <v>346428.67926</v>
      </c>
      <c r="G13" s="12">
        <v>403251.30004</v>
      </c>
      <c r="H13" s="13">
        <f t="shared" si="2"/>
        <v>16.402400892841136</v>
      </c>
      <c r="I13" s="13">
        <f t="shared" si="3"/>
        <v>0.66887509191591132</v>
      </c>
      <c r="J13" s="12">
        <v>1408160.88427</v>
      </c>
      <c r="K13" s="12">
        <v>1627481.7816300001</v>
      </c>
      <c r="L13" s="13">
        <f t="shared" si="4"/>
        <v>15.574988611737888</v>
      </c>
      <c r="M13" s="13">
        <f t="shared" si="5"/>
        <v>0.69075771354110893</v>
      </c>
    </row>
    <row r="14" spans="1:13" ht="13.8" x14ac:dyDescent="0.25">
      <c r="A14" s="11" t="s">
        <v>136</v>
      </c>
      <c r="B14" s="12">
        <v>183441.24285000001</v>
      </c>
      <c r="C14" s="12">
        <v>148927.59927000001</v>
      </c>
      <c r="D14" s="13">
        <f t="shared" si="0"/>
        <v>-18.814549576630281</v>
      </c>
      <c r="E14" s="13">
        <f t="shared" si="1"/>
        <v>0.6558452699362316</v>
      </c>
      <c r="F14" s="12">
        <v>575217.18258000002</v>
      </c>
      <c r="G14" s="12">
        <v>498213.59315999999</v>
      </c>
      <c r="H14" s="13">
        <f t="shared" si="2"/>
        <v>-13.386872254861846</v>
      </c>
      <c r="I14" s="13">
        <f t="shared" si="3"/>
        <v>0.82638955630296995</v>
      </c>
      <c r="J14" s="12">
        <v>1960363.9915199999</v>
      </c>
      <c r="K14" s="12">
        <v>2180566.9346799999</v>
      </c>
      <c r="L14" s="13">
        <f t="shared" si="4"/>
        <v>11.232758003745117</v>
      </c>
      <c r="M14" s="13">
        <f t="shared" si="5"/>
        <v>0.92550555528451273</v>
      </c>
    </row>
    <row r="15" spans="1:13" ht="13.8" x14ac:dyDescent="0.25">
      <c r="A15" s="11" t="s">
        <v>137</v>
      </c>
      <c r="B15" s="12">
        <v>26641.716609999999</v>
      </c>
      <c r="C15" s="12">
        <v>31412.3138</v>
      </c>
      <c r="D15" s="13">
        <f t="shared" si="0"/>
        <v>17.906493263310786</v>
      </c>
      <c r="E15" s="13">
        <f t="shared" si="1"/>
        <v>0.13833310631787377</v>
      </c>
      <c r="F15" s="12">
        <v>68720.404620000001</v>
      </c>
      <c r="G15" s="12">
        <v>116455.7988</v>
      </c>
      <c r="H15" s="13">
        <f t="shared" si="2"/>
        <v>69.463203023847385</v>
      </c>
      <c r="I15" s="13">
        <f t="shared" si="3"/>
        <v>0.19316585741636602</v>
      </c>
      <c r="J15" s="12">
        <v>261251.92457</v>
      </c>
      <c r="K15" s="12">
        <v>357170.12767000002</v>
      </c>
      <c r="L15" s="13">
        <f t="shared" si="4"/>
        <v>36.714831195166809</v>
      </c>
      <c r="M15" s="13">
        <f t="shared" si="5"/>
        <v>0.15159495087399097</v>
      </c>
    </row>
    <row r="16" spans="1:13" ht="13.8" x14ac:dyDescent="0.25">
      <c r="A16" s="11" t="s">
        <v>138</v>
      </c>
      <c r="B16" s="12">
        <v>49271.71471</v>
      </c>
      <c r="C16" s="12">
        <v>64566.509019999998</v>
      </c>
      <c r="D16" s="13">
        <f t="shared" si="0"/>
        <v>31.04173337587503</v>
      </c>
      <c r="E16" s="13">
        <f t="shared" si="1"/>
        <v>0.28433708556794107</v>
      </c>
      <c r="F16" s="12">
        <v>157589.40702000001</v>
      </c>
      <c r="G16" s="12">
        <v>174412.85091000001</v>
      </c>
      <c r="H16" s="13">
        <f t="shared" si="2"/>
        <v>10.675491588000515</v>
      </c>
      <c r="I16" s="13">
        <f t="shared" si="3"/>
        <v>0.2892995302734806</v>
      </c>
      <c r="J16" s="12">
        <v>849271.97389000002</v>
      </c>
      <c r="K16" s="12">
        <v>799719.68631000002</v>
      </c>
      <c r="L16" s="13">
        <f t="shared" si="4"/>
        <v>-5.8346783013492152</v>
      </c>
      <c r="M16" s="13">
        <f t="shared" si="5"/>
        <v>0.33942778851634281</v>
      </c>
    </row>
    <row r="17" spans="1:13" ht="13.8" x14ac:dyDescent="0.25">
      <c r="A17" s="11" t="s">
        <v>139</v>
      </c>
      <c r="B17" s="12">
        <v>17369.885979999999</v>
      </c>
      <c r="C17" s="12">
        <v>17046.849740000001</v>
      </c>
      <c r="D17" s="13">
        <f t="shared" si="0"/>
        <v>-1.859748765029013</v>
      </c>
      <c r="E17" s="13">
        <f t="shared" si="1"/>
        <v>7.5070677457330093E-2</v>
      </c>
      <c r="F17" s="12">
        <v>45611.77046</v>
      </c>
      <c r="G17" s="12">
        <v>45176.383990000002</v>
      </c>
      <c r="H17" s="13">
        <f t="shared" si="2"/>
        <v>-0.95454849835705691</v>
      </c>
      <c r="I17" s="13">
        <f t="shared" si="3"/>
        <v>7.4934310170214902E-2</v>
      </c>
      <c r="J17" s="12">
        <v>115501.45125</v>
      </c>
      <c r="K17" s="12">
        <v>147167.05656999999</v>
      </c>
      <c r="L17" s="13">
        <f t="shared" si="4"/>
        <v>27.415764024869766</v>
      </c>
      <c r="M17" s="13">
        <f t="shared" si="5"/>
        <v>6.2462622102629088E-2</v>
      </c>
    </row>
    <row r="18" spans="1:13" ht="15.6" x14ac:dyDescent="0.3">
      <c r="A18" s="9" t="s">
        <v>12</v>
      </c>
      <c r="B18" s="8">
        <f>B19</f>
        <v>247977.97706999999</v>
      </c>
      <c r="C18" s="8">
        <f>C19</f>
        <v>383117.18962999998</v>
      </c>
      <c r="D18" s="10">
        <f t="shared" si="0"/>
        <v>54.496457369620558</v>
      </c>
      <c r="E18" s="10">
        <f t="shared" si="1"/>
        <v>1.6871660987065458</v>
      </c>
      <c r="F18" s="8">
        <f>F19</f>
        <v>673588.24023999996</v>
      </c>
      <c r="G18" s="8">
        <f>G19</f>
        <v>999698.56912</v>
      </c>
      <c r="H18" s="10">
        <f t="shared" si="2"/>
        <v>48.413898788346827</v>
      </c>
      <c r="I18" s="10">
        <f t="shared" si="3"/>
        <v>1.6582053727837127</v>
      </c>
      <c r="J18" s="8">
        <f>J19</f>
        <v>2522826.7825500001</v>
      </c>
      <c r="K18" s="8">
        <f>K19</f>
        <v>3724628.9781399998</v>
      </c>
      <c r="L18" s="10">
        <f t="shared" si="4"/>
        <v>47.637126888880296</v>
      </c>
      <c r="M18" s="10">
        <f t="shared" si="5"/>
        <v>1.5808571412407122</v>
      </c>
    </row>
    <row r="19" spans="1:13" ht="13.8" x14ac:dyDescent="0.25">
      <c r="A19" s="11" t="s">
        <v>140</v>
      </c>
      <c r="B19" s="12">
        <v>247977.97706999999</v>
      </c>
      <c r="C19" s="12">
        <v>383117.18962999998</v>
      </c>
      <c r="D19" s="13">
        <f t="shared" si="0"/>
        <v>54.496457369620558</v>
      </c>
      <c r="E19" s="13">
        <f t="shared" si="1"/>
        <v>1.6871660987065458</v>
      </c>
      <c r="F19" s="12">
        <v>673588.24023999996</v>
      </c>
      <c r="G19" s="12">
        <v>999698.56912</v>
      </c>
      <c r="H19" s="13">
        <f t="shared" si="2"/>
        <v>48.413898788346827</v>
      </c>
      <c r="I19" s="13">
        <f t="shared" si="3"/>
        <v>1.6582053727837127</v>
      </c>
      <c r="J19" s="12">
        <v>2522826.7825500001</v>
      </c>
      <c r="K19" s="12">
        <v>3724628.9781399998</v>
      </c>
      <c r="L19" s="13">
        <f t="shared" si="4"/>
        <v>47.637126888880296</v>
      </c>
      <c r="M19" s="13">
        <f t="shared" si="5"/>
        <v>1.5808571412407122</v>
      </c>
    </row>
    <row r="20" spans="1:13" ht="15.6" x14ac:dyDescent="0.3">
      <c r="A20" s="9" t="s">
        <v>110</v>
      </c>
      <c r="B20" s="8">
        <f>B21</f>
        <v>580656.74722999998</v>
      </c>
      <c r="C20" s="8">
        <f>C21</f>
        <v>752850.61667000002</v>
      </c>
      <c r="D20" s="10">
        <f t="shared" si="0"/>
        <v>29.655019124714226</v>
      </c>
      <c r="E20" s="10">
        <f t="shared" si="1"/>
        <v>3.3153929716978676</v>
      </c>
      <c r="F20" s="8">
        <f>F21</f>
        <v>1512860.79746</v>
      </c>
      <c r="G20" s="8">
        <f>G21</f>
        <v>1933279.05217</v>
      </c>
      <c r="H20" s="10">
        <f t="shared" si="2"/>
        <v>27.789619204612631</v>
      </c>
      <c r="I20" s="10">
        <f t="shared" si="3"/>
        <v>3.2067403219556763</v>
      </c>
      <c r="J20" s="8">
        <f>J21</f>
        <v>5752648.5141000003</v>
      </c>
      <c r="K20" s="8">
        <f>K21</f>
        <v>7411756.39329</v>
      </c>
      <c r="L20" s="10">
        <f t="shared" si="4"/>
        <v>28.840765694678751</v>
      </c>
      <c r="M20" s="10">
        <f t="shared" si="5"/>
        <v>3.1457973645794342</v>
      </c>
    </row>
    <row r="21" spans="1:13" ht="13.8" x14ac:dyDescent="0.25">
      <c r="A21" s="11" t="s">
        <v>141</v>
      </c>
      <c r="B21" s="12">
        <v>580656.74722999998</v>
      </c>
      <c r="C21" s="12">
        <v>752850.61667000002</v>
      </c>
      <c r="D21" s="13">
        <f t="shared" si="0"/>
        <v>29.655019124714226</v>
      </c>
      <c r="E21" s="13">
        <f t="shared" si="1"/>
        <v>3.3153929716978676</v>
      </c>
      <c r="F21" s="12">
        <v>1512860.79746</v>
      </c>
      <c r="G21" s="12">
        <v>1933279.05217</v>
      </c>
      <c r="H21" s="13">
        <f t="shared" si="2"/>
        <v>27.789619204612631</v>
      </c>
      <c r="I21" s="13">
        <f t="shared" si="3"/>
        <v>3.2067403219556763</v>
      </c>
      <c r="J21" s="12">
        <v>5752648.5141000003</v>
      </c>
      <c r="K21" s="12">
        <v>7411756.39329</v>
      </c>
      <c r="L21" s="13">
        <f t="shared" si="4"/>
        <v>28.840765694678751</v>
      </c>
      <c r="M21" s="13">
        <f t="shared" si="5"/>
        <v>3.1457973645794342</v>
      </c>
    </row>
    <row r="22" spans="1:13" ht="16.8" x14ac:dyDescent="0.3">
      <c r="A22" s="85" t="s">
        <v>14</v>
      </c>
      <c r="B22" s="8">
        <f>B23+B27+B29</f>
        <v>14119863.091699999</v>
      </c>
      <c r="C22" s="8">
        <f>C23+C27+C29</f>
        <v>17155505.24853</v>
      </c>
      <c r="D22" s="10">
        <f t="shared" si="0"/>
        <v>21.499090586894052</v>
      </c>
      <c r="E22" s="10">
        <f t="shared" si="1"/>
        <v>75.549173059698077</v>
      </c>
      <c r="F22" s="8">
        <f>F23+F27+F29</f>
        <v>37147957.164399996</v>
      </c>
      <c r="G22" s="8">
        <f>G23+G27+G29</f>
        <v>45247176.233350001</v>
      </c>
      <c r="H22" s="10">
        <f t="shared" si="2"/>
        <v>21.802596124213608</v>
      </c>
      <c r="I22" s="10">
        <f t="shared" si="3"/>
        <v>75.051733643550193</v>
      </c>
      <c r="J22" s="8">
        <f>J23+J27+J29</f>
        <v>132497545.74992999</v>
      </c>
      <c r="K22" s="8">
        <f>K23+K27+K29</f>
        <v>178919387.03860998</v>
      </c>
      <c r="L22" s="10">
        <f t="shared" si="4"/>
        <v>35.036000875287542</v>
      </c>
      <c r="M22" s="10">
        <f t="shared" si="5"/>
        <v>75.939373388982432</v>
      </c>
    </row>
    <row r="23" spans="1:13" ht="15.6" x14ac:dyDescent="0.3">
      <c r="A23" s="9" t="s">
        <v>15</v>
      </c>
      <c r="B23" s="8">
        <f>B24+B25+B26</f>
        <v>1312661.1798</v>
      </c>
      <c r="C23" s="8">
        <f>C24+C25+C26</f>
        <v>1405051.2910200001</v>
      </c>
      <c r="D23" s="10">
        <f>(C23-B23)/B23*100</f>
        <v>7.0383822300646424</v>
      </c>
      <c r="E23" s="10">
        <f t="shared" si="1"/>
        <v>6.1875451410629765</v>
      </c>
      <c r="F23" s="8">
        <f>F24+F25+F26</f>
        <v>3508660.2567199999</v>
      </c>
      <c r="G23" s="8">
        <f>G24+G25+G26</f>
        <v>3863052.7874100003</v>
      </c>
      <c r="H23" s="10">
        <f t="shared" si="2"/>
        <v>10.100508591883361</v>
      </c>
      <c r="I23" s="10">
        <f t="shared" si="3"/>
        <v>6.4076663559387761</v>
      </c>
      <c r="J23" s="8">
        <f>J24+J25+J26</f>
        <v>11750946.47563</v>
      </c>
      <c r="K23" s="8">
        <f>K24+K25+K26</f>
        <v>15408508.91416</v>
      </c>
      <c r="L23" s="10">
        <f t="shared" si="4"/>
        <v>31.125683757604794</v>
      </c>
      <c r="M23" s="10">
        <f t="shared" si="5"/>
        <v>6.5398866560355238</v>
      </c>
    </row>
    <row r="24" spans="1:13" ht="13.8" x14ac:dyDescent="0.25">
      <c r="A24" s="11" t="s">
        <v>142</v>
      </c>
      <c r="B24" s="12">
        <v>868474.40748000005</v>
      </c>
      <c r="C24" s="12">
        <v>952683.07782000001</v>
      </c>
      <c r="D24" s="13">
        <f t="shared" si="0"/>
        <v>9.6961602569663725</v>
      </c>
      <c r="E24" s="13">
        <f t="shared" si="1"/>
        <v>4.1954123574084905</v>
      </c>
      <c r="F24" s="12">
        <v>2343560.6957</v>
      </c>
      <c r="G24" s="12">
        <v>2650159.59197</v>
      </c>
      <c r="H24" s="13">
        <f t="shared" si="2"/>
        <v>13.082609587733407</v>
      </c>
      <c r="I24" s="13">
        <f t="shared" si="3"/>
        <v>4.3958339142240437</v>
      </c>
      <c r="J24" s="12">
        <v>7723708.7578600002</v>
      </c>
      <c r="K24" s="12">
        <v>10449778.051759999</v>
      </c>
      <c r="L24" s="13">
        <f t="shared" si="4"/>
        <v>35.294822466290249</v>
      </c>
      <c r="M24" s="13">
        <f t="shared" si="5"/>
        <v>4.4352353897420382</v>
      </c>
    </row>
    <row r="25" spans="1:13" ht="13.8" x14ac:dyDescent="0.25">
      <c r="A25" s="11" t="s">
        <v>143</v>
      </c>
      <c r="B25" s="12">
        <v>157427.59362999999</v>
      </c>
      <c r="C25" s="12">
        <v>192086.75245</v>
      </c>
      <c r="D25" s="13">
        <f t="shared" si="0"/>
        <v>22.015936355769355</v>
      </c>
      <c r="E25" s="13">
        <f t="shared" si="1"/>
        <v>0.84590894252816706</v>
      </c>
      <c r="F25" s="12">
        <v>396024.18082000001</v>
      </c>
      <c r="G25" s="12">
        <v>502962.49127</v>
      </c>
      <c r="H25" s="13">
        <f t="shared" si="2"/>
        <v>27.002974977077304</v>
      </c>
      <c r="I25" s="13">
        <f t="shared" si="3"/>
        <v>0.83426657904167034</v>
      </c>
      <c r="J25" s="12">
        <v>1313156.22982</v>
      </c>
      <c r="K25" s="12">
        <v>1838752.97251</v>
      </c>
      <c r="L25" s="13">
        <f t="shared" si="4"/>
        <v>40.025453998116113</v>
      </c>
      <c r="M25" s="13">
        <f t="shared" si="5"/>
        <v>0.78042827477050269</v>
      </c>
    </row>
    <row r="26" spans="1:13" ht="13.8" x14ac:dyDescent="0.25">
      <c r="A26" s="11" t="s">
        <v>144</v>
      </c>
      <c r="B26" s="12">
        <v>286759.17868999997</v>
      </c>
      <c r="C26" s="12">
        <v>260281.46075</v>
      </c>
      <c r="D26" s="13">
        <f t="shared" si="0"/>
        <v>-9.2334334548445689</v>
      </c>
      <c r="E26" s="13">
        <f t="shared" si="1"/>
        <v>1.1462238411263177</v>
      </c>
      <c r="F26" s="12">
        <v>769075.38020000001</v>
      </c>
      <c r="G26" s="12">
        <v>709930.70417000004</v>
      </c>
      <c r="H26" s="13">
        <f t="shared" si="2"/>
        <v>-7.6903613810416411</v>
      </c>
      <c r="I26" s="13">
        <f t="shared" si="3"/>
        <v>1.1775658626730621</v>
      </c>
      <c r="J26" s="12">
        <v>2714081.48795</v>
      </c>
      <c r="K26" s="12">
        <v>3119977.8898900002</v>
      </c>
      <c r="L26" s="13">
        <f t="shared" si="4"/>
        <v>14.955203214866696</v>
      </c>
      <c r="M26" s="13">
        <f t="shared" si="5"/>
        <v>1.3242229915229813</v>
      </c>
    </row>
    <row r="27" spans="1:13" ht="15.6" x14ac:dyDescent="0.3">
      <c r="A27" s="9" t="s">
        <v>19</v>
      </c>
      <c r="B27" s="8">
        <f>B28</f>
        <v>1994036.58134</v>
      </c>
      <c r="C27" s="8">
        <f>C28</f>
        <v>2983420.3207899998</v>
      </c>
      <c r="D27" s="10">
        <f t="shared" si="0"/>
        <v>49.617130834436857</v>
      </c>
      <c r="E27" s="10">
        <f t="shared" si="1"/>
        <v>13.138344505738006</v>
      </c>
      <c r="F27" s="8">
        <f>F28</f>
        <v>5307628.9168100003</v>
      </c>
      <c r="G27" s="8">
        <f>G28</f>
        <v>7510792.0942000002</v>
      </c>
      <c r="H27" s="10">
        <f t="shared" si="2"/>
        <v>41.509367213150021</v>
      </c>
      <c r="I27" s="10">
        <f t="shared" si="3"/>
        <v>12.458191087966727</v>
      </c>
      <c r="J27" s="8">
        <f>J28</f>
        <v>18904377.34753</v>
      </c>
      <c r="K27" s="8">
        <f>K28</f>
        <v>27554022.562569998</v>
      </c>
      <c r="L27" s="10">
        <f t="shared" si="4"/>
        <v>45.754721544267838</v>
      </c>
      <c r="M27" s="10">
        <f t="shared" si="5"/>
        <v>11.694848961761263</v>
      </c>
    </row>
    <row r="28" spans="1:13" ht="13.8" x14ac:dyDescent="0.25">
      <c r="A28" s="11" t="s">
        <v>145</v>
      </c>
      <c r="B28" s="12">
        <v>1994036.58134</v>
      </c>
      <c r="C28" s="12">
        <v>2983420.3207899998</v>
      </c>
      <c r="D28" s="13">
        <f t="shared" si="0"/>
        <v>49.617130834436857</v>
      </c>
      <c r="E28" s="13">
        <f t="shared" si="1"/>
        <v>13.138344505738006</v>
      </c>
      <c r="F28" s="12">
        <v>5307628.9168100003</v>
      </c>
      <c r="G28" s="12">
        <v>7510792.0942000002</v>
      </c>
      <c r="H28" s="13">
        <f t="shared" si="2"/>
        <v>41.509367213150021</v>
      </c>
      <c r="I28" s="13">
        <f t="shared" si="3"/>
        <v>12.458191087966727</v>
      </c>
      <c r="J28" s="12">
        <v>18904377.34753</v>
      </c>
      <c r="K28" s="12">
        <v>27554022.562569998</v>
      </c>
      <c r="L28" s="13">
        <f t="shared" si="4"/>
        <v>45.754721544267838</v>
      </c>
      <c r="M28" s="13">
        <f t="shared" si="5"/>
        <v>11.694848961761263</v>
      </c>
    </row>
    <row r="29" spans="1:13" ht="15.6" x14ac:dyDescent="0.3">
      <c r="A29" s="9" t="s">
        <v>21</v>
      </c>
      <c r="B29" s="8">
        <f>B30+B31+B32+B33+B34+B35+B36+B37+B38+B39+B40+B41</f>
        <v>10813165.330559999</v>
      </c>
      <c r="C29" s="8">
        <f>C30+C31+C32+C33+C34+C35+C36+C37+C38+C39+C40+C41</f>
        <v>12767033.63672</v>
      </c>
      <c r="D29" s="10">
        <f t="shared" si="0"/>
        <v>18.069346453420156</v>
      </c>
      <c r="E29" s="10">
        <f t="shared" si="1"/>
        <v>56.223283412897082</v>
      </c>
      <c r="F29" s="8">
        <f>F30+F31+F32+F33+F34+F35+F36+F37+F38+F39+F40+F41</f>
        <v>28331667.990869999</v>
      </c>
      <c r="G29" s="8">
        <f>G30+G31+G32+G33+G34+G35+G36+G37+G38+G39+G40+G41</f>
        <v>33873331.351740003</v>
      </c>
      <c r="H29" s="10">
        <f t="shared" si="2"/>
        <v>19.559961533700836</v>
      </c>
      <c r="I29" s="10">
        <f t="shared" si="3"/>
        <v>56.185876199644682</v>
      </c>
      <c r="J29" s="8">
        <f>J30+J31+J32+J33+J34+J35+J36+J37+J38+J39+J40+J41</f>
        <v>101842221.92677</v>
      </c>
      <c r="K29" s="8">
        <f>K30+K31+K32+K33+K34+K35+K36+K37+K38+K39+K40+K41</f>
        <v>135956855.56187999</v>
      </c>
      <c r="L29" s="10">
        <f t="shared" si="4"/>
        <v>33.497534705831768</v>
      </c>
      <c r="M29" s="10">
        <f t="shared" si="5"/>
        <v>57.704637771185652</v>
      </c>
    </row>
    <row r="30" spans="1:13" ht="13.8" x14ac:dyDescent="0.25">
      <c r="A30" s="11" t="s">
        <v>146</v>
      </c>
      <c r="B30" s="12">
        <v>1674919.59329</v>
      </c>
      <c r="C30" s="12">
        <v>2022027.01477</v>
      </c>
      <c r="D30" s="13">
        <f t="shared" si="0"/>
        <v>20.723825959799427</v>
      </c>
      <c r="E30" s="13">
        <f t="shared" si="1"/>
        <v>8.9045741677199004</v>
      </c>
      <c r="F30" s="12">
        <v>4698332.2523400001</v>
      </c>
      <c r="G30" s="12">
        <v>5458185.3941299999</v>
      </c>
      <c r="H30" s="13">
        <f t="shared" si="2"/>
        <v>16.172826887914443</v>
      </c>
      <c r="I30" s="13">
        <f t="shared" si="3"/>
        <v>9.0535213571057227</v>
      </c>
      <c r="J30" s="12">
        <v>17599531.571049999</v>
      </c>
      <c r="K30" s="12">
        <v>21002856.850359999</v>
      </c>
      <c r="L30" s="13">
        <f t="shared" si="4"/>
        <v>19.337590126024899</v>
      </c>
      <c r="M30" s="13">
        <f t="shared" si="5"/>
        <v>8.9143150722434221</v>
      </c>
    </row>
    <row r="31" spans="1:13" ht="13.8" x14ac:dyDescent="0.25">
      <c r="A31" s="11" t="s">
        <v>147</v>
      </c>
      <c r="B31" s="12">
        <v>2890105.5906099998</v>
      </c>
      <c r="C31" s="12">
        <v>2695220.6048300001</v>
      </c>
      <c r="D31" s="13">
        <f t="shared" si="0"/>
        <v>-6.7431787410530681</v>
      </c>
      <c r="E31" s="13">
        <f t="shared" si="1"/>
        <v>11.869174644437445</v>
      </c>
      <c r="F31" s="12">
        <v>7687002.30425</v>
      </c>
      <c r="G31" s="12">
        <v>7478605.0181099996</v>
      </c>
      <c r="H31" s="13">
        <f t="shared" si="2"/>
        <v>-2.7110345215427016</v>
      </c>
      <c r="I31" s="13">
        <f t="shared" si="3"/>
        <v>12.404802212404348</v>
      </c>
      <c r="J31" s="12">
        <v>26255566.997719999</v>
      </c>
      <c r="K31" s="12">
        <v>29127122.489379998</v>
      </c>
      <c r="L31" s="13">
        <f t="shared" si="4"/>
        <v>10.936939552321842</v>
      </c>
      <c r="M31" s="13">
        <f t="shared" si="5"/>
        <v>12.362525196838162</v>
      </c>
    </row>
    <row r="32" spans="1:13" ht="13.8" x14ac:dyDescent="0.25">
      <c r="A32" s="11" t="s">
        <v>148</v>
      </c>
      <c r="B32" s="12">
        <v>153850.51842000001</v>
      </c>
      <c r="C32" s="12">
        <v>140232.92827999999</v>
      </c>
      <c r="D32" s="13">
        <f t="shared" si="0"/>
        <v>-8.8511824853427186</v>
      </c>
      <c r="E32" s="13">
        <f t="shared" si="1"/>
        <v>0.61755579994950915</v>
      </c>
      <c r="F32" s="12">
        <v>211030.28581</v>
      </c>
      <c r="G32" s="12">
        <v>278083.29298999999</v>
      </c>
      <c r="H32" s="13">
        <f t="shared" si="2"/>
        <v>31.774115702222382</v>
      </c>
      <c r="I32" s="13">
        <f t="shared" si="3"/>
        <v>0.46125824799700632</v>
      </c>
      <c r="J32" s="12">
        <v>1260927.0931599999</v>
      </c>
      <c r="K32" s="12">
        <v>1693421.8389600001</v>
      </c>
      <c r="L32" s="13">
        <f t="shared" si="4"/>
        <v>34.299742478855642</v>
      </c>
      <c r="M32" s="13">
        <f t="shared" si="5"/>
        <v>0.71874487981612634</v>
      </c>
    </row>
    <row r="33" spans="1:13" ht="13.8" x14ac:dyDescent="0.25">
      <c r="A33" s="11" t="s">
        <v>149</v>
      </c>
      <c r="B33" s="12">
        <v>1254808.62084</v>
      </c>
      <c r="C33" s="12">
        <v>1370389.73297</v>
      </c>
      <c r="D33" s="13">
        <f t="shared" si="0"/>
        <v>9.2110549935995163</v>
      </c>
      <c r="E33" s="13">
        <f t="shared" si="1"/>
        <v>6.0349030585534793</v>
      </c>
      <c r="F33" s="12">
        <v>3213144.7464899998</v>
      </c>
      <c r="G33" s="12">
        <v>3528080.4732599999</v>
      </c>
      <c r="H33" s="13">
        <f t="shared" si="2"/>
        <v>9.8014795976443949</v>
      </c>
      <c r="I33" s="13">
        <f t="shared" si="3"/>
        <v>5.8520459837437162</v>
      </c>
      <c r="J33" s="12">
        <v>11746423.242419999</v>
      </c>
      <c r="K33" s="12">
        <v>14477896.431740001</v>
      </c>
      <c r="L33" s="13">
        <f t="shared" si="4"/>
        <v>23.253658862348836</v>
      </c>
      <c r="M33" s="13">
        <f t="shared" si="5"/>
        <v>6.1449035859913028</v>
      </c>
    </row>
    <row r="34" spans="1:13" ht="13.8" x14ac:dyDescent="0.25">
      <c r="A34" s="11" t="s">
        <v>150</v>
      </c>
      <c r="B34" s="12">
        <v>783728.59621999995</v>
      </c>
      <c r="C34" s="12">
        <v>912913.37942000001</v>
      </c>
      <c r="D34" s="13">
        <f t="shared" si="0"/>
        <v>16.48335709875472</v>
      </c>
      <c r="E34" s="13">
        <f t="shared" si="1"/>
        <v>4.0202751181708969</v>
      </c>
      <c r="F34" s="12">
        <v>2118386.45945</v>
      </c>
      <c r="G34" s="12">
        <v>2439289.25936</v>
      </c>
      <c r="H34" s="13">
        <f t="shared" si="2"/>
        <v>15.148454073545983</v>
      </c>
      <c r="I34" s="13">
        <f t="shared" si="3"/>
        <v>4.0460621637229011</v>
      </c>
      <c r="J34" s="12">
        <v>7773835.9848600002</v>
      </c>
      <c r="K34" s="12">
        <v>9734012.0537199993</v>
      </c>
      <c r="L34" s="13">
        <f t="shared" si="4"/>
        <v>25.215042775247078</v>
      </c>
      <c r="M34" s="13">
        <f t="shared" si="5"/>
        <v>4.1314403550956937</v>
      </c>
    </row>
    <row r="35" spans="1:13" ht="13.8" x14ac:dyDescent="0.25">
      <c r="A35" s="11" t="s">
        <v>151</v>
      </c>
      <c r="B35" s="12">
        <v>978920.33155999996</v>
      </c>
      <c r="C35" s="12">
        <v>1447296.0301600001</v>
      </c>
      <c r="D35" s="13">
        <f t="shared" si="0"/>
        <v>47.846150856178475</v>
      </c>
      <c r="E35" s="13">
        <f t="shared" si="1"/>
        <v>6.3735819299487559</v>
      </c>
      <c r="F35" s="12">
        <v>2570621.0178200002</v>
      </c>
      <c r="G35" s="12">
        <v>3810750.6622199998</v>
      </c>
      <c r="H35" s="13">
        <f t="shared" si="2"/>
        <v>48.242414412828701</v>
      </c>
      <c r="I35" s="13">
        <f t="shared" si="3"/>
        <v>6.3209125406618298</v>
      </c>
      <c r="J35" s="12">
        <v>8760046.2868900001</v>
      </c>
      <c r="K35" s="12">
        <v>13593744.25609</v>
      </c>
      <c r="L35" s="13">
        <f t="shared" si="4"/>
        <v>55.178909002272682</v>
      </c>
      <c r="M35" s="13">
        <f t="shared" si="5"/>
        <v>5.7696398244131482</v>
      </c>
    </row>
    <row r="36" spans="1:13" ht="13.8" x14ac:dyDescent="0.25">
      <c r="A36" s="11" t="s">
        <v>152</v>
      </c>
      <c r="B36" s="12">
        <v>1526156.64411</v>
      </c>
      <c r="C36" s="12">
        <v>2272465.1458000001</v>
      </c>
      <c r="D36" s="13">
        <f t="shared" si="0"/>
        <v>48.901173059153471</v>
      </c>
      <c r="E36" s="13">
        <f t="shared" si="1"/>
        <v>10.007450091677548</v>
      </c>
      <c r="F36" s="12">
        <v>3770688.0343900002</v>
      </c>
      <c r="G36" s="12">
        <v>5694823.00569</v>
      </c>
      <c r="H36" s="13">
        <f t="shared" si="2"/>
        <v>51.0287500252265</v>
      </c>
      <c r="I36" s="13">
        <f t="shared" si="3"/>
        <v>9.4460334312571437</v>
      </c>
      <c r="J36" s="12">
        <v>13263180.39549</v>
      </c>
      <c r="K36" s="12">
        <v>24259915.476890001</v>
      </c>
      <c r="L36" s="13">
        <f t="shared" si="4"/>
        <v>82.911750828174817</v>
      </c>
      <c r="M36" s="13">
        <f t="shared" si="5"/>
        <v>10.296719714265215</v>
      </c>
    </row>
    <row r="37" spans="1:13" ht="13.8" x14ac:dyDescent="0.25">
      <c r="A37" s="14" t="s">
        <v>153</v>
      </c>
      <c r="B37" s="12">
        <v>402238.67887</v>
      </c>
      <c r="C37" s="12">
        <v>514385.13026000001</v>
      </c>
      <c r="D37" s="13">
        <f t="shared" si="0"/>
        <v>27.880573719327661</v>
      </c>
      <c r="E37" s="13">
        <f t="shared" si="1"/>
        <v>2.2652420119586965</v>
      </c>
      <c r="F37" s="12">
        <v>1011147.8566000001</v>
      </c>
      <c r="G37" s="12">
        <v>1297316.2146300001</v>
      </c>
      <c r="H37" s="13">
        <f t="shared" si="2"/>
        <v>28.301336561424893</v>
      </c>
      <c r="I37" s="13">
        <f t="shared" si="3"/>
        <v>2.1518653559667849</v>
      </c>
      <c r="J37" s="12">
        <v>3854993.8041699999</v>
      </c>
      <c r="K37" s="12">
        <v>4897511.7593599996</v>
      </c>
      <c r="L37" s="13">
        <f t="shared" si="4"/>
        <v>27.043310784631963</v>
      </c>
      <c r="M37" s="13">
        <f t="shared" si="5"/>
        <v>2.0786678309529081</v>
      </c>
    </row>
    <row r="38" spans="1:13" ht="13.8" x14ac:dyDescent="0.25">
      <c r="A38" s="11" t="s">
        <v>154</v>
      </c>
      <c r="B38" s="12">
        <v>343662.14681000001</v>
      </c>
      <c r="C38" s="12">
        <v>435040.56426999997</v>
      </c>
      <c r="D38" s="13">
        <f t="shared" si="0"/>
        <v>26.58960793564507</v>
      </c>
      <c r="E38" s="13">
        <f t="shared" si="1"/>
        <v>1.9158255266681343</v>
      </c>
      <c r="F38" s="12">
        <v>982921.89468000003</v>
      </c>
      <c r="G38" s="12">
        <v>1283667.5545999999</v>
      </c>
      <c r="H38" s="13">
        <f t="shared" si="2"/>
        <v>30.597106601019462</v>
      </c>
      <c r="I38" s="13">
        <f t="shared" si="3"/>
        <v>2.1292262504482413</v>
      </c>
      <c r="J38" s="12">
        <v>3867222.2788800001</v>
      </c>
      <c r="K38" s="12">
        <v>7087968.6790399998</v>
      </c>
      <c r="L38" s="13">
        <f t="shared" si="4"/>
        <v>83.283198324270401</v>
      </c>
      <c r="M38" s="13">
        <f t="shared" si="5"/>
        <v>3.0083710267288026</v>
      </c>
    </row>
    <row r="39" spans="1:13" ht="13.8" x14ac:dyDescent="0.25">
      <c r="A39" s="11" t="s">
        <v>155</v>
      </c>
      <c r="B39" s="12">
        <v>246958.49736000001</v>
      </c>
      <c r="C39" s="12">
        <v>327774.41850999999</v>
      </c>
      <c r="D39" s="13">
        <f>(C39-B39)/B39*100</f>
        <v>32.724495011885253</v>
      </c>
      <c r="E39" s="13">
        <f t="shared" si="1"/>
        <v>1.4434483805526952</v>
      </c>
      <c r="F39" s="12">
        <v>646722.82973999996</v>
      </c>
      <c r="G39" s="12">
        <v>961072.53936000005</v>
      </c>
      <c r="H39" s="13">
        <f t="shared" si="2"/>
        <v>48.606558353039304</v>
      </c>
      <c r="I39" s="13">
        <f t="shared" si="3"/>
        <v>1.5941361702702828</v>
      </c>
      <c r="J39" s="12">
        <v>2443251.85885</v>
      </c>
      <c r="K39" s="12">
        <v>3526533.9754499998</v>
      </c>
      <c r="L39" s="13">
        <f t="shared" si="4"/>
        <v>44.3377178933114</v>
      </c>
      <c r="M39" s="13">
        <f t="shared" si="5"/>
        <v>1.4967789950724542</v>
      </c>
    </row>
    <row r="40" spans="1:13" ht="13.8" x14ac:dyDescent="0.25">
      <c r="A40" s="11" t="s">
        <v>156</v>
      </c>
      <c r="B40" s="12">
        <v>545986.36667000002</v>
      </c>
      <c r="C40" s="12">
        <v>617852.98346000002</v>
      </c>
      <c r="D40" s="13">
        <f>(C40-B40)/B40*100</f>
        <v>13.162712693417298</v>
      </c>
      <c r="E40" s="13">
        <f t="shared" si="1"/>
        <v>2.7208922906464688</v>
      </c>
      <c r="F40" s="12">
        <v>1391946.4276699999</v>
      </c>
      <c r="G40" s="12">
        <v>1613758.9180999999</v>
      </c>
      <c r="H40" s="13">
        <f t="shared" si="2"/>
        <v>15.935418635420854</v>
      </c>
      <c r="I40" s="13">
        <f t="shared" si="3"/>
        <v>2.6767505636489926</v>
      </c>
      <c r="J40" s="12">
        <v>4909764.4126899997</v>
      </c>
      <c r="K40" s="12">
        <v>6415004.0668700002</v>
      </c>
      <c r="L40" s="13">
        <f t="shared" si="4"/>
        <v>30.658083110657813</v>
      </c>
      <c r="M40" s="13">
        <f t="shared" si="5"/>
        <v>2.7227423321138295</v>
      </c>
    </row>
    <row r="41" spans="1:13" ht="13.8" x14ac:dyDescent="0.25">
      <c r="A41" s="11" t="s">
        <v>157</v>
      </c>
      <c r="B41" s="12">
        <v>11829.745800000001</v>
      </c>
      <c r="C41" s="12">
        <v>11435.70399</v>
      </c>
      <c r="D41" s="13">
        <f t="shared" si="0"/>
        <v>-3.3309406361039526</v>
      </c>
      <c r="E41" s="13">
        <f t="shared" si="1"/>
        <v>5.0360392613561733E-2</v>
      </c>
      <c r="F41" s="12">
        <v>29723.88163</v>
      </c>
      <c r="G41" s="12">
        <v>29699.01929</v>
      </c>
      <c r="H41" s="13">
        <f t="shared" si="2"/>
        <v>-8.3644324484546381E-2</v>
      </c>
      <c r="I41" s="13">
        <f t="shared" si="3"/>
        <v>4.9261922417709984E-2</v>
      </c>
      <c r="J41" s="12">
        <v>107478.00059</v>
      </c>
      <c r="K41" s="12">
        <v>140867.68401999999</v>
      </c>
      <c r="L41" s="13">
        <f t="shared" si="4"/>
        <v>31.066528263186395</v>
      </c>
      <c r="M41" s="13">
        <f t="shared" si="5"/>
        <v>5.9788957654586201E-2</v>
      </c>
    </row>
    <row r="42" spans="1:13" ht="15.6" x14ac:dyDescent="0.3">
      <c r="A42" s="9" t="s">
        <v>31</v>
      </c>
      <c r="B42" s="8">
        <f>B43</f>
        <v>446313.78726999997</v>
      </c>
      <c r="C42" s="8">
        <f>C43</f>
        <v>556412.22987000004</v>
      </c>
      <c r="D42" s="10">
        <f t="shared" si="0"/>
        <v>24.668393793847873</v>
      </c>
      <c r="E42" s="10">
        <f t="shared" si="1"/>
        <v>2.4503203629390695</v>
      </c>
      <c r="F42" s="8">
        <f>F43</f>
        <v>1213354.82073</v>
      </c>
      <c r="G42" s="8">
        <f>G43</f>
        <v>1527311.57078</v>
      </c>
      <c r="H42" s="10">
        <f t="shared" si="2"/>
        <v>25.87509809052489</v>
      </c>
      <c r="I42" s="10">
        <f t="shared" si="3"/>
        <v>2.5333598854817652</v>
      </c>
      <c r="J42" s="8">
        <f>J43</f>
        <v>4548398.9770900002</v>
      </c>
      <c r="K42" s="8">
        <f>K43</f>
        <v>6241677.9183799997</v>
      </c>
      <c r="L42" s="10">
        <f t="shared" si="4"/>
        <v>37.228021328360576</v>
      </c>
      <c r="M42" s="10">
        <f t="shared" si="5"/>
        <v>2.6491769162798482</v>
      </c>
    </row>
    <row r="43" spans="1:13" ht="13.8" x14ac:dyDescent="0.25">
      <c r="A43" s="11" t="s">
        <v>158</v>
      </c>
      <c r="B43" s="12">
        <v>446313.78726999997</v>
      </c>
      <c r="C43" s="12">
        <v>556412.22987000004</v>
      </c>
      <c r="D43" s="13">
        <f t="shared" si="0"/>
        <v>24.668393793847873</v>
      </c>
      <c r="E43" s="13">
        <f t="shared" si="1"/>
        <v>2.4503203629390695</v>
      </c>
      <c r="F43" s="12">
        <v>1213354.82073</v>
      </c>
      <c r="G43" s="12">
        <v>1527311.57078</v>
      </c>
      <c r="H43" s="13">
        <f t="shared" si="2"/>
        <v>25.87509809052489</v>
      </c>
      <c r="I43" s="13">
        <f t="shared" si="3"/>
        <v>2.5333598854817652</v>
      </c>
      <c r="J43" s="12">
        <v>4548398.9770900002</v>
      </c>
      <c r="K43" s="12">
        <v>6241677.9183799997</v>
      </c>
      <c r="L43" s="13">
        <f t="shared" si="4"/>
        <v>37.228021328360576</v>
      </c>
      <c r="M43" s="13">
        <f t="shared" si="5"/>
        <v>2.6491769162798482</v>
      </c>
    </row>
    <row r="44" spans="1:13" ht="15.6" x14ac:dyDescent="0.3">
      <c r="A44" s="9" t="s">
        <v>33</v>
      </c>
      <c r="B44" s="8">
        <f>B8+B22+B42</f>
        <v>16992204.673909999</v>
      </c>
      <c r="C44" s="8">
        <f>C8+C22+C42</f>
        <v>20749501.029459998</v>
      </c>
      <c r="D44" s="10">
        <f t="shared" si="0"/>
        <v>22.111882640626316</v>
      </c>
      <c r="E44" s="10">
        <f t="shared" si="1"/>
        <v>91.376361201100735</v>
      </c>
      <c r="F44" s="15">
        <f>F8+F22+F42</f>
        <v>44973279.733649999</v>
      </c>
      <c r="G44" s="15">
        <f>G8+G22+G42</f>
        <v>55149005.877070002</v>
      </c>
      <c r="H44" s="16">
        <f t="shared" si="2"/>
        <v>22.62615980796771</v>
      </c>
      <c r="I44" s="16">
        <f t="shared" si="3"/>
        <v>91.475951525605225</v>
      </c>
      <c r="J44" s="15">
        <f>J8+J22+J42</f>
        <v>161985352.97079998</v>
      </c>
      <c r="K44" s="15">
        <f>K8+K22+K42</f>
        <v>216637537.29374996</v>
      </c>
      <c r="L44" s="16">
        <f t="shared" si="4"/>
        <v>33.738966715590493</v>
      </c>
      <c r="M44" s="16">
        <f t="shared" si="5"/>
        <v>91.948218171961244</v>
      </c>
    </row>
    <row r="45" spans="1:13" ht="30" x14ac:dyDescent="0.25">
      <c r="A45" s="137" t="s">
        <v>225</v>
      </c>
      <c r="B45" s="138">
        <f>B46-B44</f>
        <v>1964648.8310899995</v>
      </c>
      <c r="C45" s="138">
        <f>C46-C44</f>
        <v>1958232.9585400037</v>
      </c>
      <c r="D45" s="139">
        <f t="shared" si="0"/>
        <v>-0.32656587011716559</v>
      </c>
      <c r="E45" s="139">
        <f t="shared" ref="E45:E46" si="6">C45/C$46*100</f>
        <v>8.6236387988992664</v>
      </c>
      <c r="F45" s="138">
        <f>F46-F44</f>
        <v>4940161.4693499953</v>
      </c>
      <c r="G45" s="138">
        <f>G46-G44</f>
        <v>5138976.8739299998</v>
      </c>
      <c r="H45" s="140">
        <f t="shared" si="2"/>
        <v>4.0244717872787215</v>
      </c>
      <c r="I45" s="139">
        <f t="shared" si="3"/>
        <v>8.5240484743947729</v>
      </c>
      <c r="J45" s="138">
        <f>J46-J44</f>
        <v>14903130.81220004</v>
      </c>
      <c r="K45" s="138">
        <f>K46-K44</f>
        <v>18970657.841250032</v>
      </c>
      <c r="L45" s="140">
        <f t="shared" si="4"/>
        <v>27.293104249747461</v>
      </c>
      <c r="M45" s="139">
        <f t="shared" si="5"/>
        <v>8.0517818280387612</v>
      </c>
    </row>
    <row r="46" spans="1:13" ht="21" x14ac:dyDescent="0.25">
      <c r="A46" s="141" t="s">
        <v>226</v>
      </c>
      <c r="B46" s="142">
        <v>18956853.504999999</v>
      </c>
      <c r="C46" s="142">
        <v>22707733.988000002</v>
      </c>
      <c r="D46" s="143">
        <f t="shared" si="0"/>
        <v>19.7864085514544</v>
      </c>
      <c r="E46" s="144">
        <f t="shared" si="6"/>
        <v>100</v>
      </c>
      <c r="F46" s="142">
        <v>49913441.202999994</v>
      </c>
      <c r="G46" s="142">
        <v>60287982.751000002</v>
      </c>
      <c r="H46" s="143">
        <f t="shared" si="2"/>
        <v>20.785065701654041</v>
      </c>
      <c r="I46" s="144">
        <f t="shared" ref="I46" si="7">G46/G$46*100</f>
        <v>100</v>
      </c>
      <c r="J46" s="142">
        <v>176888483.78300002</v>
      </c>
      <c r="K46" s="142">
        <v>235608195.13499999</v>
      </c>
      <c r="L46" s="143">
        <f t="shared" si="4"/>
        <v>33.195892743382352</v>
      </c>
      <c r="M46" s="144">
        <f t="shared" ref="M46" si="8">K46/K$46*100</f>
        <v>100</v>
      </c>
    </row>
    <row r="47" spans="1:13" x14ac:dyDescent="0.25">
      <c r="C47" s="145"/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H1" sqref="H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G1" sqref="G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F1" sqref="F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2561052.7910000002</v>
      </c>
      <c r="D2" s="114">
        <f t="shared" ref="D2:O2" si="0">D4+D6+D8+D10+D12+D14+D16+D18+D20+D22</f>
        <v>2775881.7308800002</v>
      </c>
      <c r="E2" s="114">
        <f t="shared" si="0"/>
        <v>3037583.5510599995</v>
      </c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si="0"/>
        <v>8374518.0729399994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2058782.4049</v>
      </c>
      <c r="D3" s="114">
        <f t="shared" ref="D3:O3" si="1">D5+D7+D9+D11+D13+D15+D17+D19+D21+D23</f>
        <v>2127157.54868</v>
      </c>
      <c r="E3" s="114">
        <f t="shared" si="1"/>
        <v>2426027.7949399999</v>
      </c>
      <c r="F3" s="114">
        <f t="shared" si="1"/>
        <v>2351269.5950300004</v>
      </c>
      <c r="G3" s="114">
        <f t="shared" si="1"/>
        <v>2069959.3828599998</v>
      </c>
      <c r="H3" s="114">
        <f t="shared" si="1"/>
        <v>2557736.0821000002</v>
      </c>
      <c r="I3" s="114">
        <f t="shared" si="1"/>
        <v>2018634.3108399999</v>
      </c>
      <c r="J3" s="114">
        <f t="shared" si="1"/>
        <v>2317234.8834299999</v>
      </c>
      <c r="K3" s="114">
        <f t="shared" si="1"/>
        <v>2724004.4023199999</v>
      </c>
      <c r="L3" s="114">
        <f t="shared" si="1"/>
        <v>2828238.7242000001</v>
      </c>
      <c r="M3" s="114">
        <f t="shared" si="1"/>
        <v>3022996.4140699999</v>
      </c>
      <c r="N3" s="114">
        <f t="shared" si="1"/>
        <v>3211880.4689700003</v>
      </c>
      <c r="O3" s="114">
        <f t="shared" si="1"/>
        <v>29713922.012340002</v>
      </c>
    </row>
    <row r="4" spans="1:15" s="37" customFormat="1" ht="13.8" x14ac:dyDescent="0.25">
      <c r="A4" s="87">
        <v>2022</v>
      </c>
      <c r="B4" s="115" t="s">
        <v>132</v>
      </c>
      <c r="C4" s="116">
        <v>838879.82628000004</v>
      </c>
      <c r="D4" s="116">
        <v>966950.84394000005</v>
      </c>
      <c r="E4" s="116">
        <v>1027462.96749</v>
      </c>
      <c r="F4" s="116"/>
      <c r="G4" s="116"/>
      <c r="H4" s="116"/>
      <c r="I4" s="116"/>
      <c r="J4" s="116"/>
      <c r="K4" s="116"/>
      <c r="L4" s="116"/>
      <c r="M4" s="116"/>
      <c r="N4" s="116"/>
      <c r="O4" s="117">
        <v>2833293.6377099999</v>
      </c>
    </row>
    <row r="5" spans="1:15" ht="13.8" x14ac:dyDescent="0.25">
      <c r="A5" s="86">
        <v>2021</v>
      </c>
      <c r="B5" s="115" t="s">
        <v>132</v>
      </c>
      <c r="C5" s="116">
        <v>599472.62661000004</v>
      </c>
      <c r="D5" s="116">
        <v>635152.71918999997</v>
      </c>
      <c r="E5" s="116">
        <v>783752.09183000005</v>
      </c>
      <c r="F5" s="116">
        <v>749920.84441000002</v>
      </c>
      <c r="G5" s="116">
        <v>609720.62609999999</v>
      </c>
      <c r="H5" s="116">
        <v>764423.21161</v>
      </c>
      <c r="I5" s="116">
        <v>641900.81250999996</v>
      </c>
      <c r="J5" s="116">
        <v>780147.30417000002</v>
      </c>
      <c r="K5" s="116">
        <v>840118.3284</v>
      </c>
      <c r="L5" s="116">
        <v>897300.88002000004</v>
      </c>
      <c r="M5" s="116">
        <v>897019.53680999996</v>
      </c>
      <c r="N5" s="116">
        <v>949360.08169000002</v>
      </c>
      <c r="O5" s="117">
        <v>9148289.0633499995</v>
      </c>
    </row>
    <row r="6" spans="1:15" s="37" customFormat="1" ht="13.8" x14ac:dyDescent="0.25">
      <c r="A6" s="87">
        <v>2022</v>
      </c>
      <c r="B6" s="115" t="s">
        <v>133</v>
      </c>
      <c r="C6" s="116">
        <v>284531.15480000002</v>
      </c>
      <c r="D6" s="116">
        <v>254222.90976000001</v>
      </c>
      <c r="E6" s="116">
        <v>225532.58686000001</v>
      </c>
      <c r="F6" s="116"/>
      <c r="G6" s="116"/>
      <c r="H6" s="116"/>
      <c r="I6" s="116"/>
      <c r="J6" s="116"/>
      <c r="K6" s="116"/>
      <c r="L6" s="116"/>
      <c r="M6" s="116"/>
      <c r="N6" s="116"/>
      <c r="O6" s="117">
        <v>764286.65142000001</v>
      </c>
    </row>
    <row r="7" spans="1:15" ht="13.8" x14ac:dyDescent="0.25">
      <c r="A7" s="86">
        <v>2021</v>
      </c>
      <c r="B7" s="115" t="s">
        <v>133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295167.19523999997</v>
      </c>
      <c r="I7" s="116">
        <v>166058.29462999999</v>
      </c>
      <c r="J7" s="116">
        <v>147760.25855</v>
      </c>
      <c r="K7" s="116">
        <v>229150.72443999999</v>
      </c>
      <c r="L7" s="116">
        <v>291591.89189999999</v>
      </c>
      <c r="M7" s="116">
        <v>365180.33121999999</v>
      </c>
      <c r="N7" s="116">
        <v>409303.29060000001</v>
      </c>
      <c r="O7" s="117">
        <v>3080568.5520899999</v>
      </c>
    </row>
    <row r="8" spans="1:15" s="37" customFormat="1" ht="13.8" x14ac:dyDescent="0.25">
      <c r="A8" s="87">
        <v>2022</v>
      </c>
      <c r="B8" s="115" t="s">
        <v>134</v>
      </c>
      <c r="C8" s="116">
        <v>173204.75717</v>
      </c>
      <c r="D8" s="116">
        <v>202926.21223999999</v>
      </c>
      <c r="E8" s="116">
        <v>230319.26621</v>
      </c>
      <c r="F8" s="116"/>
      <c r="G8" s="116"/>
      <c r="H8" s="116"/>
      <c r="I8" s="116"/>
      <c r="J8" s="116"/>
      <c r="K8" s="116"/>
      <c r="L8" s="116"/>
      <c r="M8" s="116"/>
      <c r="N8" s="116"/>
      <c r="O8" s="117">
        <v>606450.23562000005</v>
      </c>
    </row>
    <row r="9" spans="1:15" ht="13.8" x14ac:dyDescent="0.25">
      <c r="A9" s="86">
        <v>2021</v>
      </c>
      <c r="B9" s="115" t="s">
        <v>134</v>
      </c>
      <c r="C9" s="116">
        <v>129703.74055</v>
      </c>
      <c r="D9" s="116">
        <v>145445.9252</v>
      </c>
      <c r="E9" s="116">
        <v>164252.91879</v>
      </c>
      <c r="F9" s="116">
        <v>157734.98884999999</v>
      </c>
      <c r="G9" s="116">
        <v>144432.52205</v>
      </c>
      <c r="H9" s="116">
        <v>193334.14882999999</v>
      </c>
      <c r="I9" s="116">
        <v>152303.13179000001</v>
      </c>
      <c r="J9" s="116">
        <v>179897.44031000001</v>
      </c>
      <c r="K9" s="116">
        <v>202794.89272</v>
      </c>
      <c r="L9" s="116">
        <v>181364.35298</v>
      </c>
      <c r="M9" s="116">
        <v>191293.85974000001</v>
      </c>
      <c r="N9" s="116">
        <v>184486.58335</v>
      </c>
      <c r="O9" s="117">
        <v>2027044.5051599999</v>
      </c>
    </row>
    <row r="10" spans="1:15" s="37" customFormat="1" ht="13.8" x14ac:dyDescent="0.25">
      <c r="A10" s="87">
        <v>2022</v>
      </c>
      <c r="B10" s="115" t="s">
        <v>135</v>
      </c>
      <c r="C10" s="116">
        <v>119603.62243</v>
      </c>
      <c r="D10" s="116">
        <v>127300.02524</v>
      </c>
      <c r="E10" s="116">
        <v>156347.65237</v>
      </c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403251.30004</v>
      </c>
    </row>
    <row r="11" spans="1:15" ht="13.8" x14ac:dyDescent="0.25">
      <c r="A11" s="86">
        <v>2021</v>
      </c>
      <c r="B11" s="115" t="s">
        <v>135</v>
      </c>
      <c r="C11" s="116">
        <v>103715.16209</v>
      </c>
      <c r="D11" s="116">
        <v>116565.35743</v>
      </c>
      <c r="E11" s="116">
        <v>126148.15974</v>
      </c>
      <c r="F11" s="116">
        <v>121973.27202</v>
      </c>
      <c r="G11" s="116">
        <v>104860.76384</v>
      </c>
      <c r="H11" s="116">
        <v>110671.37599</v>
      </c>
      <c r="I11" s="116">
        <v>71836.562160000001</v>
      </c>
      <c r="J11" s="116">
        <v>113519.8511</v>
      </c>
      <c r="K11" s="116">
        <v>159837.88894999999</v>
      </c>
      <c r="L11" s="116">
        <v>194930.05072</v>
      </c>
      <c r="M11" s="116">
        <v>176392.32529000001</v>
      </c>
      <c r="N11" s="116">
        <v>170208.39152</v>
      </c>
      <c r="O11" s="117">
        <v>1570659.1608500001</v>
      </c>
    </row>
    <row r="12" spans="1:15" s="37" customFormat="1" ht="13.8" x14ac:dyDescent="0.25">
      <c r="A12" s="87">
        <v>2022</v>
      </c>
      <c r="B12" s="115" t="s">
        <v>136</v>
      </c>
      <c r="C12" s="116">
        <v>182655.11846999999</v>
      </c>
      <c r="D12" s="116">
        <v>166630.87542</v>
      </c>
      <c r="E12" s="116">
        <v>148927.59927000001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498213.59315999999</v>
      </c>
    </row>
    <row r="13" spans="1:15" ht="13.8" x14ac:dyDescent="0.25">
      <c r="A13" s="86">
        <v>2021</v>
      </c>
      <c r="B13" s="115" t="s">
        <v>136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147977.08721999999</v>
      </c>
      <c r="I13" s="116">
        <v>131215.7303</v>
      </c>
      <c r="J13" s="116">
        <v>111714.37826</v>
      </c>
      <c r="K13" s="116">
        <v>201617.58622999999</v>
      </c>
      <c r="L13" s="116">
        <v>250610.34516</v>
      </c>
      <c r="M13" s="116">
        <v>277980.59620000003</v>
      </c>
      <c r="N13" s="116">
        <v>248312.76944999999</v>
      </c>
      <c r="O13" s="117">
        <v>2257570.5241</v>
      </c>
    </row>
    <row r="14" spans="1:15" s="37" customFormat="1" ht="13.8" x14ac:dyDescent="0.25">
      <c r="A14" s="87">
        <v>2022</v>
      </c>
      <c r="B14" s="115" t="s">
        <v>137</v>
      </c>
      <c r="C14" s="116">
        <v>37521.507830000002</v>
      </c>
      <c r="D14" s="116">
        <v>47521.977169999998</v>
      </c>
      <c r="E14" s="116">
        <v>31412.3138</v>
      </c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116455.7988</v>
      </c>
    </row>
    <row r="15" spans="1:15" ht="13.8" x14ac:dyDescent="0.25">
      <c r="A15" s="86">
        <v>2021</v>
      </c>
      <c r="B15" s="115" t="s">
        <v>137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138</v>
      </c>
      <c r="C16" s="116">
        <v>54248.671849999999</v>
      </c>
      <c r="D16" s="116">
        <v>55597.670039999997</v>
      </c>
      <c r="E16" s="116">
        <v>64566.509019999998</v>
      </c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174412.85091000001</v>
      </c>
    </row>
    <row r="17" spans="1:15" ht="13.8" x14ac:dyDescent="0.25">
      <c r="A17" s="86">
        <v>2021</v>
      </c>
      <c r="B17" s="115" t="s">
        <v>138</v>
      </c>
      <c r="C17" s="116">
        <v>59118.003539999998</v>
      </c>
      <c r="D17" s="116">
        <v>49199.688770000001</v>
      </c>
      <c r="E17" s="116">
        <v>49271.71471</v>
      </c>
      <c r="F17" s="116">
        <v>52377.636700000003</v>
      </c>
      <c r="G17" s="116">
        <v>62135.500480000002</v>
      </c>
      <c r="H17" s="116">
        <v>85394.880229999995</v>
      </c>
      <c r="I17" s="116">
        <v>52207.46948</v>
      </c>
      <c r="J17" s="116">
        <v>60022.116329999997</v>
      </c>
      <c r="K17" s="116">
        <v>100955.42874</v>
      </c>
      <c r="L17" s="116">
        <v>76724.234389999998</v>
      </c>
      <c r="M17" s="116">
        <v>57727.288930000002</v>
      </c>
      <c r="N17" s="116">
        <v>77762.280119999996</v>
      </c>
      <c r="O17" s="117">
        <v>782896.24242000002</v>
      </c>
    </row>
    <row r="18" spans="1:15" ht="13.8" x14ac:dyDescent="0.25">
      <c r="A18" s="87">
        <v>2022</v>
      </c>
      <c r="B18" s="115" t="s">
        <v>139</v>
      </c>
      <c r="C18" s="116">
        <v>12419.65381</v>
      </c>
      <c r="D18" s="116">
        <v>15709.880440000001</v>
      </c>
      <c r="E18" s="116">
        <v>17046.849740000001</v>
      </c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45176.383990000002</v>
      </c>
    </row>
    <row r="19" spans="1:15" ht="13.8" x14ac:dyDescent="0.25">
      <c r="A19" s="86">
        <v>2021</v>
      </c>
      <c r="B19" s="115" t="s">
        <v>139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140</v>
      </c>
      <c r="C20" s="118">
        <v>300316.28318000003</v>
      </c>
      <c r="D20" s="118">
        <v>316265.09630999999</v>
      </c>
      <c r="E20" s="118">
        <v>383117.18962999998</v>
      </c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999698.56912</v>
      </c>
    </row>
    <row r="21" spans="1:15" ht="13.8" x14ac:dyDescent="0.25">
      <c r="A21" s="86">
        <v>2021</v>
      </c>
      <c r="B21" s="115" t="s">
        <v>140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299539.05277000001</v>
      </c>
      <c r="L21" s="116">
        <v>288750.81549000001</v>
      </c>
      <c r="M21" s="116">
        <v>321677.4583</v>
      </c>
      <c r="N21" s="116">
        <v>407124.58727999998</v>
      </c>
      <c r="O21" s="117">
        <v>3398518.6492599999</v>
      </c>
    </row>
    <row r="22" spans="1:15" ht="13.8" x14ac:dyDescent="0.25">
      <c r="A22" s="87">
        <v>2022</v>
      </c>
      <c r="B22" s="115" t="s">
        <v>141</v>
      </c>
      <c r="C22" s="118">
        <v>557672.19518000004</v>
      </c>
      <c r="D22" s="118">
        <v>622756.24031999998</v>
      </c>
      <c r="E22" s="118">
        <v>752850.61667000002</v>
      </c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1933279.05217</v>
      </c>
    </row>
    <row r="23" spans="1:15" ht="13.8" x14ac:dyDescent="0.25">
      <c r="A23" s="86">
        <v>2021</v>
      </c>
      <c r="B23" s="115" t="s">
        <v>141</v>
      </c>
      <c r="C23" s="116">
        <v>453138.95513999998</v>
      </c>
      <c r="D23" s="118">
        <v>479065.09509000002</v>
      </c>
      <c r="E23" s="116">
        <v>580656.74722999998</v>
      </c>
      <c r="F23" s="116">
        <v>581266.61719999998</v>
      </c>
      <c r="G23" s="116">
        <v>501065.42385000002</v>
      </c>
      <c r="H23" s="116">
        <v>613094.48181000003</v>
      </c>
      <c r="I23" s="116">
        <v>505779.56637000002</v>
      </c>
      <c r="J23" s="116">
        <v>605153.56519999995</v>
      </c>
      <c r="K23" s="116">
        <v>650965.75870999997</v>
      </c>
      <c r="L23" s="116">
        <v>613726.03469999996</v>
      </c>
      <c r="M23" s="116">
        <v>694366.74338</v>
      </c>
      <c r="N23" s="116">
        <v>713059.14989999996</v>
      </c>
      <c r="O23" s="117">
        <v>6991338.13858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13100925.32109</v>
      </c>
      <c r="D24" s="119">
        <f t="shared" ref="D24:O24" si="2">D26+D28+D30+D32+D34+D36+D38+D40+D42+D44+D46+D48+D50+D52+D54+D56</f>
        <v>14990745.663730003</v>
      </c>
      <c r="E24" s="119">
        <f t="shared" si="2"/>
        <v>17155505.24853</v>
      </c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45247176.233350001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11079346.326389998</v>
      </c>
      <c r="D25" s="119">
        <f t="shared" ref="D25:O25" si="3">D27+D29+D31+D33+D35+D37+D39+D41+D43+D45+D47+D49+D51+D53+D55+D57</f>
        <v>11948747.746309999</v>
      </c>
      <c r="E25" s="119">
        <f t="shared" si="3"/>
        <v>14119863.091700001</v>
      </c>
      <c r="F25" s="119">
        <f t="shared" si="3"/>
        <v>14142379.65969</v>
      </c>
      <c r="G25" s="119">
        <f t="shared" si="3"/>
        <v>12586706.76348</v>
      </c>
      <c r="H25" s="119">
        <f t="shared" si="3"/>
        <v>15240947.107720001</v>
      </c>
      <c r="I25" s="119">
        <f t="shared" si="3"/>
        <v>12621173.753240002</v>
      </c>
      <c r="J25" s="119">
        <f t="shared" si="3"/>
        <v>14410614.475</v>
      </c>
      <c r="K25" s="119">
        <f t="shared" si="3"/>
        <v>15809752.110520002</v>
      </c>
      <c r="L25" s="119">
        <f t="shared" si="3"/>
        <v>15698590.286570001</v>
      </c>
      <c r="M25" s="119">
        <f t="shared" si="3"/>
        <v>16265256.049859997</v>
      </c>
      <c r="N25" s="119">
        <f t="shared" si="3"/>
        <v>16896790.599179998</v>
      </c>
      <c r="O25" s="119">
        <f t="shared" si="3"/>
        <v>170820167.96966001</v>
      </c>
    </row>
    <row r="26" spans="1:15" ht="13.8" x14ac:dyDescent="0.25">
      <c r="A26" s="87">
        <v>2022</v>
      </c>
      <c r="B26" s="115" t="s">
        <v>142</v>
      </c>
      <c r="C26" s="116">
        <v>815565.32050000003</v>
      </c>
      <c r="D26" s="116">
        <v>881911.19365000003</v>
      </c>
      <c r="E26" s="116">
        <v>952683.07782000001</v>
      </c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2650159.59197</v>
      </c>
    </row>
    <row r="27" spans="1:15" ht="13.8" x14ac:dyDescent="0.25">
      <c r="A27" s="86">
        <v>2021</v>
      </c>
      <c r="B27" s="115" t="s">
        <v>142</v>
      </c>
      <c r="C27" s="116">
        <v>730163.91564000002</v>
      </c>
      <c r="D27" s="116">
        <v>744922.37257999997</v>
      </c>
      <c r="E27" s="116">
        <v>868474.40748000005</v>
      </c>
      <c r="F27" s="116">
        <v>877324.87653999997</v>
      </c>
      <c r="G27" s="116">
        <v>743328.25338000001</v>
      </c>
      <c r="H27" s="116">
        <v>898598.26983</v>
      </c>
      <c r="I27" s="116">
        <v>723515.06003000005</v>
      </c>
      <c r="J27" s="116">
        <v>828016.05160999997</v>
      </c>
      <c r="K27" s="116">
        <v>943461.77951000002</v>
      </c>
      <c r="L27" s="116">
        <v>917046.35251</v>
      </c>
      <c r="M27" s="116">
        <v>936079.82588000002</v>
      </c>
      <c r="N27" s="116">
        <v>932247.99049999996</v>
      </c>
      <c r="O27" s="117">
        <v>10143179.15549</v>
      </c>
    </row>
    <row r="28" spans="1:15" ht="13.8" x14ac:dyDescent="0.25">
      <c r="A28" s="87">
        <v>2022</v>
      </c>
      <c r="B28" s="115" t="s">
        <v>143</v>
      </c>
      <c r="C28" s="116">
        <v>133251.19185999999</v>
      </c>
      <c r="D28" s="116">
        <v>177624.54696000001</v>
      </c>
      <c r="E28" s="116">
        <v>192086.75245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502962.49127</v>
      </c>
    </row>
    <row r="29" spans="1:15" ht="13.8" x14ac:dyDescent="0.25">
      <c r="A29" s="86">
        <v>2021</v>
      </c>
      <c r="B29" s="115" t="s">
        <v>143</v>
      </c>
      <c r="C29" s="116">
        <v>109745.92219</v>
      </c>
      <c r="D29" s="116">
        <v>128850.66499999999</v>
      </c>
      <c r="E29" s="116">
        <v>157427.59362999999</v>
      </c>
      <c r="F29" s="116">
        <v>142915.7401</v>
      </c>
      <c r="G29" s="116">
        <v>100678.12293</v>
      </c>
      <c r="H29" s="116">
        <v>152973.17366</v>
      </c>
      <c r="I29" s="116">
        <v>144667.12411</v>
      </c>
      <c r="J29" s="116">
        <v>156709.12104999999</v>
      </c>
      <c r="K29" s="116">
        <v>171872.45349000001</v>
      </c>
      <c r="L29" s="116">
        <v>159318.87216999999</v>
      </c>
      <c r="M29" s="116">
        <v>148405.95078000001</v>
      </c>
      <c r="N29" s="116">
        <v>158249.92295000001</v>
      </c>
      <c r="O29" s="117">
        <v>1731814.66206</v>
      </c>
    </row>
    <row r="30" spans="1:15" s="37" customFormat="1" ht="13.8" x14ac:dyDescent="0.25">
      <c r="A30" s="87">
        <v>2022</v>
      </c>
      <c r="B30" s="115" t="s">
        <v>144</v>
      </c>
      <c r="C30" s="116">
        <v>198504.42441000001</v>
      </c>
      <c r="D30" s="116">
        <v>251144.81901000001</v>
      </c>
      <c r="E30" s="116">
        <v>260281.46075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709930.70417000004</v>
      </c>
    </row>
    <row r="31" spans="1:15" ht="13.8" x14ac:dyDescent="0.25">
      <c r="A31" s="86">
        <v>2021</v>
      </c>
      <c r="B31" s="115" t="s">
        <v>144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271362.51105999999</v>
      </c>
      <c r="L31" s="116">
        <v>276585.44179000001</v>
      </c>
      <c r="M31" s="116">
        <v>280147.27015</v>
      </c>
      <c r="N31" s="116">
        <v>282954.31066000002</v>
      </c>
      <c r="O31" s="117">
        <v>3179122.56592</v>
      </c>
    </row>
    <row r="32" spans="1:15" ht="13.8" x14ac:dyDescent="0.25">
      <c r="A32" s="87">
        <v>2022</v>
      </c>
      <c r="B32" s="115" t="s">
        <v>145</v>
      </c>
      <c r="C32" s="118">
        <v>2131021.30412</v>
      </c>
      <c r="D32" s="118">
        <v>2396350.4692899999</v>
      </c>
      <c r="E32" s="118">
        <v>2983420.3207899998</v>
      </c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7510792.0942000002</v>
      </c>
    </row>
    <row r="33" spans="1:15" ht="13.8" x14ac:dyDescent="0.25">
      <c r="A33" s="86">
        <v>2021</v>
      </c>
      <c r="B33" s="115" t="s">
        <v>145</v>
      </c>
      <c r="C33" s="116">
        <v>1640958.38588</v>
      </c>
      <c r="D33" s="116">
        <v>1672633.9495900001</v>
      </c>
      <c r="E33" s="116">
        <v>1994036.58134</v>
      </c>
      <c r="F33" s="118">
        <v>2166002.9252200001</v>
      </c>
      <c r="G33" s="118">
        <v>2138090.2680700002</v>
      </c>
      <c r="H33" s="118">
        <v>2371411.5669900002</v>
      </c>
      <c r="I33" s="118">
        <v>1911914.3693200001</v>
      </c>
      <c r="J33" s="118">
        <v>2047691.6095400001</v>
      </c>
      <c r="K33" s="118">
        <v>2272379.6764600002</v>
      </c>
      <c r="L33" s="118">
        <v>2262964.0400999999</v>
      </c>
      <c r="M33" s="118">
        <v>2392712.1421099999</v>
      </c>
      <c r="N33" s="118">
        <v>2480063.8705600002</v>
      </c>
      <c r="O33" s="117">
        <v>25350859.38518</v>
      </c>
    </row>
    <row r="34" spans="1:15" ht="13.8" x14ac:dyDescent="0.25">
      <c r="A34" s="87">
        <v>2022</v>
      </c>
      <c r="B34" s="115" t="s">
        <v>146</v>
      </c>
      <c r="C34" s="116">
        <v>1593450.50666</v>
      </c>
      <c r="D34" s="116">
        <v>1842707.8726999999</v>
      </c>
      <c r="E34" s="116">
        <v>2022027.01477</v>
      </c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5458185.3941299999</v>
      </c>
    </row>
    <row r="35" spans="1:15" ht="13.8" x14ac:dyDescent="0.25">
      <c r="A35" s="86">
        <v>2021</v>
      </c>
      <c r="B35" s="115" t="s">
        <v>146</v>
      </c>
      <c r="C35" s="116">
        <v>1512901.6492999999</v>
      </c>
      <c r="D35" s="116">
        <v>1510511.00975</v>
      </c>
      <c r="E35" s="116">
        <v>1674919.59329</v>
      </c>
      <c r="F35" s="116">
        <v>1625581.4253199999</v>
      </c>
      <c r="G35" s="116">
        <v>1299832.6172100001</v>
      </c>
      <c r="H35" s="116">
        <v>1801855.7562800001</v>
      </c>
      <c r="I35" s="116">
        <v>1691656.54275</v>
      </c>
      <c r="J35" s="116">
        <v>1736168.85109</v>
      </c>
      <c r="K35" s="116">
        <v>1942377.0193099999</v>
      </c>
      <c r="L35" s="116">
        <v>1908792.2775699999</v>
      </c>
      <c r="M35" s="116">
        <v>1729771.0938599999</v>
      </c>
      <c r="N35" s="116">
        <v>1808635.8728400001</v>
      </c>
      <c r="O35" s="117">
        <v>20243003.70857</v>
      </c>
    </row>
    <row r="36" spans="1:15" ht="13.8" x14ac:dyDescent="0.25">
      <c r="A36" s="87">
        <v>2022</v>
      </c>
      <c r="B36" s="115" t="s">
        <v>147</v>
      </c>
      <c r="C36" s="116">
        <v>2228660.83421</v>
      </c>
      <c r="D36" s="116">
        <v>2554723.57907</v>
      </c>
      <c r="E36" s="116">
        <v>2695220.6048300001</v>
      </c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7478605.0181099996</v>
      </c>
    </row>
    <row r="37" spans="1:15" ht="13.8" x14ac:dyDescent="0.25">
      <c r="A37" s="86">
        <v>2021</v>
      </c>
      <c r="B37" s="115" t="s">
        <v>147</v>
      </c>
      <c r="C37" s="116">
        <v>2266225.0534399999</v>
      </c>
      <c r="D37" s="116">
        <v>2530671.6601999998</v>
      </c>
      <c r="E37" s="116">
        <v>2890105.5906099998</v>
      </c>
      <c r="F37" s="116">
        <v>2462181.5590300001</v>
      </c>
      <c r="G37" s="116">
        <v>1880243.0636199999</v>
      </c>
      <c r="H37" s="116">
        <v>2350283.6395200002</v>
      </c>
      <c r="I37" s="116">
        <v>1981816.7722199999</v>
      </c>
      <c r="J37" s="116">
        <v>2417867.1361799999</v>
      </c>
      <c r="K37" s="116">
        <v>2465205.3393199998</v>
      </c>
      <c r="L37" s="116">
        <v>2603983.7495200001</v>
      </c>
      <c r="M37" s="116">
        <v>2529283.7825500001</v>
      </c>
      <c r="N37" s="116">
        <v>2957652.42931</v>
      </c>
      <c r="O37" s="117">
        <v>29335519.775520001</v>
      </c>
    </row>
    <row r="38" spans="1:15" ht="13.8" x14ac:dyDescent="0.25">
      <c r="A38" s="87">
        <v>2022</v>
      </c>
      <c r="B38" s="115" t="s">
        <v>148</v>
      </c>
      <c r="C38" s="116">
        <v>70783.267000000007</v>
      </c>
      <c r="D38" s="116">
        <v>67067.097710000002</v>
      </c>
      <c r="E38" s="116">
        <v>140232.92827999999</v>
      </c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278083.29298999999</v>
      </c>
    </row>
    <row r="39" spans="1:15" ht="13.8" x14ac:dyDescent="0.25">
      <c r="A39" s="86">
        <v>2021</v>
      </c>
      <c r="B39" s="115" t="s">
        <v>148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171221.63492000001</v>
      </c>
      <c r="O39" s="117">
        <v>1626368.8317799999</v>
      </c>
    </row>
    <row r="40" spans="1:15" ht="13.8" x14ac:dyDescent="0.25">
      <c r="A40" s="87">
        <v>2022</v>
      </c>
      <c r="B40" s="115" t="s">
        <v>149</v>
      </c>
      <c r="C40" s="116">
        <v>982023.96148000006</v>
      </c>
      <c r="D40" s="116">
        <v>1175666.77881</v>
      </c>
      <c r="E40" s="116">
        <v>1370389.73297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3528080.4732599999</v>
      </c>
    </row>
    <row r="41" spans="1:15" ht="13.8" x14ac:dyDescent="0.25">
      <c r="A41" s="86">
        <v>2021</v>
      </c>
      <c r="B41" s="115" t="s">
        <v>149</v>
      </c>
      <c r="C41" s="116">
        <v>894345.40689999994</v>
      </c>
      <c r="D41" s="116">
        <v>1063990.71875</v>
      </c>
      <c r="E41" s="116">
        <v>1254808.62084</v>
      </c>
      <c r="F41" s="116">
        <v>1251404.8621700001</v>
      </c>
      <c r="G41" s="116">
        <v>1098938.99734</v>
      </c>
      <c r="H41" s="116">
        <v>1304150.33828</v>
      </c>
      <c r="I41" s="116">
        <v>1000153.66888</v>
      </c>
      <c r="J41" s="116">
        <v>1204991.73376</v>
      </c>
      <c r="K41" s="116">
        <v>1276311.63044</v>
      </c>
      <c r="L41" s="116">
        <v>1231094.52966</v>
      </c>
      <c r="M41" s="116">
        <v>1268168.8679200001</v>
      </c>
      <c r="N41" s="116">
        <v>1314601.3300300001</v>
      </c>
      <c r="O41" s="117">
        <v>14162960.70497</v>
      </c>
    </row>
    <row r="42" spans="1:15" ht="13.8" x14ac:dyDescent="0.25">
      <c r="A42" s="87">
        <v>2022</v>
      </c>
      <c r="B42" s="115" t="s">
        <v>150</v>
      </c>
      <c r="C42" s="116">
        <v>711795.65881000005</v>
      </c>
      <c r="D42" s="116">
        <v>814580.22112999996</v>
      </c>
      <c r="E42" s="116">
        <v>912913.37942000001</v>
      </c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2439289.25936</v>
      </c>
    </row>
    <row r="43" spans="1:15" ht="13.8" x14ac:dyDescent="0.25">
      <c r="A43" s="86">
        <v>2021</v>
      </c>
      <c r="B43" s="115" t="s">
        <v>150</v>
      </c>
      <c r="C43" s="116">
        <v>650781.26960999996</v>
      </c>
      <c r="D43" s="116">
        <v>683876.59362000006</v>
      </c>
      <c r="E43" s="116">
        <v>783728.59621999995</v>
      </c>
      <c r="F43" s="116">
        <v>821286.06680999999</v>
      </c>
      <c r="G43" s="116">
        <v>734997.35328000004</v>
      </c>
      <c r="H43" s="116">
        <v>827020.10682999995</v>
      </c>
      <c r="I43" s="116">
        <v>696349.63722999999</v>
      </c>
      <c r="J43" s="116">
        <v>758163.18646999996</v>
      </c>
      <c r="K43" s="116">
        <v>875291.98338999995</v>
      </c>
      <c r="L43" s="116">
        <v>807808.88491999998</v>
      </c>
      <c r="M43" s="116">
        <v>838238.79861000006</v>
      </c>
      <c r="N43" s="116">
        <v>935566.77682000003</v>
      </c>
      <c r="O43" s="117">
        <v>9413109.2538099997</v>
      </c>
    </row>
    <row r="44" spans="1:15" ht="13.8" x14ac:dyDescent="0.25">
      <c r="A44" s="87">
        <v>2022</v>
      </c>
      <c r="B44" s="115" t="s">
        <v>151</v>
      </c>
      <c r="C44" s="116">
        <v>1120677.0136899999</v>
      </c>
      <c r="D44" s="116">
        <v>1242777.61837</v>
      </c>
      <c r="E44" s="116">
        <v>1447296.0301600001</v>
      </c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3810750.6622199998</v>
      </c>
    </row>
    <row r="45" spans="1:15" ht="13.8" x14ac:dyDescent="0.25">
      <c r="A45" s="86">
        <v>2021</v>
      </c>
      <c r="B45" s="115" t="s">
        <v>151</v>
      </c>
      <c r="C45" s="116">
        <v>758787.71044000005</v>
      </c>
      <c r="D45" s="116">
        <v>832912.97582000005</v>
      </c>
      <c r="E45" s="116">
        <v>978920.33155999996</v>
      </c>
      <c r="F45" s="116">
        <v>1048711.17154</v>
      </c>
      <c r="G45" s="116">
        <v>937349.47545000003</v>
      </c>
      <c r="H45" s="116">
        <v>1125301.8316299999</v>
      </c>
      <c r="I45" s="116">
        <v>928829.54263000004</v>
      </c>
      <c r="J45" s="116">
        <v>1022443.73568</v>
      </c>
      <c r="K45" s="116">
        <v>1147709.6659299999</v>
      </c>
      <c r="L45" s="116">
        <v>1143308.51544</v>
      </c>
      <c r="M45" s="116">
        <v>1202738.85757</v>
      </c>
      <c r="N45" s="116">
        <v>1226600.798</v>
      </c>
      <c r="O45" s="117">
        <v>12353614.61169</v>
      </c>
    </row>
    <row r="46" spans="1:15" ht="13.8" x14ac:dyDescent="0.25">
      <c r="A46" s="87">
        <v>2022</v>
      </c>
      <c r="B46" s="115" t="s">
        <v>152</v>
      </c>
      <c r="C46" s="116">
        <v>1628629.49764</v>
      </c>
      <c r="D46" s="116">
        <v>1793728.36225</v>
      </c>
      <c r="E46" s="116">
        <v>2272465.1458000001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5694823.00569</v>
      </c>
    </row>
    <row r="47" spans="1:15" ht="13.8" x14ac:dyDescent="0.25">
      <c r="A47" s="86">
        <v>2021</v>
      </c>
      <c r="B47" s="115" t="s">
        <v>152</v>
      </c>
      <c r="C47" s="116">
        <v>1052771.92059</v>
      </c>
      <c r="D47" s="116">
        <v>1191759.4696899999</v>
      </c>
      <c r="E47" s="116">
        <v>1526156.64411</v>
      </c>
      <c r="F47" s="116">
        <v>1647166.2464699999</v>
      </c>
      <c r="G47" s="116">
        <v>1727666.49</v>
      </c>
      <c r="H47" s="116">
        <v>2007804.7012499999</v>
      </c>
      <c r="I47" s="116">
        <v>1727116.3204699999</v>
      </c>
      <c r="J47" s="116">
        <v>2255363.3060499998</v>
      </c>
      <c r="K47" s="116">
        <v>2602597.7956900001</v>
      </c>
      <c r="L47" s="116">
        <v>2287875.4596500001</v>
      </c>
      <c r="M47" s="116">
        <v>2040381.04984</v>
      </c>
      <c r="N47" s="116">
        <v>2269121.1017800001</v>
      </c>
      <c r="O47" s="117">
        <v>22335780.505589999</v>
      </c>
    </row>
    <row r="48" spans="1:15" ht="13.8" x14ac:dyDescent="0.25">
      <c r="A48" s="87">
        <v>2022</v>
      </c>
      <c r="B48" s="115" t="s">
        <v>153</v>
      </c>
      <c r="C48" s="116">
        <v>353793.23215</v>
      </c>
      <c r="D48" s="116">
        <v>429137.85222</v>
      </c>
      <c r="E48" s="116">
        <v>514385.13026000001</v>
      </c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1297316.2146300001</v>
      </c>
    </row>
    <row r="49" spans="1:15" ht="13.8" x14ac:dyDescent="0.25">
      <c r="A49" s="86">
        <v>2021</v>
      </c>
      <c r="B49" s="115" t="s">
        <v>153</v>
      </c>
      <c r="C49" s="116">
        <v>278859.37686000002</v>
      </c>
      <c r="D49" s="116">
        <v>330049.80086999998</v>
      </c>
      <c r="E49" s="116">
        <v>402238.67887</v>
      </c>
      <c r="F49" s="116">
        <v>401912.45516999997</v>
      </c>
      <c r="G49" s="116">
        <v>384027.50832000002</v>
      </c>
      <c r="H49" s="116">
        <v>425660.49411000003</v>
      </c>
      <c r="I49" s="116">
        <v>357615.87067999999</v>
      </c>
      <c r="J49" s="116">
        <v>420388.28506999998</v>
      </c>
      <c r="K49" s="116">
        <v>414679.20844999998</v>
      </c>
      <c r="L49" s="116">
        <v>380695.97982000001</v>
      </c>
      <c r="M49" s="116">
        <v>395600.42550000001</v>
      </c>
      <c r="N49" s="116">
        <v>419615.31761000003</v>
      </c>
      <c r="O49" s="117">
        <v>4611343.4013299998</v>
      </c>
    </row>
    <row r="50" spans="1:15" ht="13.8" x14ac:dyDescent="0.25">
      <c r="A50" s="87">
        <v>2022</v>
      </c>
      <c r="B50" s="115" t="s">
        <v>154</v>
      </c>
      <c r="C50" s="116">
        <v>359436.45786999998</v>
      </c>
      <c r="D50" s="116">
        <v>489190.53246000002</v>
      </c>
      <c r="E50" s="116">
        <v>435040.56426999997</v>
      </c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1283667.5545999999</v>
      </c>
    </row>
    <row r="51" spans="1:15" ht="13.8" x14ac:dyDescent="0.25">
      <c r="A51" s="86">
        <v>2021</v>
      </c>
      <c r="B51" s="115" t="s">
        <v>154</v>
      </c>
      <c r="C51" s="116">
        <v>331571.66105</v>
      </c>
      <c r="D51" s="116">
        <v>307688.08682000003</v>
      </c>
      <c r="E51" s="116">
        <v>343662.14681000001</v>
      </c>
      <c r="F51" s="116">
        <v>406145.42330999998</v>
      </c>
      <c r="G51" s="116">
        <v>492628.34412000002</v>
      </c>
      <c r="H51" s="116">
        <v>594623.38263999997</v>
      </c>
      <c r="I51" s="116">
        <v>459423.41171999997</v>
      </c>
      <c r="J51" s="116">
        <v>452278.44451</v>
      </c>
      <c r="K51" s="116">
        <v>507313.06409</v>
      </c>
      <c r="L51" s="116">
        <v>686024.57007999998</v>
      </c>
      <c r="M51" s="116">
        <v>1285053.10681</v>
      </c>
      <c r="N51" s="116">
        <v>920811.37716000003</v>
      </c>
      <c r="O51" s="117">
        <v>6787223.0191200003</v>
      </c>
    </row>
    <row r="52" spans="1:15" ht="13.8" x14ac:dyDescent="0.25">
      <c r="A52" s="87">
        <v>2022</v>
      </c>
      <c r="B52" s="115" t="s">
        <v>155</v>
      </c>
      <c r="C52" s="116">
        <v>306784.40590000001</v>
      </c>
      <c r="D52" s="116">
        <v>326513.71494999999</v>
      </c>
      <c r="E52" s="116">
        <v>327774.41850999999</v>
      </c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961072.53936000005</v>
      </c>
    </row>
    <row r="53" spans="1:15" ht="13.8" x14ac:dyDescent="0.25">
      <c r="A53" s="86">
        <v>2021</v>
      </c>
      <c r="B53" s="115" t="s">
        <v>155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384516.49096000002</v>
      </c>
      <c r="N53" s="116">
        <v>431860.10736999998</v>
      </c>
      <c r="O53" s="117">
        <v>3212184.2658299999</v>
      </c>
    </row>
    <row r="54" spans="1:15" ht="13.8" x14ac:dyDescent="0.25">
      <c r="A54" s="87">
        <v>2022</v>
      </c>
      <c r="B54" s="115" t="s">
        <v>156</v>
      </c>
      <c r="C54" s="116">
        <v>458331.58867000003</v>
      </c>
      <c r="D54" s="116">
        <v>537574.34597000002</v>
      </c>
      <c r="E54" s="116">
        <v>617852.98346000002</v>
      </c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1613758.9180999999</v>
      </c>
    </row>
    <row r="55" spans="1:15" ht="13.8" x14ac:dyDescent="0.25">
      <c r="A55" s="86">
        <v>2021</v>
      </c>
      <c r="B55" s="115" t="s">
        <v>156</v>
      </c>
      <c r="C55" s="116">
        <v>400032.49501999997</v>
      </c>
      <c r="D55" s="116">
        <v>445927.56598000001</v>
      </c>
      <c r="E55" s="116">
        <v>545986.36667000002</v>
      </c>
      <c r="F55" s="116">
        <v>561086.33949000004</v>
      </c>
      <c r="G55" s="116">
        <v>485871.66136999999</v>
      </c>
      <c r="H55" s="116">
        <v>573162.97328000003</v>
      </c>
      <c r="I55" s="116">
        <v>466224.44118000002</v>
      </c>
      <c r="J55" s="116">
        <v>521663.31156</v>
      </c>
      <c r="K55" s="116">
        <v>550071.38249999995</v>
      </c>
      <c r="L55" s="116">
        <v>513419.20461000002</v>
      </c>
      <c r="M55" s="116">
        <v>559361.26411999995</v>
      </c>
      <c r="N55" s="116">
        <v>570384.57065999997</v>
      </c>
      <c r="O55" s="117">
        <v>6193191.57644</v>
      </c>
    </row>
    <row r="56" spans="1:15" ht="13.8" x14ac:dyDescent="0.25">
      <c r="A56" s="87">
        <v>2022</v>
      </c>
      <c r="B56" s="115" t="s">
        <v>157</v>
      </c>
      <c r="C56" s="116">
        <v>8216.6561199999996</v>
      </c>
      <c r="D56" s="116">
        <v>10046.659180000001</v>
      </c>
      <c r="E56" s="116">
        <v>11435.70399</v>
      </c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29699.01929</v>
      </c>
    </row>
    <row r="57" spans="1:15" ht="13.8" x14ac:dyDescent="0.25">
      <c r="A57" s="86">
        <v>2021</v>
      </c>
      <c r="B57" s="115" t="s">
        <v>157</v>
      </c>
      <c r="C57" s="116">
        <v>7326.6192300000002</v>
      </c>
      <c r="D57" s="116">
        <v>10567.516600000001</v>
      </c>
      <c r="E57" s="116">
        <v>11829.745800000001</v>
      </c>
      <c r="F57" s="116">
        <v>13319.35109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11793.40876</v>
      </c>
      <c r="L57" s="116">
        <v>10075.74826</v>
      </c>
      <c r="M57" s="116">
        <v>15018.79422</v>
      </c>
      <c r="N57" s="116">
        <v>17203.188010000002</v>
      </c>
      <c r="O57" s="117">
        <v>140892.54636000001</v>
      </c>
    </row>
    <row r="58" spans="1:15" ht="13.8" x14ac:dyDescent="0.25">
      <c r="A58" s="87">
        <v>2022</v>
      </c>
      <c r="B58" s="113" t="s">
        <v>31</v>
      </c>
      <c r="C58" s="119">
        <f>C60</f>
        <v>497269.32218999998</v>
      </c>
      <c r="D58" s="119">
        <f t="shared" ref="D58:O58" si="4">D60</f>
        <v>473630.01871999999</v>
      </c>
      <c r="E58" s="119">
        <f t="shared" si="4"/>
        <v>556412.22987000004</v>
      </c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1527311.57078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446313.78726999997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496926.94073999999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582753.21513999999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530547.98011999996</v>
      </c>
      <c r="O59" s="119">
        <f t="shared" si="5"/>
        <v>5927721.1683299998</v>
      </c>
    </row>
    <row r="60" spans="1:15" ht="13.8" x14ac:dyDescent="0.25">
      <c r="A60" s="87">
        <v>2022</v>
      </c>
      <c r="B60" s="115" t="s">
        <v>158</v>
      </c>
      <c r="C60" s="116">
        <v>497269.32218999998</v>
      </c>
      <c r="D60" s="116">
        <v>473630.01871999999</v>
      </c>
      <c r="E60" s="116">
        <v>556412.22987000004</v>
      </c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1527311.57078</v>
      </c>
    </row>
    <row r="61" spans="1:15" ht="14.4" thickBot="1" x14ac:dyDescent="0.3">
      <c r="A61" s="86">
        <v>2021</v>
      </c>
      <c r="B61" s="115" t="s">
        <v>158</v>
      </c>
      <c r="C61" s="116">
        <v>352707.88241000002</v>
      </c>
      <c r="D61" s="116">
        <v>414333.15104999999</v>
      </c>
      <c r="E61" s="116">
        <v>446313.78726999997</v>
      </c>
      <c r="F61" s="116">
        <v>557406.29679000005</v>
      </c>
      <c r="G61" s="116">
        <v>547954.73134000006</v>
      </c>
      <c r="H61" s="116">
        <v>496926.94073999999</v>
      </c>
      <c r="I61" s="116">
        <v>476806.03814999998</v>
      </c>
      <c r="J61" s="116">
        <v>508970.62647999998</v>
      </c>
      <c r="K61" s="116">
        <v>582753.21513999999</v>
      </c>
      <c r="L61" s="116">
        <v>465035.92444999999</v>
      </c>
      <c r="M61" s="116">
        <v>547964.59438999998</v>
      </c>
      <c r="N61" s="116">
        <v>530547.98011999996</v>
      </c>
      <c r="O61" s="117">
        <v>5927721.1683299998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15004010.441</v>
      </c>
      <c r="D81" s="122">
        <v>15952577.256999999</v>
      </c>
      <c r="E81" s="122">
        <v>18956853.504999999</v>
      </c>
      <c r="F81" s="122">
        <v>18756969.234999999</v>
      </c>
      <c r="G81" s="122">
        <v>16468898.15</v>
      </c>
      <c r="H81" s="122">
        <v>19740775.706</v>
      </c>
      <c r="I81" s="122">
        <v>16358861.59</v>
      </c>
      <c r="J81" s="122">
        <v>18861014.226</v>
      </c>
      <c r="K81" s="122">
        <v>20717605.423999999</v>
      </c>
      <c r="L81" s="122">
        <v>20713644.611000001</v>
      </c>
      <c r="M81" s="122">
        <v>21466430.124000002</v>
      </c>
      <c r="N81" s="122">
        <v>22236013.318</v>
      </c>
      <c r="O81" s="122">
        <f t="shared" si="6"/>
        <v>225233653.58700001</v>
      </c>
    </row>
    <row r="82" spans="1:15" ht="13.8" thickBot="1" x14ac:dyDescent="0.3">
      <c r="A82" s="120">
        <v>2022</v>
      </c>
      <c r="B82" s="121" t="s">
        <v>40</v>
      </c>
      <c r="C82" s="122">
        <v>17576229.936999999</v>
      </c>
      <c r="D82" s="122">
        <v>20004018.826000001</v>
      </c>
      <c r="E82" s="122">
        <v>22707733.988000002</v>
      </c>
      <c r="F82" s="122"/>
      <c r="G82" s="122"/>
      <c r="H82" s="122"/>
      <c r="I82" s="122"/>
      <c r="J82" s="122"/>
      <c r="K82" s="122"/>
      <c r="L82" s="122"/>
      <c r="M82" s="122"/>
      <c r="N82" s="122"/>
      <c r="O82" s="122">
        <f t="shared" ref="O82" si="7">SUM(C82:N82)</f>
        <v>60287982.751000002</v>
      </c>
    </row>
    <row r="84" spans="1:15" x14ac:dyDescent="0.25">
      <c r="C84" s="35"/>
    </row>
  </sheetData>
  <autoFilter ref="A1:O82" xr:uid="{223E799E-2099-48A8-9CAE-EBE595097826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159</v>
      </c>
      <c r="C5" s="127" t="s">
        <v>160</v>
      </c>
      <c r="D5" s="128" t="s">
        <v>65</v>
      </c>
    </row>
    <row r="6" spans="1:4" x14ac:dyDescent="0.25">
      <c r="A6" s="129" t="s">
        <v>161</v>
      </c>
      <c r="B6" s="130">
        <v>0.32579000000000002</v>
      </c>
      <c r="C6" s="130">
        <v>116.51112000000001</v>
      </c>
      <c r="D6" s="136">
        <f t="shared" ref="D6:D15" si="0">(C6-B6)/B6</f>
        <v>356.62644648393137</v>
      </c>
    </row>
    <row r="7" spans="1:4" x14ac:dyDescent="0.25">
      <c r="A7" s="129" t="s">
        <v>162</v>
      </c>
      <c r="B7" s="130">
        <v>38.802439999999997</v>
      </c>
      <c r="C7" s="130">
        <v>2402.2993299999998</v>
      </c>
      <c r="D7" s="136">
        <f t="shared" si="0"/>
        <v>60.911037811024258</v>
      </c>
    </row>
    <row r="8" spans="1:4" x14ac:dyDescent="0.25">
      <c r="A8" s="129" t="s">
        <v>163</v>
      </c>
      <c r="B8" s="130">
        <v>73.332189999999997</v>
      </c>
      <c r="C8" s="130">
        <v>2447.5427</v>
      </c>
      <c r="D8" s="136">
        <f t="shared" si="0"/>
        <v>32.376102636509287</v>
      </c>
    </row>
    <row r="9" spans="1:4" x14ac:dyDescent="0.25">
      <c r="A9" s="129" t="s">
        <v>164</v>
      </c>
      <c r="B9" s="130">
        <v>75.712980000000002</v>
      </c>
      <c r="C9" s="130">
        <v>1765.55915</v>
      </c>
      <c r="D9" s="136">
        <f t="shared" si="0"/>
        <v>22.319107899332451</v>
      </c>
    </row>
    <row r="10" spans="1:4" x14ac:dyDescent="0.25">
      <c r="A10" s="129" t="s">
        <v>165</v>
      </c>
      <c r="B10" s="130">
        <v>405.43689000000001</v>
      </c>
      <c r="C10" s="130">
        <v>8963.8214399999997</v>
      </c>
      <c r="D10" s="136">
        <f t="shared" si="0"/>
        <v>21.109042519539845</v>
      </c>
    </row>
    <row r="11" spans="1:4" x14ac:dyDescent="0.25">
      <c r="A11" s="129" t="s">
        <v>166</v>
      </c>
      <c r="B11" s="130">
        <v>7258.7173000000003</v>
      </c>
      <c r="C11" s="130">
        <v>104142.33905</v>
      </c>
      <c r="D11" s="136">
        <f t="shared" si="0"/>
        <v>13.347209671604098</v>
      </c>
    </row>
    <row r="12" spans="1:4" x14ac:dyDescent="0.25">
      <c r="A12" s="129" t="s">
        <v>167</v>
      </c>
      <c r="B12" s="130">
        <v>81.055570000000003</v>
      </c>
      <c r="C12" s="130">
        <v>784.75329999999997</v>
      </c>
      <c r="D12" s="136">
        <f t="shared" si="0"/>
        <v>8.6816702417859748</v>
      </c>
    </row>
    <row r="13" spans="1:4" x14ac:dyDescent="0.25">
      <c r="A13" s="129" t="s">
        <v>168</v>
      </c>
      <c r="B13" s="130">
        <v>2035.6004499999999</v>
      </c>
      <c r="C13" s="130">
        <v>17955.855179999999</v>
      </c>
      <c r="D13" s="136">
        <f t="shared" si="0"/>
        <v>7.8209133477053419</v>
      </c>
    </row>
    <row r="14" spans="1:4" x14ac:dyDescent="0.25">
      <c r="A14" s="129" t="s">
        <v>169</v>
      </c>
      <c r="B14" s="130">
        <v>25.584199999999999</v>
      </c>
      <c r="C14" s="130">
        <v>202.38990999999999</v>
      </c>
      <c r="D14" s="136">
        <f t="shared" si="0"/>
        <v>6.9107382681498732</v>
      </c>
    </row>
    <row r="15" spans="1:4" x14ac:dyDescent="0.25">
      <c r="A15" s="129" t="s">
        <v>170</v>
      </c>
      <c r="B15" s="130">
        <v>5425.1847399999997</v>
      </c>
      <c r="C15" s="130">
        <v>29820.484199999999</v>
      </c>
      <c r="D15" s="136">
        <f t="shared" si="0"/>
        <v>4.4966762661800157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2" t="s">
        <v>66</v>
      </c>
      <c r="B18" s="152"/>
      <c r="C18" s="152"/>
      <c r="D18" s="152"/>
    </row>
    <row r="19" spans="1:4" ht="15.6" x14ac:dyDescent="0.3">
      <c r="A19" s="151" t="s">
        <v>67</v>
      </c>
      <c r="B19" s="151"/>
      <c r="C19" s="151"/>
      <c r="D19" s="151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159</v>
      </c>
      <c r="C21" s="127" t="s">
        <v>160</v>
      </c>
      <c r="D21" s="128" t="s">
        <v>65</v>
      </c>
    </row>
    <row r="22" spans="1:4" x14ac:dyDescent="0.25">
      <c r="A22" s="129" t="s">
        <v>171</v>
      </c>
      <c r="B22" s="130">
        <v>1536064.54999</v>
      </c>
      <c r="C22" s="130">
        <v>1760739.8834299999</v>
      </c>
      <c r="D22" s="136">
        <f t="shared" ref="D22:D31" si="1">(C22-B22)/B22</f>
        <v>0.14626685671605574</v>
      </c>
    </row>
    <row r="23" spans="1:4" x14ac:dyDescent="0.25">
      <c r="A23" s="129" t="s">
        <v>172</v>
      </c>
      <c r="B23" s="130">
        <v>1071022.74046</v>
      </c>
      <c r="C23" s="130">
        <v>1276252.2850599999</v>
      </c>
      <c r="D23" s="136">
        <f t="shared" si="1"/>
        <v>0.19162015599393775</v>
      </c>
    </row>
    <row r="24" spans="1:4" x14ac:dyDescent="0.25">
      <c r="A24" s="129" t="s">
        <v>173</v>
      </c>
      <c r="B24" s="130">
        <v>927115.01410999999</v>
      </c>
      <c r="C24" s="130">
        <v>1120579.4529899999</v>
      </c>
      <c r="D24" s="136">
        <f t="shared" si="1"/>
        <v>0.2086736121577315</v>
      </c>
    </row>
    <row r="25" spans="1:4" x14ac:dyDescent="0.25">
      <c r="A25" s="129" t="s">
        <v>174</v>
      </c>
      <c r="B25" s="130">
        <v>1020578.07896</v>
      </c>
      <c r="C25" s="130">
        <v>1100475.1680699999</v>
      </c>
      <c r="D25" s="136">
        <f t="shared" si="1"/>
        <v>7.828611132958832E-2</v>
      </c>
    </row>
    <row r="26" spans="1:4" x14ac:dyDescent="0.25">
      <c r="A26" s="129" t="s">
        <v>175</v>
      </c>
      <c r="B26" s="130">
        <v>715949.28913000005</v>
      </c>
      <c r="C26" s="130">
        <v>943643.05825</v>
      </c>
      <c r="D26" s="136">
        <f t="shared" si="1"/>
        <v>0.31803058202164924</v>
      </c>
    </row>
    <row r="27" spans="1:4" x14ac:dyDescent="0.25">
      <c r="A27" s="129" t="s">
        <v>176</v>
      </c>
      <c r="B27" s="130">
        <v>755534.59661000001</v>
      </c>
      <c r="C27" s="130">
        <v>930214.80298000004</v>
      </c>
      <c r="D27" s="136">
        <f t="shared" si="1"/>
        <v>0.23120080424347311</v>
      </c>
    </row>
    <row r="28" spans="1:4" x14ac:dyDescent="0.25">
      <c r="A28" s="129" t="s">
        <v>177</v>
      </c>
      <c r="B28" s="130">
        <v>488391.13795</v>
      </c>
      <c r="C28" s="130">
        <v>812672.35251</v>
      </c>
      <c r="D28" s="136">
        <f t="shared" si="1"/>
        <v>0.66397849871141379</v>
      </c>
    </row>
    <row r="29" spans="1:4" x14ac:dyDescent="0.25">
      <c r="A29" s="129" t="s">
        <v>178</v>
      </c>
      <c r="B29" s="130">
        <v>756433.89997000003</v>
      </c>
      <c r="C29" s="130">
        <v>731943.06134000001</v>
      </c>
      <c r="D29" s="136">
        <f t="shared" si="1"/>
        <v>-3.2376706849033751E-2</v>
      </c>
    </row>
    <row r="30" spans="1:4" x14ac:dyDescent="0.25">
      <c r="A30" s="129" t="s">
        <v>179</v>
      </c>
      <c r="B30" s="130">
        <v>414280.43751000002</v>
      </c>
      <c r="C30" s="130">
        <v>720304.30792000005</v>
      </c>
      <c r="D30" s="136">
        <f t="shared" si="1"/>
        <v>0.73868771658476662</v>
      </c>
    </row>
    <row r="31" spans="1:4" x14ac:dyDescent="0.25">
      <c r="A31" s="129" t="s">
        <v>180</v>
      </c>
      <c r="B31" s="130">
        <v>492906.44689999998</v>
      </c>
      <c r="C31" s="130">
        <v>711123.42250999995</v>
      </c>
      <c r="D31" s="136">
        <f t="shared" si="1"/>
        <v>0.44271479300466821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2" t="s">
        <v>68</v>
      </c>
      <c r="B33" s="152"/>
      <c r="C33" s="152"/>
      <c r="D33" s="152"/>
    </row>
    <row r="34" spans="1:4" ht="15.6" x14ac:dyDescent="0.3">
      <c r="A34" s="151" t="s">
        <v>72</v>
      </c>
      <c r="B34" s="151"/>
      <c r="C34" s="151"/>
      <c r="D34" s="151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159</v>
      </c>
      <c r="C36" s="127" t="s">
        <v>160</v>
      </c>
      <c r="D36" s="128" t="s">
        <v>65</v>
      </c>
    </row>
    <row r="37" spans="1:4" x14ac:dyDescent="0.25">
      <c r="A37" s="129" t="s">
        <v>140</v>
      </c>
      <c r="B37" s="130">
        <v>247977.97706999999</v>
      </c>
      <c r="C37" s="130">
        <v>383117.18962999998</v>
      </c>
      <c r="D37" s="136">
        <f t="shared" ref="D37:D46" si="2">(C37-B37)/B37</f>
        <v>0.54496457369620555</v>
      </c>
    </row>
    <row r="38" spans="1:4" x14ac:dyDescent="0.25">
      <c r="A38" s="129" t="s">
        <v>145</v>
      </c>
      <c r="B38" s="130">
        <v>1994036.58134</v>
      </c>
      <c r="C38" s="130">
        <v>2983420.3207899998</v>
      </c>
      <c r="D38" s="136">
        <f t="shared" si="2"/>
        <v>0.49617130834436857</v>
      </c>
    </row>
    <row r="39" spans="1:4" x14ac:dyDescent="0.25">
      <c r="A39" s="129" t="s">
        <v>152</v>
      </c>
      <c r="B39" s="130">
        <v>1526156.64411</v>
      </c>
      <c r="C39" s="130">
        <v>2272465.1458000001</v>
      </c>
      <c r="D39" s="136">
        <f t="shared" si="2"/>
        <v>0.48901173059153474</v>
      </c>
    </row>
    <row r="40" spans="1:4" x14ac:dyDescent="0.25">
      <c r="A40" s="129" t="s">
        <v>151</v>
      </c>
      <c r="B40" s="130">
        <v>978920.33155999996</v>
      </c>
      <c r="C40" s="130">
        <v>1447296.0301600001</v>
      </c>
      <c r="D40" s="136">
        <f t="shared" si="2"/>
        <v>0.47846150856178477</v>
      </c>
    </row>
    <row r="41" spans="1:4" x14ac:dyDescent="0.25">
      <c r="A41" s="129" t="s">
        <v>134</v>
      </c>
      <c r="B41" s="130">
        <v>164252.91879</v>
      </c>
      <c r="C41" s="130">
        <v>230319.26621</v>
      </c>
      <c r="D41" s="136">
        <f t="shared" si="2"/>
        <v>0.40222327801959423</v>
      </c>
    </row>
    <row r="42" spans="1:4" x14ac:dyDescent="0.25">
      <c r="A42" s="129" t="s">
        <v>155</v>
      </c>
      <c r="B42" s="130">
        <v>246958.49736000001</v>
      </c>
      <c r="C42" s="130">
        <v>327774.41850999999</v>
      </c>
      <c r="D42" s="136">
        <f t="shared" si="2"/>
        <v>0.32724495011885252</v>
      </c>
    </row>
    <row r="43" spans="1:4" x14ac:dyDescent="0.25">
      <c r="A43" s="131" t="s">
        <v>132</v>
      </c>
      <c r="B43" s="130">
        <v>783752.09183000005</v>
      </c>
      <c r="C43" s="130">
        <v>1027462.96749</v>
      </c>
      <c r="D43" s="136">
        <f t="shared" si="2"/>
        <v>0.31095403533910065</v>
      </c>
    </row>
    <row r="44" spans="1:4" x14ac:dyDescent="0.25">
      <c r="A44" s="129" t="s">
        <v>138</v>
      </c>
      <c r="B44" s="130">
        <v>49271.71471</v>
      </c>
      <c r="C44" s="130">
        <v>64566.509019999998</v>
      </c>
      <c r="D44" s="136">
        <f t="shared" si="2"/>
        <v>0.3104173337587503</v>
      </c>
    </row>
    <row r="45" spans="1:4" x14ac:dyDescent="0.25">
      <c r="A45" s="129" t="s">
        <v>141</v>
      </c>
      <c r="B45" s="130">
        <v>580656.74722999998</v>
      </c>
      <c r="C45" s="130">
        <v>752850.61667000002</v>
      </c>
      <c r="D45" s="136">
        <f t="shared" si="2"/>
        <v>0.29655019124714227</v>
      </c>
    </row>
    <row r="46" spans="1:4" x14ac:dyDescent="0.25">
      <c r="A46" s="129" t="s">
        <v>153</v>
      </c>
      <c r="B46" s="130">
        <v>402238.67887</v>
      </c>
      <c r="C46" s="130">
        <v>514385.13026000001</v>
      </c>
      <c r="D46" s="136">
        <f t="shared" si="2"/>
        <v>0.27880573719327661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2" t="s">
        <v>71</v>
      </c>
      <c r="B48" s="152"/>
      <c r="C48" s="152"/>
      <c r="D48" s="152"/>
    </row>
    <row r="49" spans="1:4" ht="15.6" x14ac:dyDescent="0.3">
      <c r="A49" s="151" t="s">
        <v>69</v>
      </c>
      <c r="B49" s="151"/>
      <c r="C49" s="151"/>
      <c r="D49" s="151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159</v>
      </c>
      <c r="C51" s="127" t="s">
        <v>160</v>
      </c>
      <c r="D51" s="128" t="s">
        <v>65</v>
      </c>
    </row>
    <row r="52" spans="1:4" x14ac:dyDescent="0.25">
      <c r="A52" s="129" t="s">
        <v>145</v>
      </c>
      <c r="B52" s="130">
        <v>1994036.58134</v>
      </c>
      <c r="C52" s="130">
        <v>2983420.3207899998</v>
      </c>
      <c r="D52" s="136">
        <f t="shared" ref="D52:D61" si="3">(C52-B52)/B52</f>
        <v>0.49617130834436857</v>
      </c>
    </row>
    <row r="53" spans="1:4" x14ac:dyDescent="0.25">
      <c r="A53" s="129" t="s">
        <v>147</v>
      </c>
      <c r="B53" s="130">
        <v>2890105.5906099998</v>
      </c>
      <c r="C53" s="130">
        <v>2695220.6048300001</v>
      </c>
      <c r="D53" s="136">
        <f t="shared" si="3"/>
        <v>-6.7431787410530686E-2</v>
      </c>
    </row>
    <row r="54" spans="1:4" x14ac:dyDescent="0.25">
      <c r="A54" s="129" t="s">
        <v>152</v>
      </c>
      <c r="B54" s="130">
        <v>1526156.64411</v>
      </c>
      <c r="C54" s="130">
        <v>2272465.1458000001</v>
      </c>
      <c r="D54" s="136">
        <f t="shared" si="3"/>
        <v>0.48901173059153474</v>
      </c>
    </row>
    <row r="55" spans="1:4" x14ac:dyDescent="0.25">
      <c r="A55" s="129" t="s">
        <v>146</v>
      </c>
      <c r="B55" s="130">
        <v>1674919.59329</v>
      </c>
      <c r="C55" s="130">
        <v>2022027.01477</v>
      </c>
      <c r="D55" s="136">
        <f t="shared" si="3"/>
        <v>0.20723825959799427</v>
      </c>
    </row>
    <row r="56" spans="1:4" x14ac:dyDescent="0.25">
      <c r="A56" s="129" t="s">
        <v>151</v>
      </c>
      <c r="B56" s="130">
        <v>978920.33155999996</v>
      </c>
      <c r="C56" s="130">
        <v>1447296.0301600001</v>
      </c>
      <c r="D56" s="136">
        <f t="shared" si="3"/>
        <v>0.47846150856178477</v>
      </c>
    </row>
    <row r="57" spans="1:4" x14ac:dyDescent="0.25">
      <c r="A57" s="129" t="s">
        <v>149</v>
      </c>
      <c r="B57" s="130">
        <v>1254808.62084</v>
      </c>
      <c r="C57" s="130">
        <v>1370389.73297</v>
      </c>
      <c r="D57" s="136">
        <f t="shared" si="3"/>
        <v>9.2110549935995156E-2</v>
      </c>
    </row>
    <row r="58" spans="1:4" x14ac:dyDescent="0.25">
      <c r="A58" s="129" t="s">
        <v>132</v>
      </c>
      <c r="B58" s="130">
        <v>783752.09183000005</v>
      </c>
      <c r="C58" s="130">
        <v>1027462.96749</v>
      </c>
      <c r="D58" s="136">
        <f t="shared" si="3"/>
        <v>0.31095403533910065</v>
      </c>
    </row>
    <row r="59" spans="1:4" x14ac:dyDescent="0.25">
      <c r="A59" s="129" t="s">
        <v>142</v>
      </c>
      <c r="B59" s="130">
        <v>868474.40748000005</v>
      </c>
      <c r="C59" s="130">
        <v>952683.07782000001</v>
      </c>
      <c r="D59" s="136">
        <f t="shared" si="3"/>
        <v>9.6961602569663727E-2</v>
      </c>
    </row>
    <row r="60" spans="1:4" x14ac:dyDescent="0.25">
      <c r="A60" s="129" t="s">
        <v>150</v>
      </c>
      <c r="B60" s="130">
        <v>783728.59621999995</v>
      </c>
      <c r="C60" s="130">
        <v>912913.37942000001</v>
      </c>
      <c r="D60" s="136">
        <f t="shared" si="3"/>
        <v>0.1648335709875472</v>
      </c>
    </row>
    <row r="61" spans="1:4" x14ac:dyDescent="0.25">
      <c r="A61" s="129" t="s">
        <v>141</v>
      </c>
      <c r="B61" s="130">
        <v>580656.74722999998</v>
      </c>
      <c r="C61" s="130">
        <v>752850.61667000002</v>
      </c>
      <c r="D61" s="136">
        <f t="shared" si="3"/>
        <v>0.29655019124714227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2" t="s">
        <v>73</v>
      </c>
      <c r="B63" s="152"/>
      <c r="C63" s="152"/>
      <c r="D63" s="152"/>
    </row>
    <row r="64" spans="1:4" ht="15.6" x14ac:dyDescent="0.3">
      <c r="A64" s="151" t="s">
        <v>74</v>
      </c>
      <c r="B64" s="151"/>
      <c r="C64" s="151"/>
      <c r="D64" s="151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159</v>
      </c>
      <c r="C66" s="127" t="s">
        <v>160</v>
      </c>
      <c r="D66" s="128" t="s">
        <v>65</v>
      </c>
    </row>
    <row r="67" spans="1:4" x14ac:dyDescent="0.25">
      <c r="A67" s="129" t="s">
        <v>181</v>
      </c>
      <c r="B67" s="135">
        <v>7124095.0210800003</v>
      </c>
      <c r="C67" s="135">
        <v>9087967.2246300001</v>
      </c>
      <c r="D67" s="136">
        <f t="shared" ref="D67:D76" si="4">(C67-B67)/B67</f>
        <v>0.27566620009123349</v>
      </c>
    </row>
    <row r="68" spans="1:4" x14ac:dyDescent="0.25">
      <c r="A68" s="129" t="s">
        <v>182</v>
      </c>
      <c r="B68" s="135">
        <v>1432721.88166</v>
      </c>
      <c r="C68" s="135">
        <v>1893921.8384</v>
      </c>
      <c r="D68" s="136">
        <f t="shared" si="4"/>
        <v>0.32190473436870959</v>
      </c>
    </row>
    <row r="69" spans="1:4" x14ac:dyDescent="0.25">
      <c r="A69" s="129" t="s">
        <v>183</v>
      </c>
      <c r="B69" s="135">
        <v>1358053.41114</v>
      </c>
      <c r="C69" s="135">
        <v>1331663.4093599999</v>
      </c>
      <c r="D69" s="136">
        <f t="shared" si="4"/>
        <v>-1.9432226717686539E-2</v>
      </c>
    </row>
    <row r="70" spans="1:4" x14ac:dyDescent="0.25">
      <c r="A70" s="129" t="s">
        <v>184</v>
      </c>
      <c r="B70" s="135">
        <v>938937.63433000003</v>
      </c>
      <c r="C70" s="135">
        <v>1194077.9363200001</v>
      </c>
      <c r="D70" s="136">
        <f t="shared" si="4"/>
        <v>0.27173295931636732</v>
      </c>
    </row>
    <row r="71" spans="1:4" x14ac:dyDescent="0.25">
      <c r="A71" s="129" t="s">
        <v>185</v>
      </c>
      <c r="B71" s="135">
        <v>794569.52015999996</v>
      </c>
      <c r="C71" s="135">
        <v>1035941.02029</v>
      </c>
      <c r="D71" s="136">
        <f t="shared" si="4"/>
        <v>0.30377643995379516</v>
      </c>
    </row>
    <row r="72" spans="1:4" x14ac:dyDescent="0.25">
      <c r="A72" s="129" t="s">
        <v>186</v>
      </c>
      <c r="B72" s="135">
        <v>873670.54119999998</v>
      </c>
      <c r="C72" s="135">
        <v>1019822.24999</v>
      </c>
      <c r="D72" s="136">
        <f t="shared" si="4"/>
        <v>0.16728469359772441</v>
      </c>
    </row>
    <row r="73" spans="1:4" x14ac:dyDescent="0.25">
      <c r="A73" s="129" t="s">
        <v>187</v>
      </c>
      <c r="B73" s="135">
        <v>348095.04603999999</v>
      </c>
      <c r="C73" s="135">
        <v>497754.87092999998</v>
      </c>
      <c r="D73" s="136">
        <f t="shared" si="4"/>
        <v>0.42993954264089818</v>
      </c>
    </row>
    <row r="74" spans="1:4" x14ac:dyDescent="0.25">
      <c r="A74" s="129" t="s">
        <v>188</v>
      </c>
      <c r="B74" s="135">
        <v>490878.48408000002</v>
      </c>
      <c r="C74" s="135">
        <v>490946.96896999999</v>
      </c>
      <c r="D74" s="136">
        <f t="shared" si="4"/>
        <v>1.3951495578038442E-4</v>
      </c>
    </row>
    <row r="75" spans="1:4" x14ac:dyDescent="0.25">
      <c r="A75" s="129" t="s">
        <v>189</v>
      </c>
      <c r="B75" s="135">
        <v>480845.31562000001</v>
      </c>
      <c r="C75" s="135">
        <v>394159.94936999999</v>
      </c>
      <c r="D75" s="136">
        <f t="shared" si="4"/>
        <v>-0.18027703178979348</v>
      </c>
    </row>
    <row r="76" spans="1:4" x14ac:dyDescent="0.25">
      <c r="A76" s="129" t="s">
        <v>190</v>
      </c>
      <c r="B76" s="135">
        <v>289998.53090999997</v>
      </c>
      <c r="C76" s="135">
        <v>355835.11534999998</v>
      </c>
      <c r="D76" s="136">
        <f t="shared" si="4"/>
        <v>0.22702385502922481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2" t="s">
        <v>76</v>
      </c>
      <c r="B78" s="152"/>
      <c r="C78" s="152"/>
      <c r="D78" s="152"/>
    </row>
    <row r="79" spans="1:4" ht="15.6" x14ac:dyDescent="0.3">
      <c r="A79" s="151" t="s">
        <v>77</v>
      </c>
      <c r="B79" s="151"/>
      <c r="C79" s="151"/>
      <c r="D79" s="151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159</v>
      </c>
      <c r="C81" s="127" t="s">
        <v>160</v>
      </c>
      <c r="D81" s="128" t="s">
        <v>65</v>
      </c>
    </row>
    <row r="82" spans="1:4" x14ac:dyDescent="0.25">
      <c r="A82" s="129" t="s">
        <v>191</v>
      </c>
      <c r="B82" s="135">
        <v>463.27945999999997</v>
      </c>
      <c r="C82" s="135">
        <v>1306.32997</v>
      </c>
      <c r="D82" s="136">
        <f t="shared" ref="D82:D91" si="5">(C82-B82)/B82</f>
        <v>1.8197450627316827</v>
      </c>
    </row>
    <row r="83" spans="1:4" x14ac:dyDescent="0.25">
      <c r="A83" s="129" t="s">
        <v>192</v>
      </c>
      <c r="B83" s="135">
        <v>7326.2948699999997</v>
      </c>
      <c r="C83" s="135">
        <v>19887.52721</v>
      </c>
      <c r="D83" s="136">
        <f t="shared" si="5"/>
        <v>1.714540919098988</v>
      </c>
    </row>
    <row r="84" spans="1:4" x14ac:dyDescent="0.25">
      <c r="A84" s="129" t="s">
        <v>193</v>
      </c>
      <c r="B84" s="135">
        <v>21032.684809999999</v>
      </c>
      <c r="C84" s="135">
        <v>53532.686450000001</v>
      </c>
      <c r="D84" s="136">
        <f t="shared" si="5"/>
        <v>1.5452141242827859</v>
      </c>
    </row>
    <row r="85" spans="1:4" x14ac:dyDescent="0.25">
      <c r="A85" s="129" t="s">
        <v>194</v>
      </c>
      <c r="B85" s="135">
        <v>444.18180999999998</v>
      </c>
      <c r="C85" s="135">
        <v>1098.2554399999999</v>
      </c>
      <c r="D85" s="136">
        <f t="shared" si="5"/>
        <v>1.4725358294163371</v>
      </c>
    </row>
    <row r="86" spans="1:4" x14ac:dyDescent="0.25">
      <c r="A86" s="129" t="s">
        <v>195</v>
      </c>
      <c r="B86" s="135">
        <v>41737.79219</v>
      </c>
      <c r="C86" s="135">
        <v>100718.72507</v>
      </c>
      <c r="D86" s="136">
        <f t="shared" si="5"/>
        <v>1.4131301581910531</v>
      </c>
    </row>
    <row r="87" spans="1:4" x14ac:dyDescent="0.25">
      <c r="A87" s="129" t="s">
        <v>196</v>
      </c>
      <c r="B87" s="135">
        <v>28491.609909999999</v>
      </c>
      <c r="C87" s="135">
        <v>67068.050619999995</v>
      </c>
      <c r="D87" s="136">
        <f t="shared" si="5"/>
        <v>1.3539579136404087</v>
      </c>
    </row>
    <row r="88" spans="1:4" x14ac:dyDescent="0.25">
      <c r="A88" s="129" t="s">
        <v>197</v>
      </c>
      <c r="B88" s="135">
        <v>32.80104</v>
      </c>
      <c r="C88" s="135">
        <v>75.094530000000006</v>
      </c>
      <c r="D88" s="136">
        <f t="shared" si="5"/>
        <v>1.2893947874823484</v>
      </c>
    </row>
    <row r="89" spans="1:4" x14ac:dyDescent="0.25">
      <c r="A89" s="129" t="s">
        <v>198</v>
      </c>
      <c r="B89" s="135">
        <v>12297.79594</v>
      </c>
      <c r="C89" s="135">
        <v>25053.844379999999</v>
      </c>
      <c r="D89" s="136">
        <f t="shared" si="5"/>
        <v>1.037262978035721</v>
      </c>
    </row>
    <row r="90" spans="1:4" x14ac:dyDescent="0.25">
      <c r="A90" s="129" t="s">
        <v>199</v>
      </c>
      <c r="B90" s="135">
        <v>77.045000000000002</v>
      </c>
      <c r="C90" s="135">
        <v>153.22962000000001</v>
      </c>
      <c r="D90" s="136">
        <f t="shared" si="5"/>
        <v>0.98883276007528076</v>
      </c>
    </row>
    <row r="91" spans="1:4" x14ac:dyDescent="0.25">
      <c r="A91" s="129" t="s">
        <v>200</v>
      </c>
      <c r="B91" s="135">
        <v>2600.72505</v>
      </c>
      <c r="C91" s="135">
        <v>5078.5550400000002</v>
      </c>
      <c r="D91" s="136">
        <f t="shared" si="5"/>
        <v>0.95274584677838214</v>
      </c>
    </row>
    <row r="92" spans="1:4" x14ac:dyDescent="0.25">
      <c r="A92" s="124" t="s">
        <v>118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/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0" t="s">
        <v>125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88"/>
      <c r="B6" s="153" t="str">
        <f>SEKTOR_USD!B6</f>
        <v>1 - 31 MART</v>
      </c>
      <c r="C6" s="153"/>
      <c r="D6" s="153"/>
      <c r="E6" s="153"/>
      <c r="F6" s="153" t="str">
        <f>SEKTOR_USD!F6</f>
        <v>1 OCAK  -  31 MART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120</v>
      </c>
      <c r="E7" s="7" t="s">
        <v>121</v>
      </c>
      <c r="F7" s="5"/>
      <c r="G7" s="6"/>
      <c r="H7" s="7" t="s">
        <v>120</v>
      </c>
      <c r="I7" s="7" t="s">
        <v>121</v>
      </c>
      <c r="J7" s="5"/>
      <c r="K7" s="5"/>
      <c r="L7" s="7" t="s">
        <v>120</v>
      </c>
      <c r="M7" s="7" t="s">
        <v>121</v>
      </c>
    </row>
    <row r="8" spans="1:13" ht="16.8" x14ac:dyDescent="0.3">
      <c r="A8" s="92" t="s">
        <v>2</v>
      </c>
      <c r="B8" s="93">
        <f>SEKTOR_USD!B8*$B$53</f>
        <v>18538297.312810414</v>
      </c>
      <c r="C8" s="93">
        <f>SEKTOR_USD!C8*$C$53</f>
        <v>44351435.445170641</v>
      </c>
      <c r="D8" s="94">
        <f t="shared" ref="D8:D43" si="0">(C8-B8)/B8*100</f>
        <v>139.24222757244661</v>
      </c>
      <c r="E8" s="94">
        <f>C8/C$44*100</f>
        <v>14.639308900716502</v>
      </c>
      <c r="F8" s="93">
        <f>SEKTOR_USD!F8*$B$54</f>
        <v>48807147.979271188</v>
      </c>
      <c r="G8" s="93">
        <f>SEKTOR_USD!G8*$C$54</f>
        <v>116587701.3294223</v>
      </c>
      <c r="H8" s="94">
        <f t="shared" ref="H8:H43" si="1">(G8-F8)/F8*100</f>
        <v>138.87423493570671</v>
      </c>
      <c r="I8" s="94">
        <f>G8/G$44*100</f>
        <v>15.185256632925052</v>
      </c>
      <c r="J8" s="93">
        <f>SEKTOR_USD!J8*$B$55</f>
        <v>182963647.82801372</v>
      </c>
      <c r="K8" s="93">
        <f>SEKTOR_USD!K8*$C$55</f>
        <v>330441045.31489354</v>
      </c>
      <c r="L8" s="94">
        <f t="shared" ref="L8:L43" si="2">(K8-J8)/J8*100</f>
        <v>80.604753587723039</v>
      </c>
      <c r="M8" s="94">
        <f>K8/K$44*100</f>
        <v>14.52955601783796</v>
      </c>
    </row>
    <row r="9" spans="1:13" s="21" customFormat="1" ht="15.6" x14ac:dyDescent="0.3">
      <c r="A9" s="95" t="s">
        <v>3</v>
      </c>
      <c r="B9" s="93">
        <f>SEKTOR_USD!B9*$B$53</f>
        <v>12206351.357849909</v>
      </c>
      <c r="C9" s="93">
        <f>SEKTOR_USD!C9*$C$53</f>
        <v>27765289.917971812</v>
      </c>
      <c r="D9" s="96">
        <f t="shared" si="0"/>
        <v>127.46592412413185</v>
      </c>
      <c r="E9" s="96">
        <f t="shared" ref="E9:E44" si="3">C9/C$44*100</f>
        <v>9.1646336076231378</v>
      </c>
      <c r="F9" s="93">
        <f>SEKTOR_USD!F9*$B$54</f>
        <v>32667574.135154124</v>
      </c>
      <c r="G9" s="93">
        <f>SEKTOR_USD!G9*$C$54</f>
        <v>75755606.164238468</v>
      </c>
      <c r="H9" s="96">
        <f t="shared" si="1"/>
        <v>131.89847477139904</v>
      </c>
      <c r="I9" s="96">
        <f t="shared" ref="I9:I44" si="4">G9/G$44*100</f>
        <v>9.8669783164894671</v>
      </c>
      <c r="J9" s="93">
        <f>SEKTOR_USD!J9*$B$55</f>
        <v>122252057.04023613</v>
      </c>
      <c r="K9" s="93">
        <f>SEKTOR_USD!K9*$C$55</f>
        <v>213530904.18490416</v>
      </c>
      <c r="L9" s="96">
        <f t="shared" si="2"/>
        <v>74.664467293688091</v>
      </c>
      <c r="M9" s="96">
        <f t="shared" ref="M9:M44" si="5">K9/K$44*100</f>
        <v>9.3889947325932859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5988978.9095515991</v>
      </c>
      <c r="C10" s="98">
        <f>SEKTOR_USD!C10*$C$53</f>
        <v>15001877.877246935</v>
      </c>
      <c r="D10" s="99">
        <f t="shared" si="0"/>
        <v>150.49141270678047</v>
      </c>
      <c r="E10" s="99">
        <f t="shared" si="3"/>
        <v>4.9517478325440942</v>
      </c>
      <c r="F10" s="98">
        <f>SEKTOR_USD!F10*$B$54</f>
        <v>14898930.246367281</v>
      </c>
      <c r="G10" s="98">
        <f>SEKTOR_USD!G10*$C$54</f>
        <v>39444322.590842485</v>
      </c>
      <c r="H10" s="99">
        <f t="shared" si="1"/>
        <v>164.7460048378974</v>
      </c>
      <c r="I10" s="99">
        <f t="shared" si="4"/>
        <v>5.1375244080111955</v>
      </c>
      <c r="J10" s="98">
        <f>SEKTOR_USD!J10*$B$55</f>
        <v>55039935.153079696</v>
      </c>
      <c r="K10" s="98">
        <f>SEKTOR_USD!K10*$C$55</f>
        <v>104594057.6412618</v>
      </c>
      <c r="L10" s="99">
        <f t="shared" si="2"/>
        <v>90.033032107250506</v>
      </c>
      <c r="M10" s="99">
        <f t="shared" si="5"/>
        <v>4.5990207366142544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1883727.2503761847</v>
      </c>
      <c r="C11" s="98">
        <f>SEKTOR_USD!C11*$C$53</f>
        <v>3292977.394288653</v>
      </c>
      <c r="D11" s="99">
        <f t="shared" si="0"/>
        <v>74.811793672944845</v>
      </c>
      <c r="E11" s="99">
        <f t="shared" si="3"/>
        <v>1.0869301702233245</v>
      </c>
      <c r="F11" s="98">
        <f>SEKTOR_USD!F11*$B$54</f>
        <v>5714651.3623444727</v>
      </c>
      <c r="G11" s="98">
        <f>SEKTOR_USD!G11*$C$54</f>
        <v>10640185.270331277</v>
      </c>
      <c r="H11" s="99">
        <f t="shared" si="1"/>
        <v>86.191328143701</v>
      </c>
      <c r="I11" s="99">
        <f t="shared" si="4"/>
        <v>1.3858575313644539</v>
      </c>
      <c r="J11" s="98">
        <f>SEKTOR_USD!J11*$B$55</f>
        <v>21035583.638836242</v>
      </c>
      <c r="K11" s="98">
        <f>SEKTOR_USD!K11*$C$55</f>
        <v>32236141.532053035</v>
      </c>
      <c r="L11" s="99">
        <f t="shared" si="2"/>
        <v>53.245767198672525</v>
      </c>
      <c r="M11" s="99">
        <f t="shared" si="5"/>
        <v>1.4174293140326379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1255125.5387002819</v>
      </c>
      <c r="C12" s="98">
        <f>SEKTOR_USD!C12*$C$53</f>
        <v>3362867.1920899916</v>
      </c>
      <c r="D12" s="99">
        <f t="shared" si="0"/>
        <v>167.93074384992087</v>
      </c>
      <c r="E12" s="99">
        <f t="shared" si="3"/>
        <v>1.1099990591725279</v>
      </c>
      <c r="F12" s="98">
        <f>SEKTOR_USD!F12*$B$54</f>
        <v>3243510.5224036206</v>
      </c>
      <c r="G12" s="98">
        <f>SEKTOR_USD!G12*$C$54</f>
        <v>8442830.7785358243</v>
      </c>
      <c r="H12" s="99">
        <f t="shared" si="1"/>
        <v>160.29916413772631</v>
      </c>
      <c r="I12" s="99">
        <f t="shared" si="4"/>
        <v>1.0996576021185387</v>
      </c>
      <c r="J12" s="98">
        <f>SEKTOR_USD!J12*$B$55</f>
        <v>12469416.52476602</v>
      </c>
      <c r="K12" s="98">
        <f>SEKTOR_USD!K12*$C$55</f>
        <v>23033651.861248668</v>
      </c>
      <c r="L12" s="99">
        <f t="shared" si="2"/>
        <v>84.72116811159998</v>
      </c>
      <c r="M12" s="99">
        <f t="shared" si="5"/>
        <v>1.0127940816022651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963951.07080043084</v>
      </c>
      <c r="C13" s="98">
        <f>SEKTOR_USD!C13*$C$53</f>
        <v>2282815.4994032187</v>
      </c>
      <c r="D13" s="99">
        <f t="shared" si="0"/>
        <v>136.81860714233656</v>
      </c>
      <c r="E13" s="99">
        <f t="shared" si="3"/>
        <v>0.75350078128634845</v>
      </c>
      <c r="F13" s="98">
        <f>SEKTOR_USD!F13*$B$54</f>
        <v>2557210.8721629754</v>
      </c>
      <c r="G13" s="98">
        <f>SEKTOR_USD!G13*$C$54</f>
        <v>5613951.9576270692</v>
      </c>
      <c r="H13" s="99">
        <f t="shared" si="1"/>
        <v>119.53418150762822</v>
      </c>
      <c r="I13" s="99">
        <f t="shared" si="4"/>
        <v>0.73120320779465742</v>
      </c>
      <c r="J13" s="98">
        <f>SEKTOR_USD!J13*$B$55</f>
        <v>10330728.363573654</v>
      </c>
      <c r="K13" s="98">
        <f>SEKTOR_USD!K13*$C$55</f>
        <v>17085357.450450532</v>
      </c>
      <c r="L13" s="99">
        <f t="shared" si="2"/>
        <v>65.383861129229089</v>
      </c>
      <c r="M13" s="99">
        <f t="shared" si="5"/>
        <v>0.75124643769524302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1401751.5819388472</v>
      </c>
      <c r="C14" s="98">
        <f>SEKTOR_USD!C14*$C$53</f>
        <v>2174476.0906157475</v>
      </c>
      <c r="D14" s="99">
        <f t="shared" si="0"/>
        <v>55.125638425040933</v>
      </c>
      <c r="E14" s="99">
        <f t="shared" si="3"/>
        <v>0.71774062932189864</v>
      </c>
      <c r="F14" s="98">
        <f>SEKTOR_USD!F14*$B$54</f>
        <v>4246044.6297073448</v>
      </c>
      <c r="G14" s="98">
        <f>SEKTOR_USD!G14*$C$54</f>
        <v>6935990.4763098313</v>
      </c>
      <c r="H14" s="99">
        <f t="shared" si="1"/>
        <v>63.351803412106122</v>
      </c>
      <c r="I14" s="99">
        <f t="shared" si="4"/>
        <v>0.90339541980238769</v>
      </c>
      <c r="J14" s="98">
        <f>SEKTOR_USD!J14*$B$55</f>
        <v>14381870.790724946</v>
      </c>
      <c r="K14" s="98">
        <f>SEKTOR_USD!K14*$C$55</f>
        <v>22891663.63897948</v>
      </c>
      <c r="L14" s="99">
        <f t="shared" si="2"/>
        <v>59.17027744222684</v>
      </c>
      <c r="M14" s="99">
        <f t="shared" si="5"/>
        <v>1.006550832288708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203580.54613798621</v>
      </c>
      <c r="C15" s="98">
        <f>SEKTOR_USD!C15*$C$53</f>
        <v>458647.86408853723</v>
      </c>
      <c r="D15" s="99">
        <f t="shared" si="0"/>
        <v>125.2906148398223</v>
      </c>
      <c r="E15" s="99">
        <f t="shared" si="3"/>
        <v>0.15138828521900849</v>
      </c>
      <c r="F15" s="98">
        <f>SEKTOR_USD!F15*$B$54</f>
        <v>507269.10430476454</v>
      </c>
      <c r="G15" s="98">
        <f>SEKTOR_USD!G15*$C$54</f>
        <v>1621265.1009071353</v>
      </c>
      <c r="H15" s="99">
        <f t="shared" si="1"/>
        <v>219.60651400781708</v>
      </c>
      <c r="I15" s="99">
        <f t="shared" si="4"/>
        <v>0.21116572628631969</v>
      </c>
      <c r="J15" s="98">
        <f>SEKTOR_USD!J15*$B$55</f>
        <v>1916629.482711873</v>
      </c>
      <c r="K15" s="98">
        <f>SEKTOR_USD!K15*$C$55</f>
        <v>3749583.7868938725</v>
      </c>
      <c r="L15" s="99">
        <f t="shared" si="2"/>
        <v>95.634253814593322</v>
      </c>
      <c r="M15" s="99">
        <f t="shared" si="5"/>
        <v>0.16486991688134578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376505.8662192882</v>
      </c>
      <c r="C16" s="98">
        <f>SEKTOR_USD!C16*$C$53</f>
        <v>942728.75415106385</v>
      </c>
      <c r="D16" s="99">
        <f t="shared" si="0"/>
        <v>150.38886209597345</v>
      </c>
      <c r="E16" s="99">
        <f t="shared" si="3"/>
        <v>0.31117138155914648</v>
      </c>
      <c r="F16" s="98">
        <f>SEKTOR_USD!F16*$B$54</f>
        <v>1163267.8501966943</v>
      </c>
      <c r="G16" s="98">
        <f>SEKTOR_USD!G16*$C$54</f>
        <v>2428126.9910459993</v>
      </c>
      <c r="H16" s="99">
        <f t="shared" si="1"/>
        <v>108.73326728968165</v>
      </c>
      <c r="I16" s="99">
        <f t="shared" si="4"/>
        <v>0.31625747035001017</v>
      </c>
      <c r="J16" s="98">
        <f>SEKTOR_USD!J16*$B$55</f>
        <v>6230536.7000745079</v>
      </c>
      <c r="K16" s="98">
        <f>SEKTOR_USD!K16*$C$55</f>
        <v>8395483.6576320268</v>
      </c>
      <c r="L16" s="99">
        <f t="shared" si="2"/>
        <v>34.747359044231771</v>
      </c>
      <c r="M16" s="99">
        <f t="shared" si="5"/>
        <v>0.36915102354843476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132730.59412529159</v>
      </c>
      <c r="C17" s="98">
        <f>SEKTOR_USD!C17*$C$53</f>
        <v>248899.24608766759</v>
      </c>
      <c r="D17" s="99">
        <f t="shared" si="0"/>
        <v>87.522136646746347</v>
      </c>
      <c r="E17" s="99">
        <f t="shared" si="3"/>
        <v>8.2155468296789422E-2</v>
      </c>
      <c r="F17" s="98">
        <f>SEKTOR_USD!F17*$B$54</f>
        <v>336689.54766696651</v>
      </c>
      <c r="G17" s="98">
        <f>SEKTOR_USD!G17*$C$54</f>
        <v>628932.99863885215</v>
      </c>
      <c r="H17" s="99">
        <f t="shared" si="1"/>
        <v>86.799086279017985</v>
      </c>
      <c r="I17" s="99">
        <f t="shared" si="4"/>
        <v>8.191695076190586E-2</v>
      </c>
      <c r="J17" s="98">
        <f>SEKTOR_USD!J17*$B$55</f>
        <v>847356.38646919583</v>
      </c>
      <c r="K17" s="98">
        <f>SEKTOR_USD!K17*$C$55</f>
        <v>1544964.6163847263</v>
      </c>
      <c r="L17" s="99">
        <f t="shared" si="2"/>
        <v>82.327606312422688</v>
      </c>
      <c r="M17" s="99">
        <f t="shared" si="5"/>
        <v>6.7932389930397241E-2</v>
      </c>
    </row>
    <row r="18" spans="1:13" s="21" customFormat="1" ht="15.6" x14ac:dyDescent="0.3">
      <c r="A18" s="95" t="s">
        <v>12</v>
      </c>
      <c r="B18" s="93">
        <f>SEKTOR_USD!B18*$B$53</f>
        <v>1894903.8735422394</v>
      </c>
      <c r="C18" s="93">
        <f>SEKTOR_USD!C18*$C$53</f>
        <v>5593853.4753655288</v>
      </c>
      <c r="D18" s="96">
        <f t="shared" si="0"/>
        <v>195.20513169402395</v>
      </c>
      <c r="E18" s="96">
        <f t="shared" si="3"/>
        <v>1.8463923016078934</v>
      </c>
      <c r="F18" s="93">
        <f>SEKTOR_USD!F18*$B$54</f>
        <v>4972184.1014498863</v>
      </c>
      <c r="G18" s="93">
        <f>SEKTOR_USD!G18*$C$54</f>
        <v>13917524.230155</v>
      </c>
      <c r="H18" s="96">
        <f t="shared" si="1"/>
        <v>179.90766122470521</v>
      </c>
      <c r="I18" s="96">
        <f t="shared" si="4"/>
        <v>1.8127227376471302</v>
      </c>
      <c r="J18" s="93">
        <f>SEKTOR_USD!J18*$B$55</f>
        <v>18508281.610437997</v>
      </c>
      <c r="K18" s="93">
        <f>SEKTOR_USD!K18*$C$55</f>
        <v>39101277.925269991</v>
      </c>
      <c r="L18" s="96">
        <f t="shared" si="2"/>
        <v>111.26368589085168</v>
      </c>
      <c r="M18" s="96">
        <f t="shared" si="5"/>
        <v>1.7192906754149373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1894903.8735422394</v>
      </c>
      <c r="C19" s="98">
        <f>SEKTOR_USD!C19*$C$53</f>
        <v>5593853.4753655288</v>
      </c>
      <c r="D19" s="99">
        <f t="shared" si="0"/>
        <v>195.20513169402395</v>
      </c>
      <c r="E19" s="99">
        <f t="shared" si="3"/>
        <v>1.8463923016078934</v>
      </c>
      <c r="F19" s="98">
        <f>SEKTOR_USD!F19*$B$54</f>
        <v>4972184.1014498863</v>
      </c>
      <c r="G19" s="98">
        <f>SEKTOR_USD!G19*$C$54</f>
        <v>13917524.230155</v>
      </c>
      <c r="H19" s="99">
        <f t="shared" si="1"/>
        <v>179.90766122470521</v>
      </c>
      <c r="I19" s="99">
        <f t="shared" si="4"/>
        <v>1.8127227376471302</v>
      </c>
      <c r="J19" s="98">
        <f>SEKTOR_USD!J19*$B$55</f>
        <v>18508281.610437997</v>
      </c>
      <c r="K19" s="98">
        <f>SEKTOR_USD!K19*$C$55</f>
        <v>39101277.925269991</v>
      </c>
      <c r="L19" s="99">
        <f t="shared" si="2"/>
        <v>111.26368589085168</v>
      </c>
      <c r="M19" s="99">
        <f t="shared" si="5"/>
        <v>1.7192906754149373</v>
      </c>
    </row>
    <row r="20" spans="1:13" s="21" customFormat="1" ht="15.6" x14ac:dyDescent="0.3">
      <c r="A20" s="95" t="s">
        <v>110</v>
      </c>
      <c r="B20" s="93">
        <f>SEKTOR_USD!B20*$B$53</f>
        <v>4437042.0814182665</v>
      </c>
      <c r="C20" s="93">
        <f>SEKTOR_USD!C20*$C$53</f>
        <v>10992292.051833304</v>
      </c>
      <c r="D20" s="96">
        <f t="shared" si="0"/>
        <v>147.73918863351645</v>
      </c>
      <c r="E20" s="96">
        <f t="shared" si="3"/>
        <v>3.6282829914854724</v>
      </c>
      <c r="F20" s="93">
        <f>SEKTOR_USD!F20*$B$54</f>
        <v>11167389.742667176</v>
      </c>
      <c r="G20" s="93">
        <f>SEKTOR_USD!G20*$C$54</f>
        <v>26914570.935028836</v>
      </c>
      <c r="H20" s="96">
        <f t="shared" si="1"/>
        <v>141.01040220882149</v>
      </c>
      <c r="I20" s="96">
        <f t="shared" si="4"/>
        <v>3.5055555787884543</v>
      </c>
      <c r="J20" s="93">
        <f>SEKTOR_USD!J20*$B$55</f>
        <v>42203309.177339576</v>
      </c>
      <c r="K20" s="93">
        <f>SEKTOR_USD!K20*$C$55</f>
        <v>77808863.20471938</v>
      </c>
      <c r="L20" s="96">
        <f t="shared" si="2"/>
        <v>84.366735029625744</v>
      </c>
      <c r="M20" s="96">
        <f t="shared" si="5"/>
        <v>3.421270609829735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4437042.0814182665</v>
      </c>
      <c r="C21" s="98">
        <f>SEKTOR_USD!C21*$C$53</f>
        <v>10992292.051833304</v>
      </c>
      <c r="D21" s="99">
        <f t="shared" si="0"/>
        <v>147.73918863351645</v>
      </c>
      <c r="E21" s="99">
        <f t="shared" si="3"/>
        <v>3.6282829914854724</v>
      </c>
      <c r="F21" s="98">
        <f>SEKTOR_USD!F21*$B$54</f>
        <v>11167389.742667176</v>
      </c>
      <c r="G21" s="98">
        <f>SEKTOR_USD!G21*$C$54</f>
        <v>26914570.935028836</v>
      </c>
      <c r="H21" s="99">
        <f t="shared" si="1"/>
        <v>141.01040220882149</v>
      </c>
      <c r="I21" s="99">
        <f t="shared" si="4"/>
        <v>3.5055555787884543</v>
      </c>
      <c r="J21" s="98">
        <f>SEKTOR_USD!J21*$B$55</f>
        <v>42203309.177339576</v>
      </c>
      <c r="K21" s="98">
        <f>SEKTOR_USD!K21*$C$55</f>
        <v>77808863.20471938</v>
      </c>
      <c r="L21" s="99">
        <f t="shared" si="2"/>
        <v>84.366735029625744</v>
      </c>
      <c r="M21" s="99">
        <f t="shared" si="5"/>
        <v>3.421270609829735</v>
      </c>
    </row>
    <row r="22" spans="1:13" ht="16.8" x14ac:dyDescent="0.3">
      <c r="A22" s="92" t="s">
        <v>14</v>
      </c>
      <c r="B22" s="93">
        <f>SEKTOR_USD!B22*$B$53</f>
        <v>107895804.2261782</v>
      </c>
      <c r="C22" s="93">
        <f>SEKTOR_USD!C22*$C$53</f>
        <v>250485713.6502302</v>
      </c>
      <c r="D22" s="96">
        <f t="shared" si="0"/>
        <v>132.15519402881114</v>
      </c>
      <c r="E22" s="96">
        <f t="shared" si="3"/>
        <v>82.679121893932461</v>
      </c>
      <c r="F22" s="93">
        <f>SEKTOR_USD!F22*$B$54</f>
        <v>274212747.46180248</v>
      </c>
      <c r="G22" s="93">
        <f>SEKTOR_USD!G22*$C$54</f>
        <v>629918548.47613752</v>
      </c>
      <c r="H22" s="96">
        <f t="shared" si="1"/>
        <v>129.71891507847732</v>
      </c>
      <c r="I22" s="96">
        <f t="shared" si="4"/>
        <v>82.04531616437167</v>
      </c>
      <c r="J22" s="93">
        <f>SEKTOR_USD!J22*$B$55</f>
        <v>972045289.19456005</v>
      </c>
      <c r="K22" s="93">
        <f>SEKTOR_USD!K22*$C$55</f>
        <v>1878301629.4710994</v>
      </c>
      <c r="L22" s="96">
        <f t="shared" si="2"/>
        <v>93.231904968899784</v>
      </c>
      <c r="M22" s="96">
        <f t="shared" si="5"/>
        <v>82.589282205513626</v>
      </c>
    </row>
    <row r="23" spans="1:13" s="21" customFormat="1" ht="15.6" x14ac:dyDescent="0.3">
      <c r="A23" s="95" t="s">
        <v>15</v>
      </c>
      <c r="B23" s="93">
        <f>SEKTOR_USD!B23*$B$53</f>
        <v>10030595.392547317</v>
      </c>
      <c r="C23" s="93">
        <f>SEKTOR_USD!C23*$C$53</f>
        <v>20515004.964746173</v>
      </c>
      <c r="D23" s="96">
        <f t="shared" si="0"/>
        <v>104.52429952451996</v>
      </c>
      <c r="E23" s="96">
        <f t="shared" si="3"/>
        <v>6.7714943555756744</v>
      </c>
      <c r="F23" s="93">
        <f>SEKTOR_USD!F23*$B$54</f>
        <v>25899657.540987272</v>
      </c>
      <c r="G23" s="93">
        <f>SEKTOR_USD!G23*$C$54</f>
        <v>53780341.826910079</v>
      </c>
      <c r="H23" s="96">
        <f t="shared" si="1"/>
        <v>107.64885304680372</v>
      </c>
      <c r="I23" s="96">
        <f t="shared" si="4"/>
        <v>7.0047550739553603</v>
      </c>
      <c r="J23" s="93">
        <f>SEKTOR_USD!J23*$B$55</f>
        <v>86208782.966982573</v>
      </c>
      <c r="K23" s="93">
        <f>SEKTOR_USD!K23*$C$55</f>
        <v>161759035.06164581</v>
      </c>
      <c r="L23" s="96">
        <f t="shared" si="2"/>
        <v>87.636374734113247</v>
      </c>
      <c r="M23" s="96">
        <f t="shared" si="5"/>
        <v>7.1125757367093829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6636377.7068058224</v>
      </c>
      <c r="C24" s="98">
        <f>SEKTOR_USD!C24*$C$53</f>
        <v>13910024.634843571</v>
      </c>
      <c r="D24" s="99">
        <f t="shared" si="0"/>
        <v>109.60266653566728</v>
      </c>
      <c r="E24" s="99">
        <f t="shared" si="3"/>
        <v>4.5913541557813238</v>
      </c>
      <c r="F24" s="98">
        <f>SEKTOR_USD!F24*$B$54</f>
        <v>17299315.12431176</v>
      </c>
      <c r="G24" s="98">
        <f>SEKTOR_USD!G24*$C$54</f>
        <v>36894781.56149365</v>
      </c>
      <c r="H24" s="99">
        <f t="shared" si="1"/>
        <v>113.27307639851713</v>
      </c>
      <c r="I24" s="99">
        <f t="shared" si="4"/>
        <v>4.8054530627031484</v>
      </c>
      <c r="J24" s="98">
        <f>SEKTOR_USD!J24*$B$55</f>
        <v>56663651.169497579</v>
      </c>
      <c r="K24" s="98">
        <f>SEKTOR_USD!K24*$C$55</f>
        <v>109702114.83005215</v>
      </c>
      <c r="L24" s="99">
        <f t="shared" si="2"/>
        <v>93.602269825325919</v>
      </c>
      <c r="M24" s="99">
        <f t="shared" si="5"/>
        <v>4.8236229890254929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1202970.3625161545</v>
      </c>
      <c r="C25" s="98">
        <f>SEKTOR_USD!C25*$C$53</f>
        <v>2804638.3113266905</v>
      </c>
      <c r="D25" s="99">
        <f t="shared" si="0"/>
        <v>133.14276051327303</v>
      </c>
      <c r="E25" s="99">
        <f t="shared" si="3"/>
        <v>0.92574155001258385</v>
      </c>
      <c r="F25" s="98">
        <f>SEKTOR_USD!F25*$B$54</f>
        <v>2923306.8780436628</v>
      </c>
      <c r="G25" s="98">
        <f>SEKTOR_USD!G25*$C$54</f>
        <v>7002103.3092717119</v>
      </c>
      <c r="H25" s="99">
        <f t="shared" si="1"/>
        <v>139.5267962410318</v>
      </c>
      <c r="I25" s="99">
        <f t="shared" si="4"/>
        <v>0.91200645101587063</v>
      </c>
      <c r="J25" s="98">
        <f>SEKTOR_USD!J25*$B$55</f>
        <v>9633743.1757576112</v>
      </c>
      <c r="K25" s="98">
        <f>SEKTOR_USD!K25*$C$55</f>
        <v>19303289.384258069</v>
      </c>
      <c r="L25" s="99">
        <f t="shared" si="2"/>
        <v>100.37164196812867</v>
      </c>
      <c r="M25" s="99">
        <f t="shared" si="5"/>
        <v>0.84876932939684424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2191247.3232253394</v>
      </c>
      <c r="C26" s="98">
        <f>SEKTOR_USD!C26*$C$53</f>
        <v>3800342.0185759105</v>
      </c>
      <c r="D26" s="99">
        <f t="shared" si="0"/>
        <v>73.432819668302599</v>
      </c>
      <c r="E26" s="99">
        <f t="shared" si="3"/>
        <v>1.2543986497817667</v>
      </c>
      <c r="F26" s="98">
        <f>SEKTOR_USD!F26*$B$54</f>
        <v>5677035.5386318481</v>
      </c>
      <c r="G26" s="98">
        <f>SEKTOR_USD!G26*$C$54</f>
        <v>9883456.9561447091</v>
      </c>
      <c r="H26" s="99">
        <f t="shared" si="1"/>
        <v>74.09538638411621</v>
      </c>
      <c r="I26" s="99">
        <f t="shared" si="4"/>
        <v>1.2872955602363394</v>
      </c>
      <c r="J26" s="98">
        <f>SEKTOR_USD!J26*$B$55</f>
        <v>19911388.621727385</v>
      </c>
      <c r="K26" s="98">
        <f>SEKTOR_USD!K26*$C$55</f>
        <v>32753630.847335581</v>
      </c>
      <c r="L26" s="99">
        <f t="shared" si="2"/>
        <v>64.496969395668827</v>
      </c>
      <c r="M26" s="99">
        <f t="shared" si="5"/>
        <v>1.440183418287045</v>
      </c>
    </row>
    <row r="27" spans="1:13" s="21" customFormat="1" ht="15.6" x14ac:dyDescent="0.3">
      <c r="A27" s="95" t="s">
        <v>19</v>
      </c>
      <c r="B27" s="93">
        <f>SEKTOR_USD!B27*$B$53</f>
        <v>15237271.013383104</v>
      </c>
      <c r="C27" s="93">
        <f>SEKTOR_USD!C27*$C$53</f>
        <v>43560603.861300781</v>
      </c>
      <c r="D27" s="96">
        <f t="shared" si="0"/>
        <v>185.88192612076602</v>
      </c>
      <c r="E27" s="96">
        <f t="shared" si="3"/>
        <v>14.378275007934699</v>
      </c>
      <c r="F27" s="93">
        <f>SEKTOR_USD!F27*$B$54</f>
        <v>39178991.763804264</v>
      </c>
      <c r="G27" s="93">
        <f>SEKTOR_USD!G27*$C$54</f>
        <v>104563149.52086076</v>
      </c>
      <c r="H27" s="96">
        <f t="shared" si="1"/>
        <v>166.88575895784544</v>
      </c>
      <c r="I27" s="96">
        <f t="shared" si="4"/>
        <v>13.619088820824704</v>
      </c>
      <c r="J27" s="93">
        <f>SEKTOR_USD!J27*$B$55</f>
        <v>138688689.22677836</v>
      </c>
      <c r="K27" s="93">
        <f>SEKTOR_USD!K27*$C$55</f>
        <v>289263038.14460433</v>
      </c>
      <c r="L27" s="96">
        <f t="shared" si="2"/>
        <v>108.5700281380644</v>
      </c>
      <c r="M27" s="96">
        <f t="shared" si="5"/>
        <v>12.718951159977451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15237271.013383104</v>
      </c>
      <c r="C28" s="98">
        <f>SEKTOR_USD!C28*$C$53</f>
        <v>43560603.861300781</v>
      </c>
      <c r="D28" s="99">
        <f t="shared" si="0"/>
        <v>185.88192612076602</v>
      </c>
      <c r="E28" s="99">
        <f t="shared" si="3"/>
        <v>14.378275007934699</v>
      </c>
      <c r="F28" s="98">
        <f>SEKTOR_USD!F28*$B$54</f>
        <v>39178991.763804264</v>
      </c>
      <c r="G28" s="98">
        <f>SEKTOR_USD!G28*$C$54</f>
        <v>104563149.52086076</v>
      </c>
      <c r="H28" s="99">
        <f t="shared" si="1"/>
        <v>166.88575895784544</v>
      </c>
      <c r="I28" s="99">
        <f t="shared" si="4"/>
        <v>13.619088820824704</v>
      </c>
      <c r="J28" s="98">
        <f>SEKTOR_USD!J28*$B$55</f>
        <v>138688689.22677836</v>
      </c>
      <c r="K28" s="98">
        <f>SEKTOR_USD!K28*$C$55</f>
        <v>289263038.14460433</v>
      </c>
      <c r="L28" s="99">
        <f t="shared" si="2"/>
        <v>108.5700281380644</v>
      </c>
      <c r="M28" s="99">
        <f t="shared" si="5"/>
        <v>12.718951159977451</v>
      </c>
    </row>
    <row r="29" spans="1:13" s="21" customFormat="1" ht="15.6" x14ac:dyDescent="0.3">
      <c r="A29" s="95" t="s">
        <v>21</v>
      </c>
      <c r="B29" s="93">
        <f>SEKTOR_USD!B29*$B$53</f>
        <v>82627937.820247784</v>
      </c>
      <c r="C29" s="93">
        <f>SEKTOR_USD!C29*$C$53</f>
        <v>186410104.82418323</v>
      </c>
      <c r="D29" s="96">
        <f t="shared" si="0"/>
        <v>125.6017876540831</v>
      </c>
      <c r="E29" s="96">
        <f t="shared" si="3"/>
        <v>61.529352530422074</v>
      </c>
      <c r="F29" s="93">
        <f>SEKTOR_USD!F29*$B$54</f>
        <v>209134098.157011</v>
      </c>
      <c r="G29" s="93">
        <f>SEKTOR_USD!G29*$C$54</f>
        <v>471575057.12836677</v>
      </c>
      <c r="H29" s="96">
        <f t="shared" si="1"/>
        <v>125.48932062447497</v>
      </c>
      <c r="I29" s="96">
        <f t="shared" si="4"/>
        <v>61.421472269591618</v>
      </c>
      <c r="J29" s="93">
        <f>SEKTOR_USD!J29*$B$55</f>
        <v>747147817.00079918</v>
      </c>
      <c r="K29" s="93">
        <f>SEKTOR_USD!K29*$C$55</f>
        <v>1427279556.2648494</v>
      </c>
      <c r="L29" s="96">
        <f t="shared" si="2"/>
        <v>91.030412428190601</v>
      </c>
      <c r="M29" s="96">
        <f t="shared" si="5"/>
        <v>62.757755308826802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12798764.078558072</v>
      </c>
      <c r="C30" s="98">
        <f>SEKTOR_USD!C30*$C$53</f>
        <v>29523402.107793204</v>
      </c>
      <c r="D30" s="99">
        <f t="shared" si="0"/>
        <v>130.67385199524168</v>
      </c>
      <c r="E30" s="99">
        <f t="shared" si="3"/>
        <v>9.7449428393441373</v>
      </c>
      <c r="F30" s="98">
        <f>SEKTOR_USD!F30*$B$54</f>
        <v>34681384.758277036</v>
      </c>
      <c r="G30" s="98">
        <f>SEKTOR_USD!G30*$C$54</f>
        <v>75987332.403957769</v>
      </c>
      <c r="H30" s="99">
        <f t="shared" si="1"/>
        <v>119.10120640676749</v>
      </c>
      <c r="I30" s="99">
        <f t="shared" si="4"/>
        <v>9.8971600799052997</v>
      </c>
      <c r="J30" s="98">
        <f>SEKTOR_USD!J30*$B$55</f>
        <v>129115914.25216362</v>
      </c>
      <c r="K30" s="98">
        <f>SEKTOR_USD!K30*$C$55</f>
        <v>220488684.30935529</v>
      </c>
      <c r="L30" s="99">
        <f t="shared" si="2"/>
        <v>70.768015380923913</v>
      </c>
      <c r="M30" s="99">
        <f t="shared" si="5"/>
        <v>9.6949296565724659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22084510.662199065</v>
      </c>
      <c r="C31" s="98">
        <f>SEKTOR_USD!C31*$C$53</f>
        <v>39352630.357738718</v>
      </c>
      <c r="D31" s="99">
        <f t="shared" si="0"/>
        <v>78.191090396658041</v>
      </c>
      <c r="E31" s="99">
        <f t="shared" si="3"/>
        <v>12.989327314441656</v>
      </c>
      <c r="F31" s="98">
        <f>SEKTOR_USD!F31*$B$54</f>
        <v>56742663.190471165</v>
      </c>
      <c r="G31" s="98">
        <f>SEKTOR_USD!G31*$C$54</f>
        <v>104115050.03845903</v>
      </c>
      <c r="H31" s="99">
        <f t="shared" si="1"/>
        <v>83.486364904957696</v>
      </c>
      <c r="I31" s="99">
        <f t="shared" si="4"/>
        <v>13.560724983475131</v>
      </c>
      <c r="J31" s="98">
        <f>SEKTOR_USD!J31*$B$55</f>
        <v>192619418.50179037</v>
      </c>
      <c r="K31" s="98">
        <f>SEKTOR_USD!K31*$C$55</f>
        <v>305777493.08855331</v>
      </c>
      <c r="L31" s="99">
        <f t="shared" si="2"/>
        <v>58.746971342202002</v>
      </c>
      <c r="M31" s="99">
        <f t="shared" si="5"/>
        <v>13.445094905175662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1175636.4284649566</v>
      </c>
      <c r="C32" s="98">
        <f>SEKTOR_USD!C32*$C$53</f>
        <v>2047526.1211258823</v>
      </c>
      <c r="D32" s="99">
        <f t="shared" si="0"/>
        <v>74.163208246223121</v>
      </c>
      <c r="E32" s="99">
        <f t="shared" si="3"/>
        <v>0.67583759282162148</v>
      </c>
      <c r="F32" s="98">
        <f>SEKTOR_USD!F32*$B$54</f>
        <v>1557749.0361990996</v>
      </c>
      <c r="G32" s="98">
        <f>SEKTOR_USD!G32*$C$54</f>
        <v>3871397.9270736049</v>
      </c>
      <c r="H32" s="99">
        <f t="shared" si="1"/>
        <v>148.52513704773637</v>
      </c>
      <c r="I32" s="99">
        <f t="shared" si="4"/>
        <v>0.50423990164004417</v>
      </c>
      <c r="J32" s="98">
        <f>SEKTOR_USD!J32*$B$55</f>
        <v>9250573.1633494478</v>
      </c>
      <c r="K32" s="98">
        <f>SEKTOR_USD!K32*$C$55</f>
        <v>17777598.348322764</v>
      </c>
      <c r="L32" s="99">
        <f t="shared" si="2"/>
        <v>92.178344351214776</v>
      </c>
      <c r="M32" s="99">
        <f t="shared" si="5"/>
        <v>0.78168440248829207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9588519.691459192</v>
      </c>
      <c r="C33" s="98">
        <f>SEKTOR_USD!C33*$C$53</f>
        <v>20008915.229783274</v>
      </c>
      <c r="D33" s="99">
        <f t="shared" si="0"/>
        <v>108.67574843284589</v>
      </c>
      <c r="E33" s="99">
        <f t="shared" si="3"/>
        <v>6.6044466853652537</v>
      </c>
      <c r="F33" s="98">
        <f>SEKTOR_USD!F33*$B$54</f>
        <v>23718269.218094453</v>
      </c>
      <c r="G33" s="98">
        <f>SEKTOR_USD!G33*$C$54</f>
        <v>49116950.83824686</v>
      </c>
      <c r="H33" s="99">
        <f t="shared" si="1"/>
        <v>107.08488628156721</v>
      </c>
      <c r="I33" s="99">
        <f t="shared" si="4"/>
        <v>6.3973600559986066</v>
      </c>
      <c r="J33" s="98">
        <f>SEKTOR_USD!J33*$B$55</f>
        <v>86175599.050187558</v>
      </c>
      <c r="K33" s="98">
        <f>SEKTOR_USD!K33*$C$55</f>
        <v>151989434.51098874</v>
      </c>
      <c r="L33" s="99">
        <f t="shared" si="2"/>
        <v>76.371775985533972</v>
      </c>
      <c r="M33" s="99">
        <f t="shared" si="5"/>
        <v>6.6830045303315462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5988799.3697274318</v>
      </c>
      <c r="C34" s="98">
        <f>SEKTOR_USD!C34*$C$53</f>
        <v>13329351.484093202</v>
      </c>
      <c r="D34" s="99">
        <f t="shared" si="0"/>
        <v>122.571347964523</v>
      </c>
      <c r="E34" s="99">
        <f t="shared" si="3"/>
        <v>4.3996883497287573</v>
      </c>
      <c r="F34" s="98">
        <f>SEKTOR_USD!F34*$B$54</f>
        <v>15637160.57550394</v>
      </c>
      <c r="G34" s="98">
        <f>SEKTOR_USD!G34*$C$54</f>
        <v>33959103.694010139</v>
      </c>
      <c r="H34" s="99">
        <f t="shared" si="1"/>
        <v>117.16924584894299</v>
      </c>
      <c r="I34" s="99">
        <f t="shared" si="4"/>
        <v>4.4230883595568384</v>
      </c>
      <c r="J34" s="98">
        <f>SEKTOR_USD!J34*$B$55</f>
        <v>57031400.885841005</v>
      </c>
      <c r="K34" s="98">
        <f>SEKTOR_USD!K34*$C$55</f>
        <v>102187979.76235031</v>
      </c>
      <c r="L34" s="99">
        <f t="shared" si="2"/>
        <v>79.178449371949711</v>
      </c>
      <c r="M34" s="99">
        <f t="shared" si="5"/>
        <v>4.4932250316902156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7480341.3999892147</v>
      </c>
      <c r="C35" s="98">
        <f>SEKTOR_USD!C35*$C$53</f>
        <v>21131815.922986966</v>
      </c>
      <c r="D35" s="99">
        <f t="shared" si="0"/>
        <v>182.49801436893557</v>
      </c>
      <c r="E35" s="99">
        <f t="shared" si="3"/>
        <v>6.9750883556435372</v>
      </c>
      <c r="F35" s="98">
        <f>SEKTOR_USD!F35*$B$54</f>
        <v>18975392.074991446</v>
      </c>
      <c r="G35" s="98">
        <f>SEKTOR_USD!G35*$C$54</f>
        <v>53052206.24974186</v>
      </c>
      <c r="H35" s="99">
        <f t="shared" si="1"/>
        <v>179.58424279233648</v>
      </c>
      <c r="I35" s="99">
        <f t="shared" si="4"/>
        <v>6.9099172353430287</v>
      </c>
      <c r="J35" s="98">
        <f>SEKTOR_USD!J35*$B$55</f>
        <v>64266561.905749269</v>
      </c>
      <c r="K35" s="98">
        <f>SEKTOR_USD!K35*$C$55</f>
        <v>142707575.79399323</v>
      </c>
      <c r="L35" s="99">
        <f t="shared" si="2"/>
        <v>122.05571849834192</v>
      </c>
      <c r="M35" s="99">
        <f t="shared" si="5"/>
        <v>6.2748794257467679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11662003.903435037</v>
      </c>
      <c r="C36" s="98">
        <f>SEKTOR_USD!C36*$C$53</f>
        <v>33180022.712520346</v>
      </c>
      <c r="D36" s="99">
        <f t="shared" si="0"/>
        <v>184.51390504806116</v>
      </c>
      <c r="E36" s="99">
        <f t="shared" si="3"/>
        <v>10.9519026147837</v>
      </c>
      <c r="F36" s="98">
        <f>SEKTOR_USD!F36*$B$54</f>
        <v>27833851.56700651</v>
      </c>
      <c r="G36" s="98">
        <f>SEKTOR_USD!G36*$C$54</f>
        <v>79281735.131323263</v>
      </c>
      <c r="H36" s="99">
        <f t="shared" si="1"/>
        <v>184.8392538864498</v>
      </c>
      <c r="I36" s="99">
        <f t="shared" si="4"/>
        <v>10.326247799251462</v>
      </c>
      <c r="J36" s="98">
        <f>SEKTOR_USD!J36*$B$55</f>
        <v>97303025.125508845</v>
      </c>
      <c r="K36" s="98">
        <f>SEKTOR_USD!K36*$C$55</f>
        <v>254681393.25360191</v>
      </c>
      <c r="L36" s="99">
        <f t="shared" si="2"/>
        <v>161.7404679094966</v>
      </c>
      <c r="M36" s="99">
        <f t="shared" si="5"/>
        <v>11.19838961425911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3073674.6854907954</v>
      </c>
      <c r="C37" s="98">
        <f>SEKTOR_USD!C37*$C$53</f>
        <v>7510482.762102453</v>
      </c>
      <c r="D37" s="99">
        <f t="shared" si="0"/>
        <v>144.34865529379212</v>
      </c>
      <c r="E37" s="99">
        <f t="shared" si="3"/>
        <v>2.4790240957104448</v>
      </c>
      <c r="F37" s="98">
        <f>SEKTOR_USD!F37*$B$54</f>
        <v>7463926.7677985411</v>
      </c>
      <c r="G37" s="98">
        <f>SEKTOR_USD!G37*$C$54</f>
        <v>18060873.956416242</v>
      </c>
      <c r="H37" s="99">
        <f t="shared" si="1"/>
        <v>141.97549786174056</v>
      </c>
      <c r="I37" s="99">
        <f t="shared" si="4"/>
        <v>2.3523836812612458</v>
      </c>
      <c r="J37" s="98">
        <f>SEKTOR_USD!J37*$B$55</f>
        <v>28281494.166616626</v>
      </c>
      <c r="K37" s="98">
        <f>SEKTOR_USD!K37*$C$55</f>
        <v>51414240.06764932</v>
      </c>
      <c r="L37" s="99">
        <f t="shared" si="2"/>
        <v>81.794638447138709</v>
      </c>
      <c r="M37" s="99">
        <f t="shared" si="5"/>
        <v>2.2606939778489132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2626066.8018768704</v>
      </c>
      <c r="C38" s="98">
        <f>SEKTOR_USD!C38*$C$53</f>
        <v>6351981.1646064566</v>
      </c>
      <c r="D38" s="99">
        <f t="shared" si="0"/>
        <v>141.88193385128841</v>
      </c>
      <c r="E38" s="99">
        <f t="shared" si="3"/>
        <v>2.0966314498470706</v>
      </c>
      <c r="F38" s="98">
        <f>SEKTOR_USD!F38*$B$54</f>
        <v>7255572.953520623</v>
      </c>
      <c r="G38" s="98">
        <f>SEKTOR_USD!G38*$C$54</f>
        <v>17870861.124004282</v>
      </c>
      <c r="H38" s="99">
        <f t="shared" si="1"/>
        <v>146.30530543191358</v>
      </c>
      <c r="I38" s="99">
        <f t="shared" si="4"/>
        <v>2.3276349848651154</v>
      </c>
      <c r="J38" s="98">
        <f>SEKTOR_USD!J38*$B$55</f>
        <v>28371206.2527433</v>
      </c>
      <c r="K38" s="98">
        <f>SEKTOR_USD!K38*$C$55</f>
        <v>74409729.095528305</v>
      </c>
      <c r="L38" s="99">
        <f t="shared" si="2"/>
        <v>162.2719965892652</v>
      </c>
      <c r="M38" s="99">
        <f t="shared" si="5"/>
        <v>3.271810032362517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1887113.6008966514</v>
      </c>
      <c r="C39" s="98">
        <f>SEKTOR_USD!C39*$C$53</f>
        <v>4785799.5405761478</v>
      </c>
      <c r="D39" s="99">
        <f t="shared" si="0"/>
        <v>153.60421006463002</v>
      </c>
      <c r="E39" s="99">
        <f t="shared" si="3"/>
        <v>1.5796737379112307</v>
      </c>
      <c r="F39" s="98">
        <f>SEKTOR_USD!F39*$B$54</f>
        <v>4773873.3843277609</v>
      </c>
      <c r="G39" s="98">
        <f>SEKTOR_USD!G39*$C$54</f>
        <v>13379783.433373926</v>
      </c>
      <c r="H39" s="99">
        <f t="shared" si="1"/>
        <v>180.27101592804431</v>
      </c>
      <c r="I39" s="99">
        <f t="shared" si="4"/>
        <v>1.7426833431998405</v>
      </c>
      <c r="J39" s="98">
        <f>SEKTOR_USD!J39*$B$55</f>
        <v>17924493.969068475</v>
      </c>
      <c r="K39" s="98">
        <f>SEKTOR_USD!K39*$C$55</f>
        <v>37021670.049895279</v>
      </c>
      <c r="L39" s="99">
        <f t="shared" si="2"/>
        <v>106.54234431265941</v>
      </c>
      <c r="M39" s="99">
        <f t="shared" si="5"/>
        <v>1.6278499190415887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4172111.1419994715</v>
      </c>
      <c r="C40" s="98">
        <f>SEKTOR_USD!C40*$C$53</f>
        <v>9021205.9190832134</v>
      </c>
      <c r="D40" s="99">
        <f t="shared" si="0"/>
        <v>116.2264046196964</v>
      </c>
      <c r="E40" s="99">
        <f t="shared" si="3"/>
        <v>2.9776763430733908</v>
      </c>
      <c r="F40" s="98">
        <f>SEKTOR_USD!F40*$B$54</f>
        <v>10274843.716488838</v>
      </c>
      <c r="G40" s="98">
        <f>SEKTOR_USD!G40*$C$54</f>
        <v>22466300.881130408</v>
      </c>
      <c r="H40" s="99">
        <f t="shared" si="1"/>
        <v>118.6534559652425</v>
      </c>
      <c r="I40" s="99">
        <f t="shared" si="4"/>
        <v>2.9261795247898981</v>
      </c>
      <c r="J40" s="98">
        <f>SEKTOR_USD!J40*$B$55</f>
        <v>36019635.997015677</v>
      </c>
      <c r="K40" s="98">
        <f>SEKTOR_USD!K40*$C$55</f>
        <v>67344924.38913545</v>
      </c>
      <c r="L40" s="99">
        <f t="shared" si="2"/>
        <v>86.967254179678989</v>
      </c>
      <c r="M40" s="99">
        <f t="shared" si="5"/>
        <v>2.9611692170279644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90396.056151036013</v>
      </c>
      <c r="C41" s="98">
        <f>SEKTOR_USD!C41*$C$53</f>
        <v>166971.50177336705</v>
      </c>
      <c r="D41" s="99">
        <f t="shared" si="0"/>
        <v>84.711047011151521</v>
      </c>
      <c r="E41" s="99">
        <f t="shared" si="3"/>
        <v>5.5113151751281481E-2</v>
      </c>
      <c r="F41" s="98">
        <f>SEKTOR_USD!F41*$B$54</f>
        <v>219410.91433158887</v>
      </c>
      <c r="G41" s="98">
        <f>SEKTOR_USD!G41*$C$54</f>
        <v>413461.450629325</v>
      </c>
      <c r="H41" s="99">
        <f t="shared" si="1"/>
        <v>88.441605965177104</v>
      </c>
      <c r="I41" s="99">
        <f t="shared" si="4"/>
        <v>5.3852320305103327E-2</v>
      </c>
      <c r="J41" s="98">
        <f>SEKTOR_USD!J41*$B$55</f>
        <v>788493.73076493258</v>
      </c>
      <c r="K41" s="98">
        <f>SEKTOR_USD!K41*$C$55</f>
        <v>1478833.5954755321</v>
      </c>
      <c r="L41" s="99">
        <f t="shared" si="2"/>
        <v>87.551725242112937</v>
      </c>
      <c r="M41" s="99">
        <f t="shared" si="5"/>
        <v>6.502459628175622E-2</v>
      </c>
    </row>
    <row r="42" spans="1:13" ht="16.8" x14ac:dyDescent="0.3">
      <c r="A42" s="92" t="s">
        <v>31</v>
      </c>
      <c r="B42" s="93">
        <f>SEKTOR_USD!B42*$B$53</f>
        <v>3410471.1003207234</v>
      </c>
      <c r="C42" s="93">
        <f>SEKTOR_USD!C42*$C$53</f>
        <v>8124115.9886355046</v>
      </c>
      <c r="D42" s="96">
        <f t="shared" si="0"/>
        <v>138.21096117400046</v>
      </c>
      <c r="E42" s="96">
        <f t="shared" si="3"/>
        <v>2.681569205351058</v>
      </c>
      <c r="F42" s="93">
        <f>SEKTOR_USD!F42*$B$54</f>
        <v>8956545.243280543</v>
      </c>
      <c r="G42" s="93">
        <f>SEKTOR_USD!G42*$C$54</f>
        <v>21262805.059367057</v>
      </c>
      <c r="H42" s="96">
        <f t="shared" si="1"/>
        <v>137.39962766691792</v>
      </c>
      <c r="I42" s="96">
        <f t="shared" si="4"/>
        <v>2.7694272027032669</v>
      </c>
      <c r="J42" s="93">
        <f>SEKTOR_USD!J42*$B$55</f>
        <v>33368541.085297998</v>
      </c>
      <c r="K42" s="93">
        <f>SEKTOR_USD!K42*$C$55</f>
        <v>65525340.76252453</v>
      </c>
      <c r="L42" s="96">
        <f t="shared" si="2"/>
        <v>96.368611366694267</v>
      </c>
      <c r="M42" s="96">
        <f t="shared" si="5"/>
        <v>2.8811617766484243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3410471.1003207234</v>
      </c>
      <c r="C43" s="98">
        <f>SEKTOR_USD!C43*$C$53</f>
        <v>8124115.9886355046</v>
      </c>
      <c r="D43" s="99">
        <f t="shared" si="0"/>
        <v>138.21096117400046</v>
      </c>
      <c r="E43" s="99">
        <f t="shared" si="3"/>
        <v>2.681569205351058</v>
      </c>
      <c r="F43" s="98">
        <f>SEKTOR_USD!F43*$B$54</f>
        <v>8956545.243280543</v>
      </c>
      <c r="G43" s="98">
        <f>SEKTOR_USD!G43*$C$54</f>
        <v>21262805.059367057</v>
      </c>
      <c r="H43" s="99">
        <f t="shared" si="1"/>
        <v>137.39962766691792</v>
      </c>
      <c r="I43" s="99">
        <f t="shared" si="4"/>
        <v>2.7694272027032669</v>
      </c>
      <c r="J43" s="98">
        <f>SEKTOR_USD!J43*$B$55</f>
        <v>33368541.085297998</v>
      </c>
      <c r="K43" s="98">
        <f>SEKTOR_USD!K43*$C$55</f>
        <v>65525340.76252453</v>
      </c>
      <c r="L43" s="99">
        <f t="shared" si="2"/>
        <v>96.368611366694267</v>
      </c>
      <c r="M43" s="99">
        <f t="shared" si="5"/>
        <v>2.8811617766484243</v>
      </c>
    </row>
    <row r="44" spans="1:13" ht="17.399999999999999" x14ac:dyDescent="0.3">
      <c r="A44" s="100" t="s">
        <v>33</v>
      </c>
      <c r="B44" s="101">
        <f>SEKTOR_USD!B44*$B$53</f>
        <v>129844572.63930935</v>
      </c>
      <c r="C44" s="101">
        <f>SEKTOR_USD!C44*$C$53</f>
        <v>302961265.08403629</v>
      </c>
      <c r="D44" s="102">
        <f>(C44-B44)/B44*100</f>
        <v>133.32609051409619</v>
      </c>
      <c r="E44" s="103">
        <f t="shared" si="3"/>
        <v>100</v>
      </c>
      <c r="F44" s="101">
        <f>SEKTOR_USD!F44*$B$54</f>
        <v>331976440.68435425</v>
      </c>
      <c r="G44" s="101">
        <f>SEKTOR_USD!G44*$C$54</f>
        <v>767769054.86492693</v>
      </c>
      <c r="H44" s="102">
        <f>(G44-F44)/F44*100</f>
        <v>131.27215090390334</v>
      </c>
      <c r="I44" s="102">
        <f t="shared" si="4"/>
        <v>100</v>
      </c>
      <c r="J44" s="101">
        <f>SEKTOR_USD!J44*$B$55</f>
        <v>1188377478.1078718</v>
      </c>
      <c r="K44" s="101">
        <f>SEKTOR_USD!K44*$C$55</f>
        <v>2274268015.5485172</v>
      </c>
      <c r="L44" s="102">
        <f>(K44-J44)/J44*100</f>
        <v>91.375893387814315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40107014.960528493</v>
      </c>
      <c r="C45" s="40">
        <f>SEKTOR_USD!C46*2.7012</f>
        <v>61338131.048385605</v>
      </c>
      <c r="D45" s="41"/>
      <c r="E45" s="41"/>
      <c r="F45" s="40">
        <f>SEKTOR_USD!F46*2.1642</f>
        <v>108022669.45153259</v>
      </c>
      <c r="G45" s="40">
        <f>SEKTOR_USD!G46*2.5613</f>
        <v>154415610.22013631</v>
      </c>
      <c r="H45" s="41">
        <f>(G45-F45)/F45*100</f>
        <v>42.947411875818553</v>
      </c>
      <c r="I45" s="41" t="e">
        <f t="shared" ref="I45:I46" si="6">G45/G$46*100</f>
        <v>#DIV/0!</v>
      </c>
      <c r="J45" s="40">
        <f>SEKTOR_USD!J46*2.0809</f>
        <v>368087245.90404481</v>
      </c>
      <c r="K45" s="40">
        <f>SEKTOR_USD!K46*2.3856</f>
        <v>562066910.31405604</v>
      </c>
      <c r="L45" s="41">
        <f>(K45-J45)/J45*100</f>
        <v>52.699371295407239</v>
      </c>
      <c r="M45" s="41" t="e">
        <f t="shared" ref="M45:M46" si="7">K45/K$46*100</f>
        <v>#DIV/0!</v>
      </c>
    </row>
    <row r="46" spans="1:13" s="22" customFormat="1" ht="17.399999999999999" hidden="1" x14ac:dyDescent="0.3">
      <c r="A46" s="43" t="s">
        <v>35</v>
      </c>
      <c r="B46" s="44">
        <f>SEKTOR_USD!B47*2.1157</f>
        <v>0</v>
      </c>
      <c r="C46" s="44">
        <f>SEKTOR_USD!C47*2.7012</f>
        <v>0</v>
      </c>
      <c r="D46" s="45" t="e">
        <f>(C46-B46)/B46*100</f>
        <v>#DIV/0!</v>
      </c>
      <c r="E46" s="46" t="e">
        <f>C46/C$46*100</f>
        <v>#DIV/0!</v>
      </c>
      <c r="F46" s="44">
        <f>SEKTOR_USD!F47*2.1642</f>
        <v>0</v>
      </c>
      <c r="G46" s="44">
        <f>SEKTOR_USD!G47*2.5613</f>
        <v>0</v>
      </c>
      <c r="H46" s="45" t="e">
        <f>(G46-F46)/F46*100</f>
        <v>#DIV/0!</v>
      </c>
      <c r="I46" s="46" t="e">
        <f t="shared" si="6"/>
        <v>#DIV/0!</v>
      </c>
      <c r="J46" s="44">
        <f>SEKTOR_USD!J47*2.0809</f>
        <v>0</v>
      </c>
      <c r="K46" s="44">
        <f>SEKTOR_USD!K47*2.3856</f>
        <v>0</v>
      </c>
      <c r="L46" s="45" t="e">
        <f>(K46-J46)/J46*100</f>
        <v>#DIV/0!</v>
      </c>
      <c r="M46" s="46" t="e">
        <f t="shared" si="7"/>
        <v>#DIV/0!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116</v>
      </c>
      <c r="B53" s="83">
        <v>7.6414200000000001</v>
      </c>
      <c r="C53" s="83">
        <v>14.600894</v>
      </c>
    </row>
    <row r="54" spans="1:3" x14ac:dyDescent="0.25">
      <c r="A54" s="82" t="s">
        <v>227</v>
      </c>
      <c r="B54" s="83">
        <v>7.3816373333333338</v>
      </c>
      <c r="C54" s="83">
        <v>13.921720666666667</v>
      </c>
    </row>
    <row r="55" spans="1:3" x14ac:dyDescent="0.25">
      <c r="A55" s="82" t="s">
        <v>117</v>
      </c>
      <c r="B55" s="83">
        <v>7.3363267499999987</v>
      </c>
      <c r="C55" s="83">
        <v>10.498032999999998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A2" sqref="A2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8"/>
      <c r="B6" s="157" t="s">
        <v>122</v>
      </c>
      <c r="C6" s="157"/>
      <c r="D6" s="157" t="s">
        <v>123</v>
      </c>
      <c r="E6" s="157"/>
      <c r="F6" s="157" t="s">
        <v>119</v>
      </c>
      <c r="G6" s="157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25.20811003878562</v>
      </c>
      <c r="C8" s="105">
        <f>SEKTOR_TL!D8</f>
        <v>139.24222757244661</v>
      </c>
      <c r="D8" s="105">
        <f>SEKTOR_USD!H8</f>
        <v>26.65697098741175</v>
      </c>
      <c r="E8" s="105">
        <f>SEKTOR_TL!H8</f>
        <v>138.87423493570671</v>
      </c>
      <c r="F8" s="105">
        <f>SEKTOR_USD!L8</f>
        <v>26.21178509562419</v>
      </c>
      <c r="G8" s="105">
        <f>SEKTOR_TL!L8</f>
        <v>80.604753587723039</v>
      </c>
    </row>
    <row r="9" spans="1:7" s="21" customFormat="1" ht="15.6" x14ac:dyDescent="0.3">
      <c r="A9" s="95" t="s">
        <v>3</v>
      </c>
      <c r="B9" s="105">
        <f>SEKTOR_USD!D9</f>
        <v>19.044947653248048</v>
      </c>
      <c r="C9" s="105">
        <f>SEKTOR_TL!D9</f>
        <v>127.46592412413185</v>
      </c>
      <c r="D9" s="105">
        <f>SEKTOR_USD!H9</f>
        <v>22.958252065366157</v>
      </c>
      <c r="E9" s="105">
        <f>SEKTOR_TL!H9</f>
        <v>131.89847477139904</v>
      </c>
      <c r="F9" s="105">
        <f>SEKTOR_USD!L9</f>
        <v>22.060542549369405</v>
      </c>
      <c r="G9" s="105">
        <f>SEKTOR_TL!L9</f>
        <v>74.664467293688091</v>
      </c>
    </row>
    <row r="10" spans="1:7" ht="13.8" x14ac:dyDescent="0.25">
      <c r="A10" s="97" t="s">
        <v>4</v>
      </c>
      <c r="B10" s="106">
        <f>SEKTOR_USD!D10</f>
        <v>31.095403533910066</v>
      </c>
      <c r="C10" s="106">
        <f>SEKTOR_TL!D10</f>
        <v>150.49141270678047</v>
      </c>
      <c r="D10" s="106">
        <f>SEKTOR_USD!H10</f>
        <v>40.374817161892331</v>
      </c>
      <c r="E10" s="106">
        <f>SEKTOR_TL!H10</f>
        <v>164.7460048378974</v>
      </c>
      <c r="F10" s="106">
        <f>SEKTOR_USD!L10</f>
        <v>32.800536713118639</v>
      </c>
      <c r="G10" s="106">
        <f>SEKTOR_TL!L10</f>
        <v>90.033032107250506</v>
      </c>
    </row>
    <row r="11" spans="1:7" ht="13.8" x14ac:dyDescent="0.25">
      <c r="A11" s="97" t="s">
        <v>5</v>
      </c>
      <c r="B11" s="106">
        <f>SEKTOR_USD!D11</f>
        <v>-8.5117434310314</v>
      </c>
      <c r="C11" s="106">
        <f>SEKTOR_TL!D11</f>
        <v>74.811793672944845</v>
      </c>
      <c r="D11" s="106">
        <f>SEKTOR_USD!H11</f>
        <v>-1.2767967497556307</v>
      </c>
      <c r="E11" s="106">
        <f>SEKTOR_TL!H11</f>
        <v>86.191328143701</v>
      </c>
      <c r="F11" s="106">
        <f>SEKTOR_USD!L11</f>
        <v>7.0925402143328968</v>
      </c>
      <c r="G11" s="106">
        <f>SEKTOR_TL!L11</f>
        <v>53.245767198672525</v>
      </c>
    </row>
    <row r="12" spans="1:7" ht="13.8" x14ac:dyDescent="0.25">
      <c r="A12" s="97" t="s">
        <v>6</v>
      </c>
      <c r="B12" s="106">
        <f>SEKTOR_USD!D12</f>
        <v>40.222327801959423</v>
      </c>
      <c r="C12" s="106">
        <f>SEKTOR_TL!D12</f>
        <v>167.93074384992087</v>
      </c>
      <c r="D12" s="106">
        <f>SEKTOR_USD!H12</f>
        <v>38.016993289850177</v>
      </c>
      <c r="E12" s="106">
        <f>SEKTOR_TL!H12</f>
        <v>160.29916413772631</v>
      </c>
      <c r="F12" s="106">
        <f>SEKTOR_USD!L12</f>
        <v>29.088453704458555</v>
      </c>
      <c r="G12" s="106">
        <f>SEKTOR_TL!L12</f>
        <v>84.72116811159998</v>
      </c>
    </row>
    <row r="13" spans="1:7" ht="13.8" x14ac:dyDescent="0.25">
      <c r="A13" s="97" t="s">
        <v>7</v>
      </c>
      <c r="B13" s="106">
        <f>SEKTOR_USD!D13</f>
        <v>23.939701294290156</v>
      </c>
      <c r="C13" s="106">
        <f>SEKTOR_TL!D13</f>
        <v>136.81860714233656</v>
      </c>
      <c r="D13" s="106">
        <f>SEKTOR_USD!H13</f>
        <v>16.402400892841136</v>
      </c>
      <c r="E13" s="106">
        <f>SEKTOR_TL!H13</f>
        <v>119.53418150762822</v>
      </c>
      <c r="F13" s="106">
        <f>SEKTOR_USD!L13</f>
        <v>15.574988611737888</v>
      </c>
      <c r="G13" s="106">
        <f>SEKTOR_TL!L13</f>
        <v>65.383861129229089</v>
      </c>
    </row>
    <row r="14" spans="1:7" ht="13.8" x14ac:dyDescent="0.25">
      <c r="A14" s="97" t="s">
        <v>8</v>
      </c>
      <c r="B14" s="106">
        <f>SEKTOR_USD!D14</f>
        <v>-18.814549576630281</v>
      </c>
      <c r="C14" s="106">
        <f>SEKTOR_TL!D14</f>
        <v>55.125638425040933</v>
      </c>
      <c r="D14" s="106">
        <f>SEKTOR_USD!H14</f>
        <v>-13.386872254861846</v>
      </c>
      <c r="E14" s="106">
        <f>SEKTOR_TL!H14</f>
        <v>63.351803412106122</v>
      </c>
      <c r="F14" s="106">
        <f>SEKTOR_USD!L14</f>
        <v>11.232758003745117</v>
      </c>
      <c r="G14" s="106">
        <f>SEKTOR_TL!L14</f>
        <v>59.17027744222684</v>
      </c>
    </row>
    <row r="15" spans="1:7" ht="13.8" x14ac:dyDescent="0.25">
      <c r="A15" s="97" t="s">
        <v>9</v>
      </c>
      <c r="B15" s="106">
        <f>SEKTOR_USD!D15</f>
        <v>17.906493263310786</v>
      </c>
      <c r="C15" s="106">
        <f>SEKTOR_TL!D15</f>
        <v>125.2906148398223</v>
      </c>
      <c r="D15" s="106">
        <f>SEKTOR_USD!H15</f>
        <v>69.463203023847385</v>
      </c>
      <c r="E15" s="106">
        <f>SEKTOR_TL!H15</f>
        <v>219.60651400781708</v>
      </c>
      <c r="F15" s="106">
        <f>SEKTOR_USD!L15</f>
        <v>36.714831195166809</v>
      </c>
      <c r="G15" s="106">
        <f>SEKTOR_TL!L15</f>
        <v>95.634253814593322</v>
      </c>
    </row>
    <row r="16" spans="1:7" ht="13.8" x14ac:dyDescent="0.25">
      <c r="A16" s="97" t="s">
        <v>10</v>
      </c>
      <c r="B16" s="106">
        <f>SEKTOR_USD!D16</f>
        <v>31.04173337587503</v>
      </c>
      <c r="C16" s="106">
        <f>SEKTOR_TL!D16</f>
        <v>150.38886209597345</v>
      </c>
      <c r="D16" s="106">
        <f>SEKTOR_USD!H16</f>
        <v>10.675491588000515</v>
      </c>
      <c r="E16" s="106">
        <f>SEKTOR_TL!H16</f>
        <v>108.73326728968165</v>
      </c>
      <c r="F16" s="106">
        <f>SEKTOR_USD!L16</f>
        <v>-5.8346783013492152</v>
      </c>
      <c r="G16" s="106">
        <f>SEKTOR_TL!L16</f>
        <v>34.747359044231771</v>
      </c>
    </row>
    <row r="17" spans="1:7" ht="13.8" x14ac:dyDescent="0.25">
      <c r="A17" s="107" t="s">
        <v>11</v>
      </c>
      <c r="B17" s="106">
        <f>SEKTOR_USD!D17</f>
        <v>-1.859748765029013</v>
      </c>
      <c r="C17" s="106">
        <f>SEKTOR_TL!D17</f>
        <v>87.522136646746347</v>
      </c>
      <c r="D17" s="106">
        <f>SEKTOR_USD!H17</f>
        <v>-0.95454849835705691</v>
      </c>
      <c r="E17" s="106">
        <f>SEKTOR_TL!H17</f>
        <v>86.799086279017985</v>
      </c>
      <c r="F17" s="106">
        <f>SEKTOR_USD!L17</f>
        <v>27.415764024869766</v>
      </c>
      <c r="G17" s="106">
        <f>SEKTOR_TL!L17</f>
        <v>82.327606312422688</v>
      </c>
    </row>
    <row r="18" spans="1:7" s="21" customFormat="1" ht="15.6" x14ac:dyDescent="0.3">
      <c r="A18" s="95" t="s">
        <v>12</v>
      </c>
      <c r="B18" s="105">
        <f>SEKTOR_USD!D18</f>
        <v>54.496457369620558</v>
      </c>
      <c r="C18" s="105">
        <f>SEKTOR_TL!D18</f>
        <v>195.20513169402395</v>
      </c>
      <c r="D18" s="105">
        <f>SEKTOR_USD!H18</f>
        <v>48.413898788346827</v>
      </c>
      <c r="E18" s="105">
        <f>SEKTOR_TL!H18</f>
        <v>179.90766122470521</v>
      </c>
      <c r="F18" s="105">
        <f>SEKTOR_USD!L18</f>
        <v>47.637126888880296</v>
      </c>
      <c r="G18" s="105">
        <f>SEKTOR_TL!L18</f>
        <v>111.26368589085168</v>
      </c>
    </row>
    <row r="19" spans="1:7" ht="13.8" x14ac:dyDescent="0.25">
      <c r="A19" s="97" t="s">
        <v>13</v>
      </c>
      <c r="B19" s="106">
        <f>SEKTOR_USD!D19</f>
        <v>54.496457369620558</v>
      </c>
      <c r="C19" s="106">
        <f>SEKTOR_TL!D19</f>
        <v>195.20513169402395</v>
      </c>
      <c r="D19" s="106">
        <f>SEKTOR_USD!H19</f>
        <v>48.413898788346827</v>
      </c>
      <c r="E19" s="106">
        <f>SEKTOR_TL!H19</f>
        <v>179.90766122470521</v>
      </c>
      <c r="F19" s="106">
        <f>SEKTOR_USD!L19</f>
        <v>47.637126888880296</v>
      </c>
      <c r="G19" s="106">
        <f>SEKTOR_TL!L19</f>
        <v>111.26368589085168</v>
      </c>
    </row>
    <row r="20" spans="1:7" s="21" customFormat="1" ht="15.6" x14ac:dyDescent="0.3">
      <c r="A20" s="95" t="s">
        <v>110</v>
      </c>
      <c r="B20" s="105">
        <f>SEKTOR_USD!D20</f>
        <v>29.655019124714226</v>
      </c>
      <c r="C20" s="105">
        <f>SEKTOR_TL!D20</f>
        <v>147.73918863351645</v>
      </c>
      <c r="D20" s="105">
        <f>SEKTOR_USD!H20</f>
        <v>27.789619204612631</v>
      </c>
      <c r="E20" s="105">
        <f>SEKTOR_TL!H20</f>
        <v>141.01040220882149</v>
      </c>
      <c r="F20" s="105">
        <f>SEKTOR_USD!L20</f>
        <v>28.840765694678751</v>
      </c>
      <c r="G20" s="105">
        <f>SEKTOR_TL!L20</f>
        <v>84.366735029625744</v>
      </c>
    </row>
    <row r="21" spans="1:7" ht="13.8" x14ac:dyDescent="0.25">
      <c r="A21" s="97" t="s">
        <v>109</v>
      </c>
      <c r="B21" s="106">
        <f>SEKTOR_USD!D21</f>
        <v>29.655019124714226</v>
      </c>
      <c r="C21" s="106">
        <f>SEKTOR_TL!D21</f>
        <v>147.73918863351645</v>
      </c>
      <c r="D21" s="106">
        <f>SEKTOR_USD!H21</f>
        <v>27.789619204612631</v>
      </c>
      <c r="E21" s="106">
        <f>SEKTOR_TL!H21</f>
        <v>141.01040220882149</v>
      </c>
      <c r="F21" s="106">
        <f>SEKTOR_USD!L21</f>
        <v>28.840765694678751</v>
      </c>
      <c r="G21" s="106">
        <f>SEKTOR_TL!L21</f>
        <v>84.366735029625744</v>
      </c>
    </row>
    <row r="22" spans="1:7" ht="16.8" x14ac:dyDescent="0.3">
      <c r="A22" s="92" t="s">
        <v>14</v>
      </c>
      <c r="B22" s="105">
        <f>SEKTOR_USD!D22</f>
        <v>21.499090586894052</v>
      </c>
      <c r="C22" s="105">
        <f>SEKTOR_TL!D22</f>
        <v>132.15519402881114</v>
      </c>
      <c r="D22" s="105">
        <f>SEKTOR_USD!H22</f>
        <v>21.802596124213608</v>
      </c>
      <c r="E22" s="105">
        <f>SEKTOR_TL!H22</f>
        <v>129.71891507847732</v>
      </c>
      <c r="F22" s="105">
        <f>SEKTOR_USD!L22</f>
        <v>35.036000875287542</v>
      </c>
      <c r="G22" s="105">
        <f>SEKTOR_TL!L22</f>
        <v>93.231904968899784</v>
      </c>
    </row>
    <row r="23" spans="1:7" s="21" customFormat="1" ht="15.6" x14ac:dyDescent="0.3">
      <c r="A23" s="95" t="s">
        <v>15</v>
      </c>
      <c r="B23" s="105">
        <f>SEKTOR_USD!D23</f>
        <v>7.0383822300646424</v>
      </c>
      <c r="C23" s="105">
        <f>SEKTOR_TL!D23</f>
        <v>104.52429952451996</v>
      </c>
      <c r="D23" s="105">
        <f>SEKTOR_USD!H23</f>
        <v>10.100508591883361</v>
      </c>
      <c r="E23" s="105">
        <f>SEKTOR_TL!H23</f>
        <v>107.64885304680372</v>
      </c>
      <c r="F23" s="105">
        <f>SEKTOR_USD!L23</f>
        <v>31.125683757604794</v>
      </c>
      <c r="G23" s="105">
        <f>SEKTOR_TL!L23</f>
        <v>87.636374734113247</v>
      </c>
    </row>
    <row r="24" spans="1:7" ht="13.8" x14ac:dyDescent="0.25">
      <c r="A24" s="97" t="s">
        <v>16</v>
      </c>
      <c r="B24" s="106">
        <f>SEKTOR_USD!D24</f>
        <v>9.6961602569663725</v>
      </c>
      <c r="C24" s="106">
        <f>SEKTOR_TL!D24</f>
        <v>109.60266653566728</v>
      </c>
      <c r="D24" s="106">
        <f>SEKTOR_USD!H24</f>
        <v>13.082609587733407</v>
      </c>
      <c r="E24" s="106">
        <f>SEKTOR_TL!H24</f>
        <v>113.27307639851713</v>
      </c>
      <c r="F24" s="106">
        <f>SEKTOR_USD!L24</f>
        <v>35.294822466290249</v>
      </c>
      <c r="G24" s="106">
        <f>SEKTOR_TL!L24</f>
        <v>93.602269825325919</v>
      </c>
    </row>
    <row r="25" spans="1:7" ht="13.8" x14ac:dyDescent="0.25">
      <c r="A25" s="97" t="s">
        <v>17</v>
      </c>
      <c r="B25" s="106">
        <f>SEKTOR_USD!D25</f>
        <v>22.015936355769355</v>
      </c>
      <c r="C25" s="106">
        <f>SEKTOR_TL!D25</f>
        <v>133.14276051327303</v>
      </c>
      <c r="D25" s="106">
        <f>SEKTOR_USD!H25</f>
        <v>27.002974977077304</v>
      </c>
      <c r="E25" s="106">
        <f>SEKTOR_TL!H25</f>
        <v>139.5267962410318</v>
      </c>
      <c r="F25" s="106">
        <f>SEKTOR_USD!L25</f>
        <v>40.025453998116113</v>
      </c>
      <c r="G25" s="106">
        <f>SEKTOR_TL!L25</f>
        <v>100.37164196812867</v>
      </c>
    </row>
    <row r="26" spans="1:7" ht="13.8" x14ac:dyDescent="0.25">
      <c r="A26" s="97" t="s">
        <v>18</v>
      </c>
      <c r="B26" s="106">
        <f>SEKTOR_USD!D26</f>
        <v>-9.2334334548445689</v>
      </c>
      <c r="C26" s="106">
        <f>SEKTOR_TL!D26</f>
        <v>73.432819668302599</v>
      </c>
      <c r="D26" s="106">
        <f>SEKTOR_USD!H26</f>
        <v>-7.6903613810416411</v>
      </c>
      <c r="E26" s="106">
        <f>SEKTOR_TL!H26</f>
        <v>74.09538638411621</v>
      </c>
      <c r="F26" s="106">
        <f>SEKTOR_USD!L26</f>
        <v>14.955203214866696</v>
      </c>
      <c r="G26" s="106">
        <f>SEKTOR_TL!L26</f>
        <v>64.496969395668827</v>
      </c>
    </row>
    <row r="27" spans="1:7" s="21" customFormat="1" ht="15.6" x14ac:dyDescent="0.3">
      <c r="A27" s="95" t="s">
        <v>19</v>
      </c>
      <c r="B27" s="105">
        <f>SEKTOR_USD!D27</f>
        <v>49.617130834436857</v>
      </c>
      <c r="C27" s="105">
        <f>SEKTOR_TL!D27</f>
        <v>185.88192612076602</v>
      </c>
      <c r="D27" s="105">
        <f>SEKTOR_USD!H27</f>
        <v>41.509367213150021</v>
      </c>
      <c r="E27" s="105">
        <f>SEKTOR_TL!H27</f>
        <v>166.88575895784544</v>
      </c>
      <c r="F27" s="105">
        <f>SEKTOR_USD!L27</f>
        <v>45.754721544267838</v>
      </c>
      <c r="G27" s="105">
        <f>SEKTOR_TL!L27</f>
        <v>108.5700281380644</v>
      </c>
    </row>
    <row r="28" spans="1:7" ht="13.8" x14ac:dyDescent="0.25">
      <c r="A28" s="97" t="s">
        <v>20</v>
      </c>
      <c r="B28" s="106">
        <f>SEKTOR_USD!D28</f>
        <v>49.617130834436857</v>
      </c>
      <c r="C28" s="106">
        <f>SEKTOR_TL!D28</f>
        <v>185.88192612076602</v>
      </c>
      <c r="D28" s="106">
        <f>SEKTOR_USD!H28</f>
        <v>41.509367213150021</v>
      </c>
      <c r="E28" s="106">
        <f>SEKTOR_TL!H28</f>
        <v>166.88575895784544</v>
      </c>
      <c r="F28" s="106">
        <f>SEKTOR_USD!L28</f>
        <v>45.754721544267838</v>
      </c>
      <c r="G28" s="106">
        <f>SEKTOR_TL!L28</f>
        <v>108.5700281380644</v>
      </c>
    </row>
    <row r="29" spans="1:7" s="21" customFormat="1" ht="15.6" x14ac:dyDescent="0.3">
      <c r="A29" s="95" t="s">
        <v>21</v>
      </c>
      <c r="B29" s="105">
        <f>SEKTOR_USD!D29</f>
        <v>18.069346453420156</v>
      </c>
      <c r="C29" s="105">
        <f>SEKTOR_TL!D29</f>
        <v>125.6017876540831</v>
      </c>
      <c r="D29" s="105">
        <f>SEKTOR_USD!H29</f>
        <v>19.559961533700836</v>
      </c>
      <c r="E29" s="105">
        <f>SEKTOR_TL!H29</f>
        <v>125.48932062447497</v>
      </c>
      <c r="F29" s="105">
        <f>SEKTOR_USD!L29</f>
        <v>33.497534705831768</v>
      </c>
      <c r="G29" s="105">
        <f>SEKTOR_TL!L29</f>
        <v>91.030412428190601</v>
      </c>
    </row>
    <row r="30" spans="1:7" ht="13.8" x14ac:dyDescent="0.25">
      <c r="A30" s="97" t="s">
        <v>22</v>
      </c>
      <c r="B30" s="106">
        <f>SEKTOR_USD!D30</f>
        <v>20.723825959799427</v>
      </c>
      <c r="C30" s="106">
        <f>SEKTOR_TL!D30</f>
        <v>130.67385199524168</v>
      </c>
      <c r="D30" s="106">
        <f>SEKTOR_USD!H30</f>
        <v>16.172826887914443</v>
      </c>
      <c r="E30" s="106">
        <f>SEKTOR_TL!H30</f>
        <v>119.10120640676749</v>
      </c>
      <c r="F30" s="106">
        <f>SEKTOR_USD!L30</f>
        <v>19.337590126024899</v>
      </c>
      <c r="G30" s="106">
        <f>SEKTOR_TL!L30</f>
        <v>70.768015380923913</v>
      </c>
    </row>
    <row r="31" spans="1:7" ht="13.8" x14ac:dyDescent="0.25">
      <c r="A31" s="97" t="s">
        <v>23</v>
      </c>
      <c r="B31" s="106">
        <f>SEKTOR_USD!D31</f>
        <v>-6.7431787410530681</v>
      </c>
      <c r="C31" s="106">
        <f>SEKTOR_TL!D31</f>
        <v>78.191090396658041</v>
      </c>
      <c r="D31" s="106">
        <f>SEKTOR_USD!H31</f>
        <v>-2.7110345215427016</v>
      </c>
      <c r="E31" s="106">
        <f>SEKTOR_TL!H31</f>
        <v>83.486364904957696</v>
      </c>
      <c r="F31" s="106">
        <f>SEKTOR_USD!L31</f>
        <v>10.936939552321842</v>
      </c>
      <c r="G31" s="106">
        <f>SEKTOR_TL!L31</f>
        <v>58.746971342202002</v>
      </c>
    </row>
    <row r="32" spans="1:7" ht="13.8" x14ac:dyDescent="0.25">
      <c r="A32" s="97" t="s">
        <v>24</v>
      </c>
      <c r="B32" s="106">
        <f>SEKTOR_USD!D32</f>
        <v>-8.8511824853427186</v>
      </c>
      <c r="C32" s="106">
        <f>SEKTOR_TL!D32</f>
        <v>74.163208246223121</v>
      </c>
      <c r="D32" s="106">
        <f>SEKTOR_USD!H32</f>
        <v>31.774115702222382</v>
      </c>
      <c r="E32" s="106">
        <f>SEKTOR_TL!H32</f>
        <v>148.52513704773637</v>
      </c>
      <c r="F32" s="106">
        <f>SEKTOR_USD!L32</f>
        <v>34.299742478855642</v>
      </c>
      <c r="G32" s="106">
        <f>SEKTOR_TL!L32</f>
        <v>92.178344351214776</v>
      </c>
    </row>
    <row r="33" spans="1:7" ht="13.8" x14ac:dyDescent="0.25">
      <c r="A33" s="97" t="s">
        <v>105</v>
      </c>
      <c r="B33" s="106">
        <f>SEKTOR_USD!D33</f>
        <v>9.2110549935995163</v>
      </c>
      <c r="C33" s="106">
        <f>SEKTOR_TL!D33</f>
        <v>108.67574843284589</v>
      </c>
      <c r="D33" s="106">
        <f>SEKTOR_USD!H33</f>
        <v>9.8014795976443949</v>
      </c>
      <c r="E33" s="106">
        <f>SEKTOR_TL!H33</f>
        <v>107.08488628156721</v>
      </c>
      <c r="F33" s="106">
        <f>SEKTOR_USD!L33</f>
        <v>23.253658862348836</v>
      </c>
      <c r="G33" s="106">
        <f>SEKTOR_TL!L33</f>
        <v>76.371775985533972</v>
      </c>
    </row>
    <row r="34" spans="1:7" ht="13.8" x14ac:dyDescent="0.25">
      <c r="A34" s="97" t="s">
        <v>25</v>
      </c>
      <c r="B34" s="106">
        <f>SEKTOR_USD!D34</f>
        <v>16.48335709875472</v>
      </c>
      <c r="C34" s="106">
        <f>SEKTOR_TL!D34</f>
        <v>122.571347964523</v>
      </c>
      <c r="D34" s="106">
        <f>SEKTOR_USD!H34</f>
        <v>15.148454073545983</v>
      </c>
      <c r="E34" s="106">
        <f>SEKTOR_TL!H34</f>
        <v>117.16924584894299</v>
      </c>
      <c r="F34" s="106">
        <f>SEKTOR_USD!L34</f>
        <v>25.215042775247078</v>
      </c>
      <c r="G34" s="106">
        <f>SEKTOR_TL!L34</f>
        <v>79.178449371949711</v>
      </c>
    </row>
    <row r="35" spans="1:7" ht="13.8" x14ac:dyDescent="0.25">
      <c r="A35" s="97" t="s">
        <v>26</v>
      </c>
      <c r="B35" s="106">
        <f>SEKTOR_USD!D35</f>
        <v>47.846150856178475</v>
      </c>
      <c r="C35" s="106">
        <f>SEKTOR_TL!D35</f>
        <v>182.49801436893557</v>
      </c>
      <c r="D35" s="106">
        <f>SEKTOR_USD!H35</f>
        <v>48.242414412828701</v>
      </c>
      <c r="E35" s="106">
        <f>SEKTOR_TL!H35</f>
        <v>179.58424279233648</v>
      </c>
      <c r="F35" s="106">
        <f>SEKTOR_USD!L35</f>
        <v>55.178909002272682</v>
      </c>
      <c r="G35" s="106">
        <f>SEKTOR_TL!L35</f>
        <v>122.05571849834192</v>
      </c>
    </row>
    <row r="36" spans="1:7" ht="13.8" x14ac:dyDescent="0.25">
      <c r="A36" s="97" t="s">
        <v>27</v>
      </c>
      <c r="B36" s="106">
        <f>SEKTOR_USD!D36</f>
        <v>48.901173059153471</v>
      </c>
      <c r="C36" s="106">
        <f>SEKTOR_TL!D36</f>
        <v>184.51390504806116</v>
      </c>
      <c r="D36" s="106">
        <f>SEKTOR_USD!H36</f>
        <v>51.0287500252265</v>
      </c>
      <c r="E36" s="106">
        <f>SEKTOR_TL!H36</f>
        <v>184.8392538864498</v>
      </c>
      <c r="F36" s="106">
        <f>SEKTOR_USD!L36</f>
        <v>82.911750828174817</v>
      </c>
      <c r="G36" s="106">
        <f>SEKTOR_TL!L36</f>
        <v>161.7404679094966</v>
      </c>
    </row>
    <row r="37" spans="1:7" ht="13.8" x14ac:dyDescent="0.25">
      <c r="A37" s="97" t="s">
        <v>106</v>
      </c>
      <c r="B37" s="106">
        <f>SEKTOR_USD!D37</f>
        <v>27.880573719327661</v>
      </c>
      <c r="C37" s="106">
        <f>SEKTOR_TL!D37</f>
        <v>144.34865529379212</v>
      </c>
      <c r="D37" s="106">
        <f>SEKTOR_USD!H37</f>
        <v>28.301336561424893</v>
      </c>
      <c r="E37" s="106">
        <f>SEKTOR_TL!H37</f>
        <v>141.97549786174056</v>
      </c>
      <c r="F37" s="106">
        <f>SEKTOR_USD!L37</f>
        <v>27.043310784631963</v>
      </c>
      <c r="G37" s="106">
        <f>SEKTOR_TL!L37</f>
        <v>81.794638447138709</v>
      </c>
    </row>
    <row r="38" spans="1:7" ht="13.8" x14ac:dyDescent="0.25">
      <c r="A38" s="107" t="s">
        <v>28</v>
      </c>
      <c r="B38" s="106">
        <f>SEKTOR_USD!D38</f>
        <v>26.58960793564507</v>
      </c>
      <c r="C38" s="106">
        <f>SEKTOR_TL!D38</f>
        <v>141.88193385128841</v>
      </c>
      <c r="D38" s="106">
        <f>SEKTOR_USD!H38</f>
        <v>30.597106601019462</v>
      </c>
      <c r="E38" s="106">
        <f>SEKTOR_TL!H38</f>
        <v>146.30530543191358</v>
      </c>
      <c r="F38" s="106">
        <f>SEKTOR_USD!L38</f>
        <v>83.283198324270401</v>
      </c>
      <c r="G38" s="106">
        <f>SEKTOR_TL!L38</f>
        <v>162.2719965892652</v>
      </c>
    </row>
    <row r="39" spans="1:7" ht="13.8" x14ac:dyDescent="0.25">
      <c r="A39" s="107" t="s">
        <v>107</v>
      </c>
      <c r="B39" s="106">
        <f>SEKTOR_USD!D39</f>
        <v>32.724495011885253</v>
      </c>
      <c r="C39" s="106">
        <f>SEKTOR_TL!D39</f>
        <v>153.60421006463002</v>
      </c>
      <c r="D39" s="106">
        <f>SEKTOR_USD!H39</f>
        <v>48.606558353039304</v>
      </c>
      <c r="E39" s="106">
        <f>SEKTOR_TL!H39</f>
        <v>180.27101592804431</v>
      </c>
      <c r="F39" s="106">
        <f>SEKTOR_USD!L39</f>
        <v>44.3377178933114</v>
      </c>
      <c r="G39" s="106">
        <f>SEKTOR_TL!L39</f>
        <v>106.54234431265941</v>
      </c>
    </row>
    <row r="40" spans="1:7" ht="13.8" x14ac:dyDescent="0.25">
      <c r="A40" s="107" t="s">
        <v>29</v>
      </c>
      <c r="B40" s="106">
        <f>SEKTOR_USD!D40</f>
        <v>13.162712693417298</v>
      </c>
      <c r="C40" s="106">
        <f>SEKTOR_TL!D40</f>
        <v>116.2264046196964</v>
      </c>
      <c r="D40" s="106">
        <f>SEKTOR_USD!H40</f>
        <v>15.935418635420854</v>
      </c>
      <c r="E40" s="106">
        <f>SEKTOR_TL!H40</f>
        <v>118.6534559652425</v>
      </c>
      <c r="F40" s="106">
        <f>SEKTOR_USD!L40</f>
        <v>30.658083110657813</v>
      </c>
      <c r="G40" s="106">
        <f>SEKTOR_TL!L40</f>
        <v>86.967254179678989</v>
      </c>
    </row>
    <row r="41" spans="1:7" ht="13.8" x14ac:dyDescent="0.25">
      <c r="A41" s="97" t="s">
        <v>30</v>
      </c>
      <c r="B41" s="106">
        <f>SEKTOR_USD!D41</f>
        <v>-3.3309406361039526</v>
      </c>
      <c r="C41" s="106">
        <f>SEKTOR_TL!D41</f>
        <v>84.711047011151521</v>
      </c>
      <c r="D41" s="106">
        <f>SEKTOR_USD!H41</f>
        <v>-8.3644324484546381E-2</v>
      </c>
      <c r="E41" s="106">
        <f>SEKTOR_TL!H41</f>
        <v>88.441605965177104</v>
      </c>
      <c r="F41" s="106">
        <f>SEKTOR_USD!L41</f>
        <v>31.066528263186395</v>
      </c>
      <c r="G41" s="106">
        <f>SEKTOR_TL!L41</f>
        <v>87.551725242112937</v>
      </c>
    </row>
    <row r="42" spans="1:7" ht="16.8" x14ac:dyDescent="0.3">
      <c r="A42" s="92" t="s">
        <v>31</v>
      </c>
      <c r="B42" s="105">
        <f>SEKTOR_USD!D42</f>
        <v>24.668393793847873</v>
      </c>
      <c r="C42" s="105">
        <f>SEKTOR_TL!D42</f>
        <v>138.21096117400046</v>
      </c>
      <c r="D42" s="105">
        <f>SEKTOR_USD!H42</f>
        <v>25.87509809052489</v>
      </c>
      <c r="E42" s="105">
        <f>SEKTOR_TL!H42</f>
        <v>137.39962766691792</v>
      </c>
      <c r="F42" s="105">
        <f>SEKTOR_USD!L42</f>
        <v>37.228021328360576</v>
      </c>
      <c r="G42" s="105">
        <f>SEKTOR_TL!L42</f>
        <v>96.368611366694267</v>
      </c>
    </row>
    <row r="43" spans="1:7" ht="13.8" x14ac:dyDescent="0.25">
      <c r="A43" s="97" t="s">
        <v>32</v>
      </c>
      <c r="B43" s="106">
        <f>SEKTOR_USD!D43</f>
        <v>24.668393793847873</v>
      </c>
      <c r="C43" s="106">
        <f>SEKTOR_TL!D43</f>
        <v>138.21096117400046</v>
      </c>
      <c r="D43" s="106">
        <f>SEKTOR_USD!H43</f>
        <v>25.87509809052489</v>
      </c>
      <c r="E43" s="106">
        <f>SEKTOR_TL!H43</f>
        <v>137.39962766691792</v>
      </c>
      <c r="F43" s="106">
        <f>SEKTOR_USD!L43</f>
        <v>37.228021328360576</v>
      </c>
      <c r="G43" s="106">
        <f>SEKTOR_TL!L43</f>
        <v>96.368611366694267</v>
      </c>
    </row>
    <row r="44" spans="1:7" ht="17.399999999999999" x14ac:dyDescent="0.3">
      <c r="A44" s="108" t="s">
        <v>40</v>
      </c>
      <c r="B44" s="109">
        <f>SEKTOR_USD!D44</f>
        <v>22.111882640626316</v>
      </c>
      <c r="C44" s="109">
        <f>SEKTOR_TL!D44</f>
        <v>133.32609051409619</v>
      </c>
      <c r="D44" s="109">
        <f>SEKTOR_USD!H44</f>
        <v>22.62615980796771</v>
      </c>
      <c r="E44" s="109">
        <f>SEKTOR_TL!H44</f>
        <v>131.27215090390334</v>
      </c>
      <c r="F44" s="109">
        <f>SEKTOR_USD!L44</f>
        <v>33.738966715590493</v>
      </c>
      <c r="G44" s="109">
        <f>SEKTOR_TL!L44</f>
        <v>91.375893387814315</v>
      </c>
    </row>
    <row r="45" spans="1:7" ht="13.8" hidden="1" x14ac:dyDescent="0.25">
      <c r="A45" s="42" t="s">
        <v>34</v>
      </c>
      <c r="B45" s="47"/>
      <c r="C45" s="47"/>
      <c r="D45" s="41">
        <f>SEKTOR_USD!H46</f>
        <v>20.785065701654041</v>
      </c>
      <c r="E45" s="41">
        <f>SEKTOR_TL!H45</f>
        <v>42.947411875818553</v>
      </c>
      <c r="F45" s="41">
        <f>SEKTOR_USD!L46</f>
        <v>33.195892743382352</v>
      </c>
      <c r="G45" s="41">
        <f>SEKTOR_TL!L45</f>
        <v>52.699371295407239</v>
      </c>
    </row>
    <row r="46" spans="1:7" s="22" customFormat="1" ht="17.399999999999999" hidden="1" x14ac:dyDescent="0.3">
      <c r="A46" s="43" t="s">
        <v>40</v>
      </c>
      <c r="B46" s="48">
        <f>SEKTOR_USD!D47</f>
        <v>0</v>
      </c>
      <c r="C46" s="48" t="e">
        <f>SEKTOR_TL!D46</f>
        <v>#DIV/0!</v>
      </c>
      <c r="D46" s="48">
        <f>SEKTOR_USD!H47</f>
        <v>0</v>
      </c>
      <c r="E46" s="48" t="e">
        <f>SEKTOR_TL!H46</f>
        <v>#DIV/0!</v>
      </c>
      <c r="F46" s="48">
        <f>SEKTOR_USD!L47</f>
        <v>0</v>
      </c>
      <c r="G46" s="48" t="e">
        <f>SEKTOR_TL!L46</f>
        <v>#DIV/0!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0" t="s">
        <v>126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0"/>
      <c r="B7" s="146" t="s">
        <v>128</v>
      </c>
      <c r="C7" s="146"/>
      <c r="D7" s="146"/>
      <c r="E7" s="146"/>
      <c r="F7" s="146" t="s">
        <v>129</v>
      </c>
      <c r="G7" s="146"/>
      <c r="H7" s="146"/>
      <c r="I7" s="146"/>
      <c r="J7" s="146" t="s">
        <v>104</v>
      </c>
      <c r="K7" s="146"/>
      <c r="L7" s="146"/>
      <c r="M7" s="146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120</v>
      </c>
      <c r="E8" s="7" t="s">
        <v>121</v>
      </c>
      <c r="F8" s="5">
        <v>2021</v>
      </c>
      <c r="G8" s="6">
        <v>2022</v>
      </c>
      <c r="H8" s="7" t="s">
        <v>120</v>
      </c>
      <c r="I8" s="7" t="s">
        <v>121</v>
      </c>
      <c r="J8" s="5" t="s">
        <v>130</v>
      </c>
      <c r="K8" s="5" t="s">
        <v>131</v>
      </c>
      <c r="L8" s="7" t="s">
        <v>120</v>
      </c>
      <c r="M8" s="7" t="s">
        <v>121</v>
      </c>
    </row>
    <row r="9" spans="1:13" ht="22.5" customHeight="1" x14ac:dyDescent="0.3">
      <c r="A9" s="52" t="s">
        <v>201</v>
      </c>
      <c r="B9" s="75">
        <v>5133728.4065199997</v>
      </c>
      <c r="C9" s="75">
        <v>6963902.0764199998</v>
      </c>
      <c r="D9" s="64">
        <f>(C9-B9)/B9*100</f>
        <v>35.649990123661794</v>
      </c>
      <c r="E9" s="77">
        <f t="shared" ref="E9:E23" si="0">C9/C$23*100</f>
        <v>33.561780914792585</v>
      </c>
      <c r="F9" s="75">
        <v>13430421.07234</v>
      </c>
      <c r="G9" s="75">
        <v>17966364.390769999</v>
      </c>
      <c r="H9" s="64">
        <f t="shared" ref="H9:H22" si="1">(G9-F9)/F9*100</f>
        <v>33.773649344262111</v>
      </c>
      <c r="I9" s="66">
        <f t="shared" ref="I9:I23" si="2">G9/G$23*100</f>
        <v>32.577857216171694</v>
      </c>
      <c r="J9" s="75">
        <v>48067434.631039999</v>
      </c>
      <c r="K9" s="75">
        <v>72313419.396060005</v>
      </c>
      <c r="L9" s="64">
        <f t="shared" ref="L9:L23" si="3">(K9-J9)/J9*100</f>
        <v>50.441603449673032</v>
      </c>
      <c r="M9" s="77">
        <f t="shared" ref="M9:M23" si="4">K9/K$23*100</f>
        <v>33.37991204082352</v>
      </c>
    </row>
    <row r="10" spans="1:13" ht="22.5" customHeight="1" x14ac:dyDescent="0.3">
      <c r="A10" s="52" t="s">
        <v>202</v>
      </c>
      <c r="B10" s="75">
        <v>3003995.9591700002</v>
      </c>
      <c r="C10" s="75">
        <v>2827881.43824</v>
      </c>
      <c r="D10" s="64">
        <f t="shared" ref="D10:D23" si="5">(C10-B10)/B10*100</f>
        <v>-5.8626750276541753</v>
      </c>
      <c r="E10" s="77">
        <f t="shared" si="0"/>
        <v>13.628672006256886</v>
      </c>
      <c r="F10" s="75">
        <v>8008822.9630100001</v>
      </c>
      <c r="G10" s="75">
        <v>7808854.89946</v>
      </c>
      <c r="H10" s="64">
        <f t="shared" si="1"/>
        <v>-2.4968470956791506</v>
      </c>
      <c r="I10" s="66">
        <f t="shared" si="2"/>
        <v>14.159556958952882</v>
      </c>
      <c r="J10" s="75">
        <v>27567077.821169998</v>
      </c>
      <c r="K10" s="75">
        <v>30562294.0002</v>
      </c>
      <c r="L10" s="64">
        <f t="shared" si="3"/>
        <v>10.865192888634137</v>
      </c>
      <c r="M10" s="77">
        <f t="shared" si="4"/>
        <v>14.107570821744991</v>
      </c>
    </row>
    <row r="11" spans="1:13" ht="22.5" customHeight="1" x14ac:dyDescent="0.3">
      <c r="A11" s="52" t="s">
        <v>203</v>
      </c>
      <c r="B11" s="75">
        <v>1893766.8326699999</v>
      </c>
      <c r="C11" s="75">
        <v>2169246.5164700001</v>
      </c>
      <c r="D11" s="64">
        <f t="shared" si="5"/>
        <v>14.546652684354209</v>
      </c>
      <c r="E11" s="77">
        <f t="shared" si="0"/>
        <v>10.454451475195082</v>
      </c>
      <c r="F11" s="75">
        <v>5176256.3353399998</v>
      </c>
      <c r="G11" s="75">
        <v>5989431.1868200004</v>
      </c>
      <c r="H11" s="64">
        <f t="shared" si="1"/>
        <v>15.709709852044792</v>
      </c>
      <c r="I11" s="66">
        <f t="shared" si="2"/>
        <v>10.86045177345672</v>
      </c>
      <c r="J11" s="75">
        <v>18405454.757289998</v>
      </c>
      <c r="K11" s="75">
        <v>23276801.399659999</v>
      </c>
      <c r="L11" s="64">
        <f t="shared" si="3"/>
        <v>26.46686379993174</v>
      </c>
      <c r="M11" s="77">
        <f t="shared" si="4"/>
        <v>10.744583644383745</v>
      </c>
    </row>
    <row r="12" spans="1:13" ht="22.5" customHeight="1" x14ac:dyDescent="0.3">
      <c r="A12" s="52" t="s">
        <v>204</v>
      </c>
      <c r="B12" s="75">
        <v>1639147.2771999999</v>
      </c>
      <c r="C12" s="75">
        <v>2158828.14463</v>
      </c>
      <c r="D12" s="64">
        <f t="shared" si="5"/>
        <v>31.704342535816654</v>
      </c>
      <c r="E12" s="77">
        <f t="shared" si="0"/>
        <v>10.404241246885455</v>
      </c>
      <c r="F12" s="75">
        <v>4254377.0897899996</v>
      </c>
      <c r="G12" s="75">
        <v>5629110.0386399999</v>
      </c>
      <c r="H12" s="64">
        <f t="shared" si="1"/>
        <v>32.313377959588877</v>
      </c>
      <c r="I12" s="66">
        <f t="shared" si="2"/>
        <v>10.207092492632738</v>
      </c>
      <c r="J12" s="75">
        <v>16034288.34774</v>
      </c>
      <c r="K12" s="75">
        <v>21058227.605629999</v>
      </c>
      <c r="L12" s="64">
        <f t="shared" si="3"/>
        <v>31.332474188654047</v>
      </c>
      <c r="M12" s="77">
        <f t="shared" si="4"/>
        <v>9.7204888260320566</v>
      </c>
    </row>
    <row r="13" spans="1:13" ht="22.5" customHeight="1" x14ac:dyDescent="0.3">
      <c r="A13" s="53" t="s">
        <v>205</v>
      </c>
      <c r="B13" s="75">
        <v>1241619.4624699999</v>
      </c>
      <c r="C13" s="75">
        <v>1809944.69019</v>
      </c>
      <c r="D13" s="64">
        <f t="shared" si="5"/>
        <v>45.772899418748601</v>
      </c>
      <c r="E13" s="77">
        <f t="shared" si="0"/>
        <v>8.7228347689915644</v>
      </c>
      <c r="F13" s="75">
        <v>3239530.7741700001</v>
      </c>
      <c r="G13" s="75">
        <v>4720147.8706999999</v>
      </c>
      <c r="H13" s="64">
        <f t="shared" si="1"/>
        <v>45.704677613669176</v>
      </c>
      <c r="I13" s="66">
        <f t="shared" si="2"/>
        <v>8.5588992868184324</v>
      </c>
      <c r="J13" s="75">
        <v>11397326.86131</v>
      </c>
      <c r="K13" s="75">
        <v>17805797.650189999</v>
      </c>
      <c r="L13" s="64">
        <f t="shared" si="3"/>
        <v>56.227840675821547</v>
      </c>
      <c r="M13" s="77">
        <f t="shared" si="4"/>
        <v>8.2191654653303221</v>
      </c>
    </row>
    <row r="14" spans="1:13" ht="22.5" customHeight="1" x14ac:dyDescent="0.3">
      <c r="A14" s="52" t="s">
        <v>206</v>
      </c>
      <c r="B14" s="75">
        <v>1281600.5763099999</v>
      </c>
      <c r="C14" s="75">
        <v>1634416.4834199999</v>
      </c>
      <c r="D14" s="64">
        <f t="shared" si="5"/>
        <v>27.52931869973342</v>
      </c>
      <c r="E14" s="77">
        <f t="shared" si="0"/>
        <v>7.8768953581074843</v>
      </c>
      <c r="F14" s="75">
        <v>3512971.7614000002</v>
      </c>
      <c r="G14" s="75">
        <v>4442463.1695800005</v>
      </c>
      <c r="H14" s="64">
        <f t="shared" si="1"/>
        <v>26.458835177473116</v>
      </c>
      <c r="I14" s="66">
        <f t="shared" si="2"/>
        <v>8.0553821395846761</v>
      </c>
      <c r="J14" s="75">
        <v>13274972.179850001</v>
      </c>
      <c r="K14" s="75">
        <v>17238737.913740002</v>
      </c>
      <c r="L14" s="64">
        <f t="shared" si="3"/>
        <v>29.858938159633787</v>
      </c>
      <c r="M14" s="77">
        <f t="shared" si="4"/>
        <v>7.9574103957640112</v>
      </c>
    </row>
    <row r="15" spans="1:13" ht="22.5" customHeight="1" x14ac:dyDescent="0.3">
      <c r="A15" s="52" t="s">
        <v>207</v>
      </c>
      <c r="B15" s="75">
        <v>997022.09814000002</v>
      </c>
      <c r="C15" s="75">
        <v>1184425.4279400001</v>
      </c>
      <c r="D15" s="64">
        <f t="shared" si="5"/>
        <v>18.796306536195274</v>
      </c>
      <c r="E15" s="77">
        <f t="shared" si="0"/>
        <v>5.7082116155870954</v>
      </c>
      <c r="F15" s="75">
        <v>2619498.9122100002</v>
      </c>
      <c r="G15" s="75">
        <v>3105324.2494100002</v>
      </c>
      <c r="H15" s="64">
        <f t="shared" si="1"/>
        <v>18.54649890998131</v>
      </c>
      <c r="I15" s="66">
        <f t="shared" si="2"/>
        <v>5.6307891684066425</v>
      </c>
      <c r="J15" s="75">
        <v>9778197.5331200007</v>
      </c>
      <c r="K15" s="75">
        <v>12193389.538000001</v>
      </c>
      <c r="L15" s="64">
        <f t="shared" si="3"/>
        <v>24.699766973406263</v>
      </c>
      <c r="M15" s="77">
        <f t="shared" si="4"/>
        <v>5.6284749588278205</v>
      </c>
    </row>
    <row r="16" spans="1:13" ht="22.5" customHeight="1" x14ac:dyDescent="0.3">
      <c r="A16" s="52" t="s">
        <v>208</v>
      </c>
      <c r="B16" s="75">
        <v>834386.22262999997</v>
      </c>
      <c r="C16" s="75">
        <v>994979.37358999997</v>
      </c>
      <c r="D16" s="64">
        <f t="shared" si="5"/>
        <v>19.246860339305169</v>
      </c>
      <c r="E16" s="77">
        <f t="shared" si="0"/>
        <v>4.7951966275108724</v>
      </c>
      <c r="F16" s="75">
        <v>2006616.0425100001</v>
      </c>
      <c r="G16" s="75">
        <v>2655188.59</v>
      </c>
      <c r="H16" s="64">
        <f t="shared" si="1"/>
        <v>32.321706482458147</v>
      </c>
      <c r="I16" s="66">
        <f t="shared" si="2"/>
        <v>4.8145719905061446</v>
      </c>
      <c r="J16" s="75">
        <v>7841806.9339600001</v>
      </c>
      <c r="K16" s="75">
        <v>10477024.122439999</v>
      </c>
      <c r="L16" s="64">
        <f t="shared" si="3"/>
        <v>33.604719048461092</v>
      </c>
      <c r="M16" s="77">
        <f t="shared" si="4"/>
        <v>4.8361997894361499</v>
      </c>
    </row>
    <row r="17" spans="1:13" ht="22.5" customHeight="1" x14ac:dyDescent="0.3">
      <c r="A17" s="52" t="s">
        <v>209</v>
      </c>
      <c r="B17" s="75">
        <v>258806.23189</v>
      </c>
      <c r="C17" s="75">
        <v>344477.64922999998</v>
      </c>
      <c r="D17" s="64">
        <f t="shared" si="5"/>
        <v>33.102532622326024</v>
      </c>
      <c r="E17" s="77">
        <f t="shared" si="0"/>
        <v>1.6601731711086105</v>
      </c>
      <c r="F17" s="75">
        <v>718901.30889999995</v>
      </c>
      <c r="G17" s="75">
        <v>898025.98370999994</v>
      </c>
      <c r="H17" s="64">
        <f t="shared" si="1"/>
        <v>24.916448557324365</v>
      </c>
      <c r="I17" s="66">
        <f t="shared" si="2"/>
        <v>1.6283629585486028</v>
      </c>
      <c r="J17" s="75">
        <v>2540385.3349899999</v>
      </c>
      <c r="K17" s="75">
        <v>3585025.3960799999</v>
      </c>
      <c r="L17" s="64">
        <f t="shared" si="3"/>
        <v>41.121323080465352</v>
      </c>
      <c r="M17" s="77">
        <f t="shared" si="4"/>
        <v>1.6548495892560295</v>
      </c>
    </row>
    <row r="18" spans="1:13" ht="22.5" customHeight="1" x14ac:dyDescent="0.3">
      <c r="A18" s="52" t="s">
        <v>210</v>
      </c>
      <c r="B18" s="75">
        <v>222156.94425999999</v>
      </c>
      <c r="C18" s="75">
        <v>238096.53523000001</v>
      </c>
      <c r="D18" s="64">
        <f t="shared" si="5"/>
        <v>7.1749235762557202</v>
      </c>
      <c r="E18" s="77">
        <f t="shared" si="0"/>
        <v>1.1474807750410581</v>
      </c>
      <c r="F18" s="75">
        <v>613779.13584</v>
      </c>
      <c r="G18" s="75">
        <v>654764.02668999997</v>
      </c>
      <c r="H18" s="64">
        <f t="shared" si="1"/>
        <v>6.6774656316574292</v>
      </c>
      <c r="I18" s="66">
        <f t="shared" si="2"/>
        <v>1.1872635168610346</v>
      </c>
      <c r="J18" s="75">
        <v>2077265.8762399999</v>
      </c>
      <c r="K18" s="75">
        <v>2586256.8277699999</v>
      </c>
      <c r="L18" s="64">
        <f t="shared" si="3"/>
        <v>24.502927494833258</v>
      </c>
      <c r="M18" s="77">
        <f t="shared" si="4"/>
        <v>1.1938174981481444</v>
      </c>
    </row>
    <row r="19" spans="1:13" ht="22.5" customHeight="1" x14ac:dyDescent="0.3">
      <c r="A19" s="52" t="s">
        <v>211</v>
      </c>
      <c r="B19" s="75">
        <v>231152.12735</v>
      </c>
      <c r="C19" s="75">
        <v>194984.98976</v>
      </c>
      <c r="D19" s="64">
        <f t="shared" si="5"/>
        <v>-15.646465383914624</v>
      </c>
      <c r="E19" s="77">
        <f t="shared" si="0"/>
        <v>0.93970929461465891</v>
      </c>
      <c r="F19" s="75">
        <v>616817.91622999997</v>
      </c>
      <c r="G19" s="75">
        <v>557914.20637999999</v>
      </c>
      <c r="H19" s="64">
        <f t="shared" si="1"/>
        <v>-9.5496107198085802</v>
      </c>
      <c r="I19" s="66">
        <f t="shared" si="2"/>
        <v>1.011648709722202</v>
      </c>
      <c r="J19" s="75">
        <v>2253011.6730499999</v>
      </c>
      <c r="K19" s="75">
        <v>2482456.3377299998</v>
      </c>
      <c r="L19" s="64">
        <f t="shared" si="3"/>
        <v>10.183909272400292</v>
      </c>
      <c r="M19" s="77">
        <f t="shared" si="4"/>
        <v>1.145903137905371</v>
      </c>
    </row>
    <row r="20" spans="1:13" ht="22.5" customHeight="1" x14ac:dyDescent="0.3">
      <c r="A20" s="52" t="s">
        <v>212</v>
      </c>
      <c r="B20" s="75">
        <v>156582.15158000001</v>
      </c>
      <c r="C20" s="75">
        <v>136220.25255999999</v>
      </c>
      <c r="D20" s="64">
        <f t="shared" si="5"/>
        <v>-13.003971917959522</v>
      </c>
      <c r="E20" s="77">
        <f t="shared" si="0"/>
        <v>0.65649893154825922</v>
      </c>
      <c r="F20" s="75">
        <v>480427.90101999999</v>
      </c>
      <c r="G20" s="75">
        <v>407121.48109000002</v>
      </c>
      <c r="H20" s="64">
        <f t="shared" si="1"/>
        <v>-15.258568408363166</v>
      </c>
      <c r="I20" s="66">
        <f t="shared" si="2"/>
        <v>0.73822088832842225</v>
      </c>
      <c r="J20" s="75">
        <v>1578628.42805</v>
      </c>
      <c r="K20" s="75">
        <v>1609078.6779199999</v>
      </c>
      <c r="L20" s="64">
        <f t="shared" si="3"/>
        <v>1.9289054554537319</v>
      </c>
      <c r="M20" s="77">
        <f t="shared" si="4"/>
        <v>0.74275155544173632</v>
      </c>
    </row>
    <row r="21" spans="1:13" ht="22.5" customHeight="1" x14ac:dyDescent="0.3">
      <c r="A21" s="52" t="s">
        <v>213</v>
      </c>
      <c r="B21" s="75">
        <v>98240.383719999998</v>
      </c>
      <c r="C21" s="75">
        <v>89046.236990000005</v>
      </c>
      <c r="D21" s="64">
        <f t="shared" si="5"/>
        <v>-9.3588261587054724</v>
      </c>
      <c r="E21" s="77">
        <f t="shared" si="0"/>
        <v>0.42914881116212256</v>
      </c>
      <c r="F21" s="75">
        <v>294858.52088999999</v>
      </c>
      <c r="G21" s="75">
        <v>310889.94107</v>
      </c>
      <c r="H21" s="64">
        <f t="shared" si="1"/>
        <v>5.4369872478539296</v>
      </c>
      <c r="I21" s="66">
        <f t="shared" si="2"/>
        <v>0.56372718986628667</v>
      </c>
      <c r="J21" s="75">
        <v>1169502.59299</v>
      </c>
      <c r="K21" s="75">
        <v>1424241.76828</v>
      </c>
      <c r="L21" s="64">
        <f t="shared" si="3"/>
        <v>21.78183928936172</v>
      </c>
      <c r="M21" s="77">
        <f t="shared" si="4"/>
        <v>0.6574307417226577</v>
      </c>
    </row>
    <row r="22" spans="1:13" ht="22.5" customHeight="1" x14ac:dyDescent="0.3">
      <c r="A22" s="52" t="s">
        <v>214</v>
      </c>
      <c r="B22" s="75">
        <v>0</v>
      </c>
      <c r="C22" s="75">
        <v>3051.21479</v>
      </c>
      <c r="D22" s="64" t="e">
        <f t="shared" si="5"/>
        <v>#DIV/0!</v>
      </c>
      <c r="E22" s="77">
        <f t="shared" si="0"/>
        <v>1.4705003198235492E-2</v>
      </c>
      <c r="F22" s="75">
        <v>0</v>
      </c>
      <c r="G22" s="75">
        <v>3405.8427499999998</v>
      </c>
      <c r="H22" s="64" t="e">
        <f t="shared" si="1"/>
        <v>#DIV/0!</v>
      </c>
      <c r="I22" s="66">
        <f t="shared" si="2"/>
        <v>6.1757101435188158E-3</v>
      </c>
      <c r="J22" s="75">
        <v>0</v>
      </c>
      <c r="K22" s="75">
        <v>24786.660049999999</v>
      </c>
      <c r="L22" s="64" t="e">
        <f t="shared" si="3"/>
        <v>#DIV/0!</v>
      </c>
      <c r="M22" s="77">
        <f t="shared" si="4"/>
        <v>1.1441535183438911E-2</v>
      </c>
    </row>
    <row r="23" spans="1:13" ht="24" customHeight="1" x14ac:dyDescent="0.25">
      <c r="A23" s="68" t="s">
        <v>42</v>
      </c>
      <c r="B23" s="76">
        <f>SUM(B9:B22)</f>
        <v>16992204.673909999</v>
      </c>
      <c r="C23" s="76">
        <f>SUM(C9:C22)</f>
        <v>20749501.029460005</v>
      </c>
      <c r="D23" s="74">
        <f t="shared" si="5"/>
        <v>22.111882640626359</v>
      </c>
      <c r="E23" s="78">
        <f t="shared" si="0"/>
        <v>100</v>
      </c>
      <c r="F23" s="67">
        <f>SUM(F9:F22)</f>
        <v>44973279.733649999</v>
      </c>
      <c r="G23" s="67">
        <f>SUM(G9:G22)</f>
        <v>55149005.877070002</v>
      </c>
      <c r="H23" s="74">
        <f>(G23-F23)/F23*100</f>
        <v>22.62615980796771</v>
      </c>
      <c r="I23" s="70">
        <f t="shared" si="2"/>
        <v>100</v>
      </c>
      <c r="J23" s="76">
        <f>SUM(J9:J22)</f>
        <v>161985352.97079998</v>
      </c>
      <c r="K23" s="76">
        <f>SUM(K9:K22)</f>
        <v>216637537.29375002</v>
      </c>
      <c r="L23" s="74">
        <f t="shared" si="3"/>
        <v>33.738966715590522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J1" sqref="J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F1" sqref="F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171</v>
      </c>
      <c r="C5" s="79">
        <v>1485305.3663000001</v>
      </c>
      <c r="D5" s="79">
        <v>1642363.1087499999</v>
      </c>
      <c r="E5" s="79">
        <v>1760739.8834299999</v>
      </c>
      <c r="F5" s="79">
        <v>0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4888408.3584799999</v>
      </c>
      <c r="P5" s="57">
        <f t="shared" ref="P5:P24" si="0">O5/O$26*100</f>
        <v>8.8640008659023071</v>
      </c>
    </row>
    <row r="6" spans="1:16" x14ac:dyDescent="0.25">
      <c r="A6" s="54" t="s">
        <v>98</v>
      </c>
      <c r="B6" s="55" t="s">
        <v>172</v>
      </c>
      <c r="C6" s="79">
        <v>1088367.8680799999</v>
      </c>
      <c r="D6" s="79">
        <v>1117278.1174000001</v>
      </c>
      <c r="E6" s="79">
        <v>1276252.2850599999</v>
      </c>
      <c r="F6" s="79">
        <v>0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3481898.2705399999</v>
      </c>
      <c r="P6" s="57">
        <f t="shared" si="0"/>
        <v>6.313619284999139</v>
      </c>
    </row>
    <row r="7" spans="1:16" x14ac:dyDescent="0.25">
      <c r="A7" s="54" t="s">
        <v>97</v>
      </c>
      <c r="B7" s="55" t="s">
        <v>173</v>
      </c>
      <c r="C7" s="79">
        <v>951813.43315000006</v>
      </c>
      <c r="D7" s="79">
        <v>984892.19018000003</v>
      </c>
      <c r="E7" s="79">
        <v>1120579.4529899999</v>
      </c>
      <c r="F7" s="79">
        <v>0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3057285.07632</v>
      </c>
      <c r="P7" s="57">
        <f t="shared" si="0"/>
        <v>5.5436812100200816</v>
      </c>
    </row>
    <row r="8" spans="1:16" x14ac:dyDescent="0.25">
      <c r="A8" s="54" t="s">
        <v>96</v>
      </c>
      <c r="B8" s="55" t="s">
        <v>174</v>
      </c>
      <c r="C8" s="79">
        <v>900040.85508999997</v>
      </c>
      <c r="D8" s="79">
        <v>1056638.5704000001</v>
      </c>
      <c r="E8" s="79">
        <v>1100475.1680699999</v>
      </c>
      <c r="F8" s="79">
        <v>0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3057154.59356</v>
      </c>
      <c r="P8" s="57">
        <f t="shared" si="0"/>
        <v>5.5434446096354959</v>
      </c>
    </row>
    <row r="9" spans="1:16" x14ac:dyDescent="0.25">
      <c r="A9" s="54" t="s">
        <v>95</v>
      </c>
      <c r="B9" s="55" t="s">
        <v>175</v>
      </c>
      <c r="C9" s="79">
        <v>671969.03027999995</v>
      </c>
      <c r="D9" s="79">
        <v>830942.03073999996</v>
      </c>
      <c r="E9" s="79">
        <v>943643.05825</v>
      </c>
      <c r="F9" s="79">
        <v>0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2446554.1192700001</v>
      </c>
      <c r="P9" s="57">
        <f t="shared" si="0"/>
        <v>4.4362615070949722</v>
      </c>
    </row>
    <row r="10" spans="1:16" x14ac:dyDescent="0.25">
      <c r="A10" s="54" t="s">
        <v>94</v>
      </c>
      <c r="B10" s="55" t="s">
        <v>176</v>
      </c>
      <c r="C10" s="79">
        <v>656681.30013999995</v>
      </c>
      <c r="D10" s="79">
        <v>765442.69070000004</v>
      </c>
      <c r="E10" s="79">
        <v>930214.80298000004</v>
      </c>
      <c r="F10" s="79">
        <v>0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2352338.7938199998</v>
      </c>
      <c r="P10" s="57">
        <f t="shared" si="0"/>
        <v>4.265423748641064</v>
      </c>
    </row>
    <row r="11" spans="1:16" x14ac:dyDescent="0.25">
      <c r="A11" s="54" t="s">
        <v>93</v>
      </c>
      <c r="B11" s="55" t="s">
        <v>178</v>
      </c>
      <c r="C11" s="79">
        <v>610005.88341999997</v>
      </c>
      <c r="D11" s="79">
        <v>716825.53145000001</v>
      </c>
      <c r="E11" s="79">
        <v>731943.06134000001</v>
      </c>
      <c r="F11" s="79">
        <v>0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2058774.47621</v>
      </c>
      <c r="P11" s="57">
        <f t="shared" si="0"/>
        <v>3.7331125801235929</v>
      </c>
    </row>
    <row r="12" spans="1:16" x14ac:dyDescent="0.25">
      <c r="A12" s="54" t="s">
        <v>92</v>
      </c>
      <c r="B12" s="55" t="s">
        <v>177</v>
      </c>
      <c r="C12" s="79">
        <v>553680.46808000002</v>
      </c>
      <c r="D12" s="79">
        <v>582418.77612000005</v>
      </c>
      <c r="E12" s="79">
        <v>812672.35251</v>
      </c>
      <c r="F12" s="79">
        <v>0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1948771.59671</v>
      </c>
      <c r="P12" s="57">
        <f t="shared" si="0"/>
        <v>3.533647734383305</v>
      </c>
    </row>
    <row r="13" spans="1:16" x14ac:dyDescent="0.25">
      <c r="A13" s="54" t="s">
        <v>91</v>
      </c>
      <c r="B13" s="55" t="s">
        <v>180</v>
      </c>
      <c r="C13" s="79">
        <v>519938.03632000001</v>
      </c>
      <c r="D13" s="79">
        <v>576860.13785000006</v>
      </c>
      <c r="E13" s="79">
        <v>711123.42250999995</v>
      </c>
      <c r="F13" s="79">
        <v>0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1807921.59668</v>
      </c>
      <c r="P13" s="57">
        <f t="shared" si="0"/>
        <v>3.2782487515911911</v>
      </c>
    </row>
    <row r="14" spans="1:16" x14ac:dyDescent="0.25">
      <c r="A14" s="54" t="s">
        <v>90</v>
      </c>
      <c r="B14" s="55" t="s">
        <v>179</v>
      </c>
      <c r="C14" s="79">
        <v>343734.04933000001</v>
      </c>
      <c r="D14" s="79">
        <v>445806.96302000002</v>
      </c>
      <c r="E14" s="79">
        <v>720304.30792000005</v>
      </c>
      <c r="F14" s="79">
        <v>0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1509845.32027</v>
      </c>
      <c r="P14" s="57">
        <f t="shared" si="0"/>
        <v>2.7377561866401066</v>
      </c>
    </row>
    <row r="15" spans="1:16" x14ac:dyDescent="0.25">
      <c r="A15" s="54" t="s">
        <v>89</v>
      </c>
      <c r="B15" s="55" t="s">
        <v>215</v>
      </c>
      <c r="C15" s="79">
        <v>380524.77503999998</v>
      </c>
      <c r="D15" s="79">
        <v>457968.53723000002</v>
      </c>
      <c r="E15" s="79">
        <v>508081.55304999999</v>
      </c>
      <c r="F15" s="79">
        <v>0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1346574.8653200001</v>
      </c>
      <c r="P15" s="57">
        <f t="shared" si="0"/>
        <v>2.4417028809577914</v>
      </c>
    </row>
    <row r="16" spans="1:16" x14ac:dyDescent="0.25">
      <c r="A16" s="54" t="s">
        <v>88</v>
      </c>
      <c r="B16" s="55" t="s">
        <v>216</v>
      </c>
      <c r="C16" s="79">
        <v>429509.77002</v>
      </c>
      <c r="D16" s="79">
        <v>403474.67174999998</v>
      </c>
      <c r="E16" s="79">
        <v>400619.80976999999</v>
      </c>
      <c r="F16" s="79">
        <v>0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1233604.2515400001</v>
      </c>
      <c r="P16" s="57">
        <f t="shared" si="0"/>
        <v>2.2368567337184064</v>
      </c>
    </row>
    <row r="17" spans="1:16" x14ac:dyDescent="0.25">
      <c r="A17" s="54" t="s">
        <v>87</v>
      </c>
      <c r="B17" s="55" t="s">
        <v>217</v>
      </c>
      <c r="C17" s="79">
        <v>278747.53973000002</v>
      </c>
      <c r="D17" s="79">
        <v>354487.15518</v>
      </c>
      <c r="E17" s="79">
        <v>468513.66181000002</v>
      </c>
      <c r="F17" s="79">
        <v>0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1101748.35672</v>
      </c>
      <c r="P17" s="57">
        <f t="shared" si="0"/>
        <v>1.9977664859015851</v>
      </c>
    </row>
    <row r="18" spans="1:16" x14ac:dyDescent="0.25">
      <c r="A18" s="54" t="s">
        <v>86</v>
      </c>
      <c r="B18" s="55" t="s">
        <v>218</v>
      </c>
      <c r="C18" s="79">
        <v>382167.79960999999</v>
      </c>
      <c r="D18" s="79">
        <v>435688.34122</v>
      </c>
      <c r="E18" s="79">
        <v>252379.99918000001</v>
      </c>
      <c r="F18" s="79">
        <v>0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1070236.14001</v>
      </c>
      <c r="P18" s="57">
        <f t="shared" si="0"/>
        <v>1.9406263503563634</v>
      </c>
    </row>
    <row r="19" spans="1:16" x14ac:dyDescent="0.25">
      <c r="A19" s="54" t="s">
        <v>85</v>
      </c>
      <c r="B19" s="55" t="s">
        <v>219</v>
      </c>
      <c r="C19" s="79">
        <v>317635.91525000002</v>
      </c>
      <c r="D19" s="79">
        <v>330931.44378999999</v>
      </c>
      <c r="E19" s="79">
        <v>410725.60467999999</v>
      </c>
      <c r="F19" s="79">
        <v>0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1059292.9637200001</v>
      </c>
      <c r="P19" s="57">
        <f t="shared" si="0"/>
        <v>1.9207834246028281</v>
      </c>
    </row>
    <row r="20" spans="1:16" x14ac:dyDescent="0.25">
      <c r="A20" s="54" t="s">
        <v>84</v>
      </c>
      <c r="B20" s="55" t="s">
        <v>220</v>
      </c>
      <c r="C20" s="79">
        <v>227112.57796</v>
      </c>
      <c r="D20" s="79">
        <v>315070.12047000002</v>
      </c>
      <c r="E20" s="79">
        <v>316601.72370999999</v>
      </c>
      <c r="F20" s="79">
        <v>0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858784.42214000004</v>
      </c>
      <c r="P20" s="57">
        <f t="shared" si="0"/>
        <v>1.5572074391590578</v>
      </c>
    </row>
    <row r="21" spans="1:16" x14ac:dyDescent="0.25">
      <c r="A21" s="54" t="s">
        <v>83</v>
      </c>
      <c r="B21" s="55" t="s">
        <v>221</v>
      </c>
      <c r="C21" s="79">
        <v>191654.81807000001</v>
      </c>
      <c r="D21" s="79">
        <v>249976.22855</v>
      </c>
      <c r="E21" s="79">
        <v>349308.93209999998</v>
      </c>
      <c r="F21" s="79">
        <v>0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790939.97872000001</v>
      </c>
      <c r="P21" s="57">
        <f t="shared" si="0"/>
        <v>1.4341871918472044</v>
      </c>
    </row>
    <row r="22" spans="1:16" x14ac:dyDescent="0.25">
      <c r="A22" s="54" t="s">
        <v>82</v>
      </c>
      <c r="B22" s="55" t="s">
        <v>222</v>
      </c>
      <c r="C22" s="79">
        <v>191213.14981999999</v>
      </c>
      <c r="D22" s="79">
        <v>264795.56988999998</v>
      </c>
      <c r="E22" s="79">
        <v>306566.68829000002</v>
      </c>
      <c r="F22" s="79">
        <v>0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762575.40800000005</v>
      </c>
      <c r="P22" s="57">
        <f t="shared" si="0"/>
        <v>1.3827545861838746</v>
      </c>
    </row>
    <row r="23" spans="1:16" x14ac:dyDescent="0.25">
      <c r="A23" s="54" t="s">
        <v>81</v>
      </c>
      <c r="B23" s="55" t="s">
        <v>223</v>
      </c>
      <c r="C23" s="79">
        <v>198657.77523999999</v>
      </c>
      <c r="D23" s="79">
        <v>303249.49765999999</v>
      </c>
      <c r="E23" s="79">
        <v>259600.37916000001</v>
      </c>
      <c r="F23" s="79">
        <v>0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761507.65205999999</v>
      </c>
      <c r="P23" s="57">
        <f t="shared" si="0"/>
        <v>1.3808184571040865</v>
      </c>
    </row>
    <row r="24" spans="1:16" x14ac:dyDescent="0.25">
      <c r="A24" s="54" t="s">
        <v>80</v>
      </c>
      <c r="B24" s="55" t="s">
        <v>224</v>
      </c>
      <c r="C24" s="79">
        <v>258960.94308999999</v>
      </c>
      <c r="D24" s="79">
        <v>232092.04328000001</v>
      </c>
      <c r="E24" s="79">
        <v>227850.17460999999</v>
      </c>
      <c r="F24" s="79">
        <v>0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718903.16098000004</v>
      </c>
      <c r="P24" s="57">
        <f t="shared" si="0"/>
        <v>1.3035650408322366</v>
      </c>
    </row>
    <row r="25" spans="1:16" x14ac:dyDescent="0.25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36313119.401070006</v>
      </c>
      <c r="P25" s="60">
        <f>SUM(P5:P24)</f>
        <v>65.845465069694697</v>
      </c>
    </row>
    <row r="26" spans="1:16" ht="13.5" customHeight="1" x14ac:dyDescent="0.25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55149005.877070002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M1" sqref="M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H1" sqref="H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2002_2022_AYLIK_IHR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2022-04-03T10:54:43Z</dcterms:modified>
</cp:coreProperties>
</file>